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743AFB9C-753C-49CB-AC29-7E69D3D003E8}"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7" i="2" s="1"/>
  <c r="D51" i="2"/>
  <c r="D52" i="2" s="1"/>
  <c r="D47" i="2"/>
  <c r="D46" i="2"/>
  <c r="D45" i="2"/>
  <c r="D39" i="2"/>
  <c r="D38" i="2"/>
  <c r="D36" i="2"/>
  <c r="D31" i="2"/>
  <c r="D29" i="2"/>
  <c r="D9" i="2"/>
  <c r="D32" i="2" l="1"/>
  <c r="D34" i="2"/>
  <c r="D33" i="2"/>
  <c r="D35"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J49" i="354"/>
  <c r="B49" i="354"/>
  <c r="M48" i="354"/>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J48" i="307"/>
  <c r="B48" i="307"/>
  <c r="K36" i="307"/>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B38" i="275"/>
  <c r="K37" i="275"/>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33" l="1"/>
  <c r="N41" i="333" s="1"/>
  <c r="N77" i="308"/>
  <c r="N41" i="308" s="1"/>
  <c r="N79" i="50"/>
  <c r="N42" i="50" s="1"/>
  <c r="N43" i="50" s="1"/>
  <c r="N76" i="82"/>
  <c r="N41" i="82" s="1"/>
  <c r="N76" i="88"/>
  <c r="N41" i="88" s="1"/>
  <c r="N76" i="94"/>
  <c r="N41" i="94" s="1"/>
  <c r="N43" i="94" s="1"/>
  <c r="N76" i="105"/>
  <c r="N41" i="105" s="1"/>
  <c r="N76" i="108"/>
  <c r="N41" i="108" s="1"/>
  <c r="N76" i="231"/>
  <c r="N40" i="231" s="1"/>
  <c r="N42" i="231" s="1"/>
  <c r="N81" i="267"/>
  <c r="N41" i="267" s="1"/>
  <c r="N43" i="267" s="1"/>
  <c r="N75" i="325"/>
  <c r="N41" i="325" s="1"/>
  <c r="N77" i="329"/>
  <c r="N41" i="329" s="1"/>
  <c r="N77" i="259"/>
  <c r="N41" i="259" s="1"/>
  <c r="N83" i="279"/>
  <c r="N46" i="279" s="1"/>
  <c r="N48" i="279" s="1"/>
  <c r="N76" i="26"/>
  <c r="N42" i="26" s="1"/>
  <c r="N43" i="26" s="1"/>
  <c r="N76" i="56"/>
  <c r="N42" i="56" s="1"/>
  <c r="N43" i="56" s="1"/>
  <c r="N76" i="67"/>
  <c r="N41" i="67" s="1"/>
  <c r="N43" i="67" s="1"/>
  <c r="N78" i="67" s="1"/>
  <c r="L85" i="67" s="1"/>
  <c r="N76" i="68"/>
  <c r="N41" i="68" s="1"/>
  <c r="N43" i="68" s="1"/>
  <c r="N75" i="75"/>
  <c r="N41" i="75" s="1"/>
  <c r="N76" i="80"/>
  <c r="N41" i="80" s="1"/>
  <c r="N76" i="84"/>
  <c r="N41" i="84" s="1"/>
  <c r="N76" i="86"/>
  <c r="N41" i="86" s="1"/>
  <c r="N76" i="90"/>
  <c r="N41" i="90" s="1"/>
  <c r="N76" i="102"/>
  <c r="N41" i="102" s="1"/>
  <c r="N43" i="102" s="1"/>
  <c r="N81" i="176"/>
  <c r="N47" i="176" s="1"/>
  <c r="N81" i="171"/>
  <c r="N47" i="171" s="1"/>
  <c r="N49" i="171" s="1"/>
  <c r="N81" i="178"/>
  <c r="N47" i="178" s="1"/>
  <c r="N80" i="179"/>
  <c r="N46" i="179" s="1"/>
  <c r="N80" i="180"/>
  <c r="N46" i="180" s="1"/>
  <c r="N80" i="177"/>
  <c r="N46" i="177" s="1"/>
  <c r="N48" i="177" s="1"/>
  <c r="N80" i="181"/>
  <c r="N46" i="181" s="1"/>
  <c r="N80" i="183"/>
  <c r="N46" i="183" s="1"/>
  <c r="N80" i="184"/>
  <c r="N46" i="184" s="1"/>
  <c r="N48" i="184" s="1"/>
  <c r="N81" i="185"/>
  <c r="N47" i="185" s="1"/>
  <c r="N49" i="185" s="1"/>
  <c r="N81" i="186"/>
  <c r="N47" i="186" s="1"/>
  <c r="N80" i="188"/>
  <c r="N46" i="188" s="1"/>
  <c r="N81" i="187"/>
  <c r="N47" i="187" s="1"/>
  <c r="N77" i="233"/>
  <c r="N41" i="233" s="1"/>
  <c r="N43" i="233" s="1"/>
  <c r="N76" i="243"/>
  <c r="N40" i="243" s="1"/>
  <c r="N42" i="243" s="1"/>
  <c r="N75" i="283"/>
  <c r="N41" i="283" s="1"/>
  <c r="N75" i="302"/>
  <c r="N41" i="302" s="1"/>
  <c r="N43" i="302" s="1"/>
  <c r="N77" i="323"/>
  <c r="N79" i="323" s="1"/>
  <c r="L85" i="323" s="1"/>
  <c r="N77" i="328"/>
  <c r="N41" i="328" s="1"/>
  <c r="N43" i="328" s="1"/>
  <c r="N77" i="337"/>
  <c r="N41" i="337" s="1"/>
  <c r="N61" i="221"/>
  <c r="N81" i="170"/>
  <c r="N47" i="170" s="1"/>
  <c r="N83" i="165"/>
  <c r="N49" i="165" s="1"/>
  <c r="N51" i="165" s="1"/>
  <c r="N80" i="164"/>
  <c r="N46" i="164" s="1"/>
  <c r="N48" i="307"/>
  <c r="N55" i="307" s="1"/>
  <c r="O49" i="307"/>
  <c r="N48" i="354"/>
  <c r="O49" i="354"/>
  <c r="N49" i="354"/>
  <c r="O52" i="354"/>
  <c r="N38" i="275"/>
  <c r="O39" i="275"/>
  <c r="N37" i="287"/>
  <c r="O38" i="287"/>
  <c r="N36" i="307"/>
  <c r="O37" i="307"/>
  <c r="N37" i="275"/>
  <c r="P37" i="275"/>
  <c r="N36" i="270"/>
  <c r="O37" i="270"/>
  <c r="N76" i="65"/>
  <c r="N41" i="65" s="1"/>
  <c r="N43" i="65" s="1"/>
  <c r="N78" i="65" s="1"/>
  <c r="L85" i="65" s="1"/>
  <c r="N76" i="92"/>
  <c r="N41" i="92" s="1"/>
  <c r="N43" i="92" s="1"/>
  <c r="N76" i="96"/>
  <c r="N41" i="96" s="1"/>
  <c r="N76" i="98"/>
  <c r="N41" i="98" s="1"/>
  <c r="N76" i="101"/>
  <c r="N41" i="101" s="1"/>
  <c r="N76" i="107"/>
  <c r="N41" i="107" s="1"/>
  <c r="N43" i="107" s="1"/>
  <c r="N84" i="220"/>
  <c r="N46" i="220" s="1"/>
  <c r="N48" i="220" s="1"/>
  <c r="N83" i="221"/>
  <c r="N46" i="221" s="1"/>
  <c r="N72" i="227"/>
  <c r="N41" i="227" s="1"/>
  <c r="N43" i="227" s="1"/>
  <c r="N76" i="242"/>
  <c r="N40" i="242" s="1"/>
  <c r="N42" i="242" s="1"/>
  <c r="N78" i="273"/>
  <c r="N41" i="273" s="1"/>
  <c r="N81" i="282"/>
  <c r="N44" i="282" s="1"/>
  <c r="N75" i="289"/>
  <c r="N41" i="289" s="1"/>
  <c r="N43" i="289" s="1"/>
  <c r="N75" i="293"/>
  <c r="N41" i="293" s="1"/>
  <c r="N43" i="293" s="1"/>
  <c r="N77" i="295"/>
  <c r="N41" i="295" s="1"/>
  <c r="N43" i="295" s="1"/>
  <c r="N43" i="306"/>
  <c r="N77" i="342"/>
  <c r="N41" i="342" s="1"/>
  <c r="N43" i="342" s="1"/>
  <c r="N77" i="347"/>
  <c r="N41" i="347" s="1"/>
  <c r="N43" i="347" s="1"/>
  <c r="N77" i="364"/>
  <c r="N41" i="364" s="1"/>
  <c r="N75" i="292"/>
  <c r="N41" i="292" s="1"/>
  <c r="N43" i="292" s="1"/>
  <c r="N53" i="325"/>
  <c r="N75" i="133"/>
  <c r="N41" i="133" s="1"/>
  <c r="N43" i="133" s="1"/>
  <c r="N76" i="134"/>
  <c r="N41" i="134" s="1"/>
  <c r="N43" i="134" s="1"/>
  <c r="N76" i="135"/>
  <c r="N41" i="135" s="1"/>
  <c r="N76" i="136"/>
  <c r="N41" i="136" s="1"/>
  <c r="N43" i="136" s="1"/>
  <c r="N76" i="137"/>
  <c r="N41" i="137" s="1"/>
  <c r="N76" i="146"/>
  <c r="N41" i="146" s="1"/>
  <c r="N76" i="144"/>
  <c r="N41" i="144" s="1"/>
  <c r="N76" i="19"/>
  <c r="N42" i="19" s="1"/>
  <c r="N43" i="19" s="1"/>
  <c r="N43" i="22"/>
  <c r="N76" i="24"/>
  <c r="N42" i="24" s="1"/>
  <c r="N43" i="24" s="1"/>
  <c r="N76" i="25"/>
  <c r="N42" i="25" s="1"/>
  <c r="N43" i="25" s="1"/>
  <c r="N76" i="61"/>
  <c r="N42" i="61" s="1"/>
  <c r="N43" i="61" s="1"/>
  <c r="N76" i="64"/>
  <c r="N41" i="64" s="1"/>
  <c r="N43" i="64" s="1"/>
  <c r="N75" i="72"/>
  <c r="N41" i="72" s="1"/>
  <c r="N43" i="72" s="1"/>
  <c r="N77" i="72" s="1"/>
  <c r="L84" i="72" s="1"/>
  <c r="N75" i="74"/>
  <c r="N41" i="74" s="1"/>
  <c r="N76" i="79"/>
  <c r="N41" i="79" s="1"/>
  <c r="N43" i="79" s="1"/>
  <c r="N76" i="81"/>
  <c r="N41" i="81" s="1"/>
  <c r="N43" i="81" s="1"/>
  <c r="N76" i="83"/>
  <c r="N41" i="83" s="1"/>
  <c r="N43" i="83" s="1"/>
  <c r="N76" i="85"/>
  <c r="N41" i="85" s="1"/>
  <c r="N76" i="87"/>
  <c r="N41" i="87" s="1"/>
  <c r="N43" i="87" s="1"/>
  <c r="N76" i="89"/>
  <c r="N41" i="89" s="1"/>
  <c r="N76" i="91"/>
  <c r="N41" i="91" s="1"/>
  <c r="N76" i="100"/>
  <c r="N41" i="100" s="1"/>
  <c r="N76" i="106"/>
  <c r="N41" i="106" s="1"/>
  <c r="N43" i="106" s="1"/>
  <c r="N80" i="160"/>
  <c r="N46" i="160" s="1"/>
  <c r="N77" i="193"/>
  <c r="N43" i="193" s="1"/>
  <c r="N78" i="232"/>
  <c r="N41" i="232" s="1"/>
  <c r="N43" i="232" s="1"/>
  <c r="N76" i="234"/>
  <c r="N40" i="234" s="1"/>
  <c r="N42" i="234" s="1"/>
  <c r="N79" i="244"/>
  <c r="N45" i="244" s="1"/>
  <c r="N87" i="246"/>
  <c r="N45" i="246" s="1"/>
  <c r="N77" i="250"/>
  <c r="N41" i="250" s="1"/>
  <c r="N77" i="254"/>
  <c r="N41" i="254" s="1"/>
  <c r="N43" i="254" s="1"/>
  <c r="N91" i="260"/>
  <c r="N47" i="260" s="1"/>
  <c r="N49" i="260" s="1"/>
  <c r="N81" i="266"/>
  <c r="N41" i="266" s="1"/>
  <c r="N78" i="272"/>
  <c r="N41" i="272" s="1"/>
  <c r="N43" i="272" s="1"/>
  <c r="N81" i="280"/>
  <c r="N44" i="280" s="1"/>
  <c r="N46" i="280" s="1"/>
  <c r="N75" i="290"/>
  <c r="N41" i="290" s="1"/>
  <c r="N43" i="290" s="1"/>
  <c r="N77" i="294"/>
  <c r="N41" i="294" s="1"/>
  <c r="N75" i="299"/>
  <c r="N41" i="299" s="1"/>
  <c r="N43" i="299" s="1"/>
  <c r="N77" i="321"/>
  <c r="N79" i="321" s="1"/>
  <c r="L85" i="321" s="1"/>
  <c r="N76" i="63"/>
  <c r="N41" i="63" s="1"/>
  <c r="N43" i="63" s="1"/>
  <c r="N78" i="63" s="1"/>
  <c r="L83" i="63" s="1"/>
  <c r="N76" i="95"/>
  <c r="N41" i="95" s="1"/>
  <c r="N43" i="95" s="1"/>
  <c r="N76" i="97"/>
  <c r="N41" i="97" s="1"/>
  <c r="N43" i="97" s="1"/>
  <c r="N76" i="99"/>
  <c r="N41" i="99" s="1"/>
  <c r="N76" i="103"/>
  <c r="N41" i="103" s="1"/>
  <c r="N81" i="154"/>
  <c r="N47" i="154" s="1"/>
  <c r="N73" i="229"/>
  <c r="N40" i="229" s="1"/>
  <c r="N77" i="258"/>
  <c r="N41" i="258" s="1"/>
  <c r="N43" i="258" s="1"/>
  <c r="N77" i="262"/>
  <c r="N41" i="262" s="1"/>
  <c r="N43"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65" s="1"/>
  <c r="N77" i="362"/>
  <c r="N41" i="362" s="1"/>
  <c r="N43" i="362" s="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48" i="160"/>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6"/>
  <c r="I70" i="96"/>
  <c r="I71" i="96"/>
  <c r="N43" i="100"/>
  <c r="I70" i="106"/>
  <c r="I71" i="106"/>
  <c r="I70" i="107"/>
  <c r="I71" i="107"/>
  <c r="I70" i="108"/>
  <c r="I71" i="108"/>
  <c r="I69" i="149"/>
  <c r="I70" i="149"/>
  <c r="I70" i="148"/>
  <c r="I71" i="148"/>
  <c r="I69" i="145"/>
  <c r="I70" i="145"/>
  <c r="I69" i="144"/>
  <c r="I70" i="144"/>
  <c r="N49" i="154"/>
  <c r="I75" i="154"/>
  <c r="I76" i="154"/>
  <c r="I77" i="154"/>
  <c r="N77" i="157"/>
  <c r="N81" i="157" s="1"/>
  <c r="N47" i="157" s="1"/>
  <c r="N49" i="157" s="1"/>
  <c r="I77" i="157"/>
  <c r="N49" i="170"/>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4"/>
  <c r="N43" i="325"/>
  <c r="I71" i="348"/>
  <c r="I72" i="348"/>
  <c r="I71" i="354"/>
  <c r="I72" i="354"/>
  <c r="O72" i="354" s="1"/>
  <c r="O74" i="354" s="1"/>
  <c r="I71" i="362"/>
  <c r="I72" i="362"/>
  <c r="I71" i="363"/>
  <c r="I72" i="363"/>
  <c r="I71" i="364"/>
  <c r="I72" i="364"/>
  <c r="I71" i="365"/>
  <c r="I72" i="365"/>
  <c r="N43" i="9"/>
  <c r="N43" i="16"/>
  <c r="N78" i="16" s="1"/>
  <c r="L84" i="16" s="1"/>
  <c r="N43" i="41"/>
  <c r="N43" i="42"/>
  <c r="N43" i="43"/>
  <c r="N43" i="44"/>
  <c r="N43" i="75"/>
  <c r="N43" i="82"/>
  <c r="N43" i="84"/>
  <c r="N43" i="85"/>
  <c r="N43" i="88"/>
  <c r="N43" i="90"/>
  <c r="N43" i="91"/>
  <c r="N43" i="98"/>
  <c r="N43" i="101"/>
  <c r="N43" i="103"/>
  <c r="N43" i="108"/>
  <c r="N43" i="135"/>
  <c r="N43" i="146"/>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O70" i="9" s="1"/>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9" i="178"/>
  <c r="N48" i="180"/>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5"/>
  <c r="N43" i="266"/>
  <c r="N81" i="268"/>
  <c r="N41" i="268" s="1"/>
  <c r="N43" i="268" s="1"/>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O71" i="336" s="1"/>
  <c r="O73" i="336" s="1"/>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78" i="22" l="1"/>
  <c r="N43" i="270"/>
  <c r="N79" i="356"/>
  <c r="L84" i="356" s="1"/>
  <c r="N78" i="34"/>
  <c r="L83" i="34" s="1"/>
  <c r="N79" i="364"/>
  <c r="N78" i="37"/>
  <c r="L85" i="37" s="1"/>
  <c r="N81" i="50"/>
  <c r="L87" i="50" s="1"/>
  <c r="N81" i="248"/>
  <c r="N43" i="248" s="1"/>
  <c r="N45" i="248" s="1"/>
  <c r="N83" i="248" s="1"/>
  <c r="L88" i="248" s="1"/>
  <c r="L83" i="7"/>
  <c r="N79" i="347"/>
  <c r="L84" i="347" s="1"/>
  <c r="L83" i="67"/>
  <c r="N78" i="25"/>
  <c r="L85" i="25" s="1"/>
  <c r="L84" i="67"/>
  <c r="N43" i="137"/>
  <c r="N55" i="354"/>
  <c r="N79" i="354" s="1"/>
  <c r="L86" i="354" s="1"/>
  <c r="L83" i="65"/>
  <c r="L84" i="65"/>
  <c r="L84" i="208"/>
  <c r="L83" i="47"/>
  <c r="L85" i="51"/>
  <c r="N43" i="275"/>
  <c r="N80" i="275" s="1"/>
  <c r="L87" i="275" s="1"/>
  <c r="L84" i="78"/>
  <c r="L83" i="289"/>
  <c r="L82" i="289"/>
  <c r="N79" i="306"/>
  <c r="L86" i="306" s="1"/>
  <c r="N78" i="31"/>
  <c r="L83" i="31" s="1"/>
  <c r="L83" i="51"/>
  <c r="N78" i="39"/>
  <c r="L85" i="39" s="1"/>
  <c r="N93" i="260"/>
  <c r="L99" i="260" s="1"/>
  <c r="N78" i="43"/>
  <c r="L85" i="43" s="1"/>
  <c r="N78" i="21"/>
  <c r="L83" i="21" s="1"/>
  <c r="L84" i="74"/>
  <c r="L82" i="74"/>
  <c r="L83" i="74"/>
  <c r="L84" i="63"/>
  <c r="L83" i="78"/>
  <c r="L86" i="323"/>
  <c r="L84" i="226"/>
  <c r="N78" i="42"/>
  <c r="L85" i="42" s="1"/>
  <c r="L84" i="253"/>
  <c r="N79" i="333"/>
  <c r="L85" i="46"/>
  <c r="L83" i="46"/>
  <c r="N78" i="38"/>
  <c r="L85" i="38" s="1"/>
  <c r="L85" i="63"/>
  <c r="L82" i="72"/>
  <c r="N79" i="363"/>
  <c r="L84" i="363" s="1"/>
  <c r="L86" i="340"/>
  <c r="L86" i="327"/>
  <c r="L84" i="303"/>
  <c r="N77" i="75"/>
  <c r="L82"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N78" i="103"/>
  <c r="L83" i="103" s="1"/>
  <c r="L85" i="360"/>
  <c r="N79" i="336"/>
  <c r="L86" i="336" s="1"/>
  <c r="L88" i="219"/>
  <c r="L89" i="219"/>
  <c r="L87" i="219"/>
  <c r="L85" i="7"/>
  <c r="L84" i="46"/>
  <c r="L84" i="339"/>
  <c r="N83" i="282"/>
  <c r="L90" i="282" s="1"/>
  <c r="N79" i="256"/>
  <c r="L84" i="256" s="1"/>
  <c r="N78" i="35"/>
  <c r="N77" i="284"/>
  <c r="L84" i="284" s="1"/>
  <c r="L88" i="218"/>
  <c r="L85" i="253"/>
  <c r="N78" i="33"/>
  <c r="L83" i="33" s="1"/>
  <c r="L84" i="64"/>
  <c r="N78" i="53"/>
  <c r="L85" i="53" s="1"/>
  <c r="L84" i="348"/>
  <c r="L86" i="328"/>
  <c r="N80" i="272"/>
  <c r="L85" i="272" s="1"/>
  <c r="L85" i="32"/>
  <c r="L84" i="32"/>
  <c r="N79" i="265"/>
  <c r="L86" i="265" s="1"/>
  <c r="L85" i="31"/>
  <c r="N74" i="227"/>
  <c r="L79" i="227" s="1"/>
  <c r="N70" i="266"/>
  <c r="N83" i="266" s="1"/>
  <c r="N70" i="186"/>
  <c r="N83" i="186" s="1"/>
  <c r="L88" i="186" s="1"/>
  <c r="N69" i="160"/>
  <c r="N82" i="160" s="1"/>
  <c r="N79" i="261"/>
  <c r="L84" i="261" s="1"/>
  <c r="L82" i="305"/>
  <c r="L83" i="305"/>
  <c r="N79" i="295"/>
  <c r="L86" i="295" s="1"/>
  <c r="L87" i="281"/>
  <c r="N78" i="243"/>
  <c r="L83" i="243" s="1"/>
  <c r="L85" i="128"/>
  <c r="N79" i="332"/>
  <c r="L84" i="332" s="1"/>
  <c r="N78" i="9"/>
  <c r="L84" i="9" s="1"/>
  <c r="N80" i="273"/>
  <c r="L86" i="273" s="1"/>
  <c r="N78" i="19"/>
  <c r="L85" i="19" s="1"/>
  <c r="N79" i="334"/>
  <c r="L84" i="334" s="1"/>
  <c r="N78" i="106"/>
  <c r="L85" i="106" s="1"/>
  <c r="L83" i="132"/>
  <c r="L85" i="132"/>
  <c r="L84" i="127"/>
  <c r="L82" i="127"/>
  <c r="L83" i="22"/>
  <c r="L85" i="22"/>
  <c r="L84" i="22"/>
  <c r="L83" i="130"/>
  <c r="L85" i="130"/>
  <c r="L85" i="58"/>
  <c r="L84" i="58"/>
  <c r="L85" i="47"/>
  <c r="L83" i="72"/>
  <c r="L86" i="360"/>
  <c r="L86" i="348"/>
  <c r="L85" i="131"/>
  <c r="N78" i="79"/>
  <c r="L83" i="79" s="1"/>
  <c r="N78" i="68"/>
  <c r="L84" i="130"/>
  <c r="L85" i="208"/>
  <c r="N79" i="342"/>
  <c r="L85" i="342" s="1"/>
  <c r="N78" i="40"/>
  <c r="L84" i="40" s="1"/>
  <c r="L87" i="277"/>
  <c r="L86" i="277"/>
  <c r="L85" i="250"/>
  <c r="L84" i="250"/>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37"/>
  <c r="L84" i="57"/>
  <c r="L85" i="371"/>
  <c r="L86" i="343"/>
  <c r="L86" i="321"/>
  <c r="L85" i="328"/>
  <c r="L84" i="323"/>
  <c r="L86" i="250"/>
  <c r="L85" i="224"/>
  <c r="L84" i="132"/>
  <c r="L83" i="131"/>
  <c r="L83" i="127"/>
  <c r="L83" i="129"/>
  <c r="L84" i="129"/>
  <c r="L85" i="129"/>
  <c r="L84" i="52"/>
  <c r="L85" i="52"/>
  <c r="L83" i="52"/>
  <c r="N79" i="337"/>
  <c r="N75" i="229"/>
  <c r="L80" i="229" s="1"/>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8" i="50" l="1"/>
  <c r="L86" i="356"/>
  <c r="L84" i="34"/>
  <c r="N69" i="172"/>
  <c r="N72" i="165"/>
  <c r="N85" i="165" s="1"/>
  <c r="L91" i="165" s="1"/>
  <c r="L85" i="347"/>
  <c r="L86" i="50"/>
  <c r="N89" i="50" s="1"/>
  <c r="N91" i="50" s="1"/>
  <c r="D42" i="5" s="1"/>
  <c r="L86" i="347"/>
  <c r="N70" i="267"/>
  <c r="N83" i="267" s="1"/>
  <c r="L88" i="267" s="1"/>
  <c r="N69" i="180"/>
  <c r="N82" i="180" s="1"/>
  <c r="L88" i="180" s="1"/>
  <c r="N79" i="317"/>
  <c r="L85" i="317" s="1"/>
  <c r="L83" i="25"/>
  <c r="L85" i="34"/>
  <c r="N86" i="34" s="1"/>
  <c r="N88" i="34" s="1"/>
  <c r="D26" i="5" s="1"/>
  <c r="N86" i="51"/>
  <c r="N88" i="51" s="1"/>
  <c r="D43" i="5" s="1"/>
  <c r="L84" i="31"/>
  <c r="N79" i="315"/>
  <c r="L84" i="315" s="1"/>
  <c r="N77" i="287"/>
  <c r="L84" i="287" s="1"/>
  <c r="N69" i="184"/>
  <c r="N82" i="184" s="1"/>
  <c r="L88" i="184" s="1"/>
  <c r="L84" i="25"/>
  <c r="N86" i="7"/>
  <c r="N88" i="7" s="1"/>
  <c r="D3" i="5" s="1"/>
  <c r="N86" i="67"/>
  <c r="N88" i="67" s="1"/>
  <c r="D58" i="5" s="1"/>
  <c r="L83" i="26"/>
  <c r="N86" i="47"/>
  <c r="N88" i="47" s="1"/>
  <c r="D39" i="5" s="1"/>
  <c r="L83" i="24"/>
  <c r="L84" i="26"/>
  <c r="L84" i="354"/>
  <c r="L85" i="354"/>
  <c r="N82" i="174"/>
  <c r="L89" i="174" s="1"/>
  <c r="N79" i="314"/>
  <c r="L84" i="314" s="1"/>
  <c r="N86" i="224"/>
  <c r="N88" i="224" s="1"/>
  <c r="D185" i="5" s="1"/>
  <c r="N78" i="137"/>
  <c r="L83" i="137" s="1"/>
  <c r="N85" i="72"/>
  <c r="N87" i="72" s="1"/>
  <c r="D63" i="5" s="1"/>
  <c r="N86" i="65"/>
  <c r="N88" i="65" s="1"/>
  <c r="D56" i="5" s="1"/>
  <c r="N70" i="168"/>
  <c r="N83" i="168" s="1"/>
  <c r="L90" i="168" s="1"/>
  <c r="N64" i="297"/>
  <c r="N77" i="297" s="1"/>
  <c r="L82" i="297" s="1"/>
  <c r="N69" i="164"/>
  <c r="N82" i="164" s="1"/>
  <c r="L87" i="164" s="1"/>
  <c r="N79" i="316"/>
  <c r="L85" i="316" s="1"/>
  <c r="N70" i="176"/>
  <c r="N83" i="176" s="1"/>
  <c r="L88" i="176" s="1"/>
  <c r="N87" i="253"/>
  <c r="N89" i="253" s="1"/>
  <c r="D213" i="5" s="1"/>
  <c r="L86" i="254"/>
  <c r="L85" i="363"/>
  <c r="N83" i="155"/>
  <c r="L88" i="155" s="1"/>
  <c r="N86" i="64"/>
  <c r="N88" i="64" s="1"/>
  <c r="D55" i="5" s="1"/>
  <c r="L91" i="221"/>
  <c r="L92" i="221"/>
  <c r="L86" i="232"/>
  <c r="N87" i="328"/>
  <c r="N89" i="328" s="1"/>
  <c r="D282" i="5" s="1"/>
  <c r="N87" i="356"/>
  <c r="N89" i="356" s="1"/>
  <c r="D308" i="5" s="1"/>
  <c r="L85" i="336"/>
  <c r="N86" i="130"/>
  <c r="N88" i="130" s="1"/>
  <c r="D121" i="5" s="1"/>
  <c r="L85" i="254"/>
  <c r="N87" i="340"/>
  <c r="N89" i="340" s="1"/>
  <c r="D294" i="5" s="1"/>
  <c r="N85" i="289"/>
  <c r="N87" i="289" s="1"/>
  <c r="D245" i="5" s="1"/>
  <c r="N86" i="63"/>
  <c r="N88" i="63" s="1"/>
  <c r="D54" i="5" s="1"/>
  <c r="N85" i="74"/>
  <c r="N87" i="74" s="1"/>
  <c r="D65" i="5" s="1"/>
  <c r="N86" i="124"/>
  <c r="N88" i="124" s="1"/>
  <c r="D113" i="5" s="1"/>
  <c r="L84" i="27"/>
  <c r="N70" i="171"/>
  <c r="N83" i="171" s="1"/>
  <c r="L90" i="171" s="1"/>
  <c r="L84" i="215"/>
  <c r="L85" i="215"/>
  <c r="N79" i="318"/>
  <c r="L86" i="318" s="1"/>
  <c r="N79" i="313"/>
  <c r="L85" i="313" s="1"/>
  <c r="N70" i="178"/>
  <c r="N83" i="178" s="1"/>
  <c r="L88" i="178" s="1"/>
  <c r="N86" i="226"/>
  <c r="N88" i="226" s="1"/>
  <c r="D187" i="5" s="1"/>
  <c r="N87" i="321"/>
  <c r="N89" i="321" s="1"/>
  <c r="D277" i="5" s="1"/>
  <c r="N86" i="123"/>
  <c r="N88" i="123" s="1"/>
  <c r="D114" i="5" s="1"/>
  <c r="L83" i="302"/>
  <c r="L82" i="302"/>
  <c r="N86" i="58"/>
  <c r="N88" i="58" s="1"/>
  <c r="D49" i="5" s="1"/>
  <c r="N85" i="78"/>
  <c r="N87" i="78" s="1"/>
  <c r="D69" i="5" s="1"/>
  <c r="L98" i="260"/>
  <c r="L100" i="260"/>
  <c r="N86" i="208"/>
  <c r="N88" i="208" s="1"/>
  <c r="D119" i="5" s="1"/>
  <c r="L84" i="306"/>
  <c r="L84" i="75"/>
  <c r="L83" i="38"/>
  <c r="L86" i="363"/>
  <c r="L86" i="251"/>
  <c r="L85" i="275"/>
  <c r="L84" i="38"/>
  <c r="N90" i="218"/>
  <c r="N92" i="218" s="1"/>
  <c r="D180" i="5" s="1"/>
  <c r="L83" i="43"/>
  <c r="L86" i="275"/>
  <c r="L86" i="256"/>
  <c r="L85" i="306"/>
  <c r="L85" i="147"/>
  <c r="L86" i="332"/>
  <c r="L84" i="39"/>
  <c r="N86" i="121"/>
  <c r="N88" i="121" s="1"/>
  <c r="D111" i="5" s="1"/>
  <c r="N85" i="303"/>
  <c r="N87" i="303" s="1"/>
  <c r="D259" i="5" s="1"/>
  <c r="L85" i="92"/>
  <c r="L87" i="274"/>
  <c r="L83" i="92"/>
  <c r="L83" i="105"/>
  <c r="L85" i="105"/>
  <c r="L83" i="39"/>
  <c r="L85" i="332"/>
  <c r="L83" i="102"/>
  <c r="L84" i="21"/>
  <c r="L84" i="43"/>
  <c r="L84" i="102"/>
  <c r="L85" i="21"/>
  <c r="L83" i="75"/>
  <c r="L84" i="42"/>
  <c r="L83" i="30"/>
  <c r="L86" i="241"/>
  <c r="L85" i="241"/>
  <c r="N79" i="311"/>
  <c r="L84" i="311" s="1"/>
  <c r="N79" i="319"/>
  <c r="L84" i="319" s="1"/>
  <c r="L84" i="30"/>
  <c r="L89" i="282"/>
  <c r="N87" i="343"/>
  <c r="N89" i="343" s="1"/>
  <c r="D296" i="5" s="1"/>
  <c r="L88" i="282"/>
  <c r="L83" i="138"/>
  <c r="L85" i="138"/>
  <c r="L82" i="284"/>
  <c r="L83" i="284"/>
  <c r="L85" i="240"/>
  <c r="L85" i="41"/>
  <c r="L85" i="69"/>
  <c r="L84" i="298"/>
  <c r="L84" i="103"/>
  <c r="L83" i="59"/>
  <c r="L82" i="286"/>
  <c r="L83" i="286"/>
  <c r="N87" i="327"/>
  <c r="N89" i="327" s="1"/>
  <c r="D281" i="5" s="1"/>
  <c r="N87" i="371"/>
  <c r="N89" i="371" s="1"/>
  <c r="D293" i="5" s="1"/>
  <c r="N87" i="339"/>
  <c r="N89" i="339" s="1"/>
  <c r="D292" i="5" s="1"/>
  <c r="L84" i="135"/>
  <c r="N90" i="219"/>
  <c r="N92" i="219" s="1"/>
  <c r="D181" i="5" s="1"/>
  <c r="N86" i="131"/>
  <c r="N88" i="131" s="1"/>
  <c r="D122" i="5" s="1"/>
  <c r="L84" i="342"/>
  <c r="L84" i="100"/>
  <c r="N69" i="179"/>
  <c r="N82" i="179" s="1"/>
  <c r="L89" i="179" s="1"/>
  <c r="N69" i="177"/>
  <c r="N82" i="177" s="1"/>
  <c r="L89" i="177" s="1"/>
  <c r="N70" i="268"/>
  <c r="N83" i="268" s="1"/>
  <c r="L90" i="268" s="1"/>
  <c r="N86" i="46"/>
  <c r="N88" i="46" s="1"/>
  <c r="D38" i="5" s="1"/>
  <c r="L83" i="142"/>
  <c r="L84" i="142"/>
  <c r="L85" i="142"/>
  <c r="L84" i="262"/>
  <c r="L86" i="262"/>
  <c r="L85" i="262"/>
  <c r="L84" i="333"/>
  <c r="L86" i="333"/>
  <c r="L84" i="24"/>
  <c r="N86" i="24" s="1"/>
  <c r="N88" i="24" s="1"/>
  <c r="D16" i="5" s="1"/>
  <c r="L85" i="232"/>
  <c r="L85" i="213"/>
  <c r="L84" i="147"/>
  <c r="L83" i="215"/>
  <c r="L84" i="346"/>
  <c r="L84" i="19"/>
  <c r="L83" i="19"/>
  <c r="N79" i="239"/>
  <c r="L84" i="239" s="1"/>
  <c r="N77" i="285"/>
  <c r="L82" i="285" s="1"/>
  <c r="L84" i="365"/>
  <c r="N86" i="132"/>
  <c r="N88" i="132" s="1"/>
  <c r="D123" i="5" s="1"/>
  <c r="L86" i="240"/>
  <c r="N87" i="323"/>
  <c r="N89" i="323" s="1"/>
  <c r="D279" i="5" s="1"/>
  <c r="L86" i="365"/>
  <c r="L83" i="42"/>
  <c r="L85" i="135"/>
  <c r="L82" i="298"/>
  <c r="L84" i="251"/>
  <c r="L85" i="27"/>
  <c r="L85" i="333"/>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3" i="301"/>
  <c r="L84" i="301"/>
  <c r="L85" i="9"/>
  <c r="L83" i="9"/>
  <c r="N85" i="127"/>
  <c r="N87" i="127" s="1"/>
  <c r="D117" i="5" s="1"/>
  <c r="L88" i="188"/>
  <c r="L89" i="188"/>
  <c r="L89" i="185"/>
  <c r="L87" i="183"/>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2" i="287"/>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6" i="15"/>
  <c r="N88" i="15" s="1"/>
  <c r="D7" i="5" s="1"/>
  <c r="L83" i="12"/>
  <c r="L84" i="12"/>
  <c r="L86" i="315" l="1"/>
  <c r="N87" i="347"/>
  <c r="N89" i="347" s="1"/>
  <c r="D300" i="5" s="1"/>
  <c r="N87" i="354"/>
  <c r="N89" i="354" s="1"/>
  <c r="D306" i="5" s="1"/>
  <c r="L84" i="317"/>
  <c r="L83" i="287"/>
  <c r="L86" i="317"/>
  <c r="N87" i="317" s="1"/>
  <c r="N89" i="317" s="1"/>
  <c r="D273" i="5" s="1"/>
  <c r="L87" i="184"/>
  <c r="L89" i="267"/>
  <c r="L89" i="180"/>
  <c r="L86" i="314"/>
  <c r="N87" i="314" s="1"/>
  <c r="N89" i="314" s="1"/>
  <c r="D270" i="5" s="1"/>
  <c r="N86" i="25"/>
  <c r="N88" i="25" s="1"/>
  <c r="D17" i="5" s="1"/>
  <c r="L85" i="314"/>
  <c r="L89" i="184"/>
  <c r="L87" i="180"/>
  <c r="L84" i="137"/>
  <c r="L85" i="137"/>
  <c r="N86" i="26"/>
  <c r="N88" i="26" s="1"/>
  <c r="D18" i="5" s="1"/>
  <c r="L89" i="155"/>
  <c r="L88" i="174"/>
  <c r="L87" i="174"/>
  <c r="N87" i="254"/>
  <c r="N89" i="254" s="1"/>
  <c r="D214" i="5" s="1"/>
  <c r="L84" i="297"/>
  <c r="L83" i="297"/>
  <c r="N93" i="221"/>
  <c r="N95" i="221" s="1"/>
  <c r="D184" i="5" s="1"/>
  <c r="L86" i="316"/>
  <c r="L84" i="316"/>
  <c r="L88" i="164"/>
  <c r="L89" i="164"/>
  <c r="L90" i="176"/>
  <c r="L89" i="176"/>
  <c r="N86" i="27"/>
  <c r="N88" i="27" s="1"/>
  <c r="D19" i="5" s="1"/>
  <c r="N87" i="336"/>
  <c r="N89" i="336" s="1"/>
  <c r="D290" i="5" s="1"/>
  <c r="N87" i="363"/>
  <c r="N89" i="363" s="1"/>
  <c r="D313" i="5" s="1"/>
  <c r="L90" i="155"/>
  <c r="N91" i="155" s="1"/>
  <c r="N93" i="155" s="1"/>
  <c r="D144" i="5" s="1"/>
  <c r="N86" i="53"/>
  <c r="N88" i="53" s="1"/>
  <c r="D45" i="5" s="1"/>
  <c r="N88" i="232"/>
  <c r="N90" i="232" s="1"/>
  <c r="D192" i="5" s="1"/>
  <c r="N85" i="302"/>
  <c r="N87" i="302" s="1"/>
  <c r="L88" i="171"/>
  <c r="N87" i="256"/>
  <c r="N89" i="256" s="1"/>
  <c r="D215" i="5" s="1"/>
  <c r="L89" i="171"/>
  <c r="N86" i="215"/>
  <c r="N88" i="215" s="1"/>
  <c r="D177" i="5" s="1"/>
  <c r="L85" i="318"/>
  <c r="L84" i="318"/>
  <c r="L87" i="189"/>
  <c r="L90" i="178"/>
  <c r="L89" i="178"/>
  <c r="L84" i="313"/>
  <c r="L86" i="319"/>
  <c r="L86" i="313"/>
  <c r="N86" i="59"/>
  <c r="N88" i="59" s="1"/>
  <c r="D50" i="5" s="1"/>
  <c r="N87" i="306"/>
  <c r="N89" i="306" s="1"/>
  <c r="D262" i="5" s="1"/>
  <c r="N88" i="274"/>
  <c r="N90" i="274" s="1"/>
  <c r="D232" i="5" s="1"/>
  <c r="N87" i="240"/>
  <c r="N89" i="240" s="1"/>
  <c r="D200" i="5" s="1"/>
  <c r="L88" i="177"/>
  <c r="N87" i="346"/>
  <c r="N89" i="346" s="1"/>
  <c r="D299" i="5" s="1"/>
  <c r="N86" i="38"/>
  <c r="N88" i="38" s="1"/>
  <c r="D29" i="5" s="1"/>
  <c r="N91" i="282"/>
  <c r="N93" i="282" s="1"/>
  <c r="D239" i="5" s="1"/>
  <c r="L85" i="319"/>
  <c r="N86" i="42"/>
  <c r="N88" i="42" s="1"/>
  <c r="D33" i="5" s="1"/>
  <c r="N101" i="260"/>
  <c r="N103" i="260" s="1"/>
  <c r="D219" i="5" s="1"/>
  <c r="N86" i="39"/>
  <c r="N88" i="39" s="1"/>
  <c r="D30" i="5" s="1"/>
  <c r="L89" i="268"/>
  <c r="L86" i="294"/>
  <c r="N86" i="41"/>
  <c r="N88" i="41" s="1"/>
  <c r="D32" i="5" s="1"/>
  <c r="N86" i="102"/>
  <c r="N88" i="102" s="1"/>
  <c r="D92" i="5" s="1"/>
  <c r="L87" i="177"/>
  <c r="N87" i="241"/>
  <c r="N89" i="241" s="1"/>
  <c r="D201" i="5" s="1"/>
  <c r="N85" i="75"/>
  <c r="N87" i="75" s="1"/>
  <c r="D66" i="5" s="1"/>
  <c r="N87" i="332"/>
  <c r="N89" i="332" s="1"/>
  <c r="D286" i="5" s="1"/>
  <c r="L85" i="239"/>
  <c r="L86" i="239"/>
  <c r="N86" i="103"/>
  <c r="N88" i="103" s="1"/>
  <c r="D93" i="5" s="1"/>
  <c r="N88" i="275"/>
  <c r="N90" i="275" s="1"/>
  <c r="D233" i="5" s="1"/>
  <c r="N86" i="147"/>
  <c r="N88" i="147" s="1"/>
  <c r="D137" i="5" s="1"/>
  <c r="N87" i="251"/>
  <c r="N89" i="251" s="1"/>
  <c r="D211" i="5" s="1"/>
  <c r="N86" i="43"/>
  <c r="N88" i="43" s="1"/>
  <c r="D34" i="5" s="1"/>
  <c r="L88" i="157"/>
  <c r="N86" i="21"/>
  <c r="N88" i="21" s="1"/>
  <c r="D13" i="5" s="1"/>
  <c r="N86" i="92"/>
  <c r="N88" i="92" s="1"/>
  <c r="D83" i="5" s="1"/>
  <c r="L86" i="311"/>
  <c r="L85" i="311"/>
  <c r="L84" i="285"/>
  <c r="N86" i="209"/>
  <c r="N88" i="209" s="1"/>
  <c r="D131" i="5" s="1"/>
  <c r="N86" i="138"/>
  <c r="N88" i="138" s="1"/>
  <c r="D129" i="5" s="1"/>
  <c r="L83" i="285"/>
  <c r="N86" i="30"/>
  <c r="N88" i="30" s="1"/>
  <c r="D22" i="5" s="1"/>
  <c r="N86" i="105"/>
  <c r="N88" i="105" s="1"/>
  <c r="D95" i="5" s="1"/>
  <c r="N86" i="140"/>
  <c r="N88" i="140" s="1"/>
  <c r="D132" i="5" s="1"/>
  <c r="N86" i="99"/>
  <c r="N88" i="99" s="1"/>
  <c r="D89" i="5" s="1"/>
  <c r="L87" i="179"/>
  <c r="L88" i="179"/>
  <c r="N85" i="284"/>
  <c r="N87" i="284" s="1"/>
  <c r="D241" i="5" s="1"/>
  <c r="N87" i="262"/>
  <c r="N89" i="262" s="1"/>
  <c r="D221" i="5" s="1"/>
  <c r="N86" i="135"/>
  <c r="N88" i="135" s="1"/>
  <c r="D126" i="5" s="1"/>
  <c r="N86" i="142"/>
  <c r="N88" i="142" s="1"/>
  <c r="D134" i="5" s="1"/>
  <c r="N85" i="298"/>
  <c r="N87" i="298" s="1"/>
  <c r="D254" i="5" s="1"/>
  <c r="N85" i="286"/>
  <c r="N87" i="286" s="1"/>
  <c r="D243" i="5" s="1"/>
  <c r="L89" i="157"/>
  <c r="N86" i="100"/>
  <c r="N88" i="100" s="1"/>
  <c r="D90" i="5" s="1"/>
  <c r="N91" i="249"/>
  <c r="N93" i="249" s="1"/>
  <c r="D209" i="5" s="1"/>
  <c r="N82" i="227"/>
  <c r="N84" i="227" s="1"/>
  <c r="D188" i="5" s="1"/>
  <c r="N87" i="264"/>
  <c r="N89" i="264" s="1"/>
  <c r="D223" i="5" s="1"/>
  <c r="N87" i="365"/>
  <c r="N89" i="365" s="1"/>
  <c r="D315" i="5" s="1"/>
  <c r="N86" i="69"/>
  <c r="N88" i="69" s="1"/>
  <c r="D60" i="5" s="1"/>
  <c r="N87" i="342"/>
  <c r="N89" i="342" s="1"/>
  <c r="D295" i="5" s="1"/>
  <c r="N86" i="83"/>
  <c r="N88" i="83" s="1"/>
  <c r="D74" i="5" s="1"/>
  <c r="N86" i="80"/>
  <c r="N88" i="80" s="1"/>
  <c r="D71" i="5" s="1"/>
  <c r="N86" i="231"/>
  <c r="N88" i="231" s="1"/>
  <c r="D191" i="5" s="1"/>
  <c r="L88" i="268"/>
  <c r="L84" i="294"/>
  <c r="N86" i="19"/>
  <c r="N88" i="19" s="1"/>
  <c r="D11" i="5" s="1"/>
  <c r="N86" i="213"/>
  <c r="N88" i="213" s="1"/>
  <c r="D175" i="5" s="1"/>
  <c r="L83" i="60"/>
  <c r="N86" i="88"/>
  <c r="N88" i="88" s="1"/>
  <c r="D79" i="5" s="1"/>
  <c r="N85" i="325"/>
  <c r="N87" i="325" s="1"/>
  <c r="D280" i="5" s="1"/>
  <c r="N87" i="333"/>
  <c r="N89" i="333" s="1"/>
  <c r="D287" i="5" s="1"/>
  <c r="N86" i="33"/>
  <c r="N88" i="33" s="1"/>
  <c r="D25" i="5" s="1"/>
  <c r="N90" i="217"/>
  <c r="N92" i="217" s="1"/>
  <c r="D179" i="5" s="1"/>
  <c r="N86" i="29"/>
  <c r="N88" i="29" s="1"/>
  <c r="D21" i="5" s="1"/>
  <c r="N87" i="238"/>
  <c r="N89" i="238" s="1"/>
  <c r="D198" i="5" s="1"/>
  <c r="N86" i="149"/>
  <c r="N88" i="149" s="1"/>
  <c r="D135" i="5" s="1"/>
  <c r="N87" i="235"/>
  <c r="N89" i="235" s="1"/>
  <c r="D195" i="5" s="1"/>
  <c r="L89" i="189"/>
  <c r="N86" i="9"/>
  <c r="N88" i="9" s="1"/>
  <c r="D4"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0" l="1"/>
  <c r="N92" i="180" s="1"/>
  <c r="D159" i="5" s="1"/>
  <c r="N85" i="297"/>
  <c r="N87" i="297" s="1"/>
  <c r="D253" i="5" s="1"/>
  <c r="N87" i="316"/>
  <c r="N89" i="316" s="1"/>
  <c r="D272" i="5" s="1"/>
  <c r="N90" i="174"/>
  <c r="N92" i="174" s="1"/>
  <c r="D154" i="5" s="1"/>
  <c r="N91" i="176"/>
  <c r="N93" i="176" s="1"/>
  <c r="D155" i="5" s="1"/>
  <c r="N90" i="164"/>
  <c r="N92" i="164" s="1"/>
  <c r="D149" i="5" s="1"/>
  <c r="N91" i="178"/>
  <c r="N93" i="178" s="1"/>
  <c r="D157" i="5" s="1"/>
  <c r="N91" i="171"/>
  <c r="N93" i="171" s="1"/>
  <c r="D156" i="5" s="1"/>
  <c r="N87" i="318"/>
  <c r="N89" i="318" s="1"/>
  <c r="D274" i="5" s="1"/>
  <c r="N90" i="189"/>
  <c r="N92" i="189" s="1"/>
  <c r="D169" i="5" s="1"/>
  <c r="N87" i="319"/>
  <c r="N89" i="319" s="1"/>
  <c r="D275" i="5" s="1"/>
  <c r="N87" i="313"/>
  <c r="N89" i="313" s="1"/>
  <c r="D269" i="5" s="1"/>
  <c r="N90" i="177"/>
  <c r="N92" i="177" s="1"/>
  <c r="N87" i="311"/>
  <c r="N89" i="311" s="1"/>
  <c r="D267" i="5" s="1"/>
  <c r="N87" i="239"/>
  <c r="N89" i="239" s="1"/>
  <c r="D199" i="5" s="1"/>
  <c r="N91" i="268"/>
  <c r="N93" i="268" s="1"/>
  <c r="D227" i="5" s="1"/>
  <c r="N87" i="294"/>
  <c r="N89" i="294" s="1"/>
  <c r="D250" i="5" s="1"/>
  <c r="N91" i="157"/>
  <c r="N93" i="157" s="1"/>
  <c r="D145" i="5" s="1"/>
  <c r="N85" i="285"/>
  <c r="N87" i="285" s="1"/>
  <c r="D242" i="5" s="1"/>
  <c r="N90" i="179"/>
  <c r="N92" i="179" s="1"/>
  <c r="D158" i="5" s="1"/>
  <c r="N91" i="158"/>
  <c r="N93" i="158" s="1"/>
  <c r="D146" i="5" s="1"/>
  <c r="D160" i="5"/>
  <c r="N90" i="172"/>
  <c r="N92" i="172" s="1"/>
  <c r="D153" i="5" s="1"/>
  <c r="N82" i="228"/>
  <c r="N84" i="228" s="1"/>
  <c r="D189" i="5" s="1"/>
  <c r="N91" i="162"/>
  <c r="N93" i="162" s="1"/>
  <c r="D148" i="5" s="1"/>
  <c r="N86" i="60"/>
  <c r="N88" i="60" s="1"/>
  <c r="D51"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<sst xmlns="http://schemas.openxmlformats.org/spreadsheetml/2006/main" count="38538" uniqueCount="2344">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</sst>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_(&quot;$&quot;\ * #,##0.0000_);_(&quot;$&quot;\ * \(#,##0.0000\);_(&quot;$&quot;\ * &quot;-&quot;??_);_(@_)"/>
    <numFmt numFmtId="179"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8" fontId="0" fillId="0" borderId="0" xfId="0" applyNumberFormat="1" applyFill="1" applyProtection="1"/>
    <xf numFmtId="2" fontId="0" fillId="0" borderId="0" xfId="0" applyNumberFormat="1" applyFill="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9"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CAQUETÁ</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56" sqref="A56"/>
    </sheetView>
  </sheetViews>
  <sheetFormatPr baseColWidth="10" defaultRowHeight="15"/>
  <cols>
    <col min="8" max="8" width="83" customWidth="1"/>
    <col min="25" max="25" width="12.140625" customWidth="1"/>
    <col min="26" max="26" width="10.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cols>
    <col min="13" max="13" width="11.570312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1" customWidth="1"/>
    <col min="2" max="2" width="108.28515625" style="110" customWidth="1"/>
    <col min="3" max="3" width="15.42578125" style="141" customWidth="1"/>
    <col min="4" max="4" width="23.570312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3163275.0828356142</v>
      </c>
      <c r="G3" t="s">
        <v>980</v>
      </c>
      <c r="J3" s="1"/>
    </row>
    <row r="4" spans="1:10" ht="54" thickTop="1" thickBot="1">
      <c r="A4" s="131" t="s">
        <v>985</v>
      </c>
      <c r="B4" s="132" t="s">
        <v>1169</v>
      </c>
      <c r="C4" s="130" t="s">
        <v>984</v>
      </c>
      <c r="D4" s="177">
        <f>VLOOKUP('200.2'!A88,'200.2'!A37:N108,14,FALSE)</f>
        <v>243439.88538803239</v>
      </c>
      <c r="J4" s="1"/>
    </row>
    <row r="5" spans="1:10" ht="54" thickTop="1" thickBot="1">
      <c r="A5" s="131" t="s">
        <v>986</v>
      </c>
      <c r="B5" s="132" t="s">
        <v>1170</v>
      </c>
      <c r="C5" s="133" t="s">
        <v>987</v>
      </c>
      <c r="D5" s="177">
        <f>VLOOKUP('201.1'!A88,'201.1'!A38:N109,14,FALSE)</f>
        <v>153836.33377065655</v>
      </c>
    </row>
    <row r="6" spans="1:10" ht="54" thickTop="1" thickBot="1">
      <c r="A6" s="131" t="s">
        <v>988</v>
      </c>
      <c r="B6" s="132" t="s">
        <v>1171</v>
      </c>
      <c r="C6" s="133" t="s">
        <v>987</v>
      </c>
      <c r="D6" s="177">
        <f>VLOOKUP('201.2'!A88,'201.2'!A39:N110,14,FALSE)</f>
        <v>155384.42301999751</v>
      </c>
    </row>
    <row r="7" spans="1:10" ht="70.5" customHeight="1" thickTop="1" thickBot="1">
      <c r="A7" s="131" t="s">
        <v>989</v>
      </c>
      <c r="B7" s="132" t="s">
        <v>1172</v>
      </c>
      <c r="C7" s="133" t="s">
        <v>987</v>
      </c>
      <c r="D7" s="177">
        <f>VLOOKUP('201.3'!A88,'201.3'!A40:N111,14,FALSE)</f>
        <v>37174.371807294548</v>
      </c>
    </row>
    <row r="8" spans="1:10" ht="54" thickTop="1" thickBot="1">
      <c r="A8" s="131" t="s">
        <v>990</v>
      </c>
      <c r="B8" s="132" t="s">
        <v>1173</v>
      </c>
      <c r="C8" s="133" t="s">
        <v>987</v>
      </c>
      <c r="D8" s="178">
        <f>VLOOKUP('201.4'!A88,'201.4'!A41:N112,14,FALSE)</f>
        <v>66766.175567031823</v>
      </c>
    </row>
    <row r="9" spans="1:10" ht="54" thickTop="1" thickBot="1">
      <c r="A9" s="131" t="s">
        <v>991</v>
      </c>
      <c r="B9" s="132" t="s">
        <v>1170</v>
      </c>
      <c r="C9" s="133" t="s">
        <v>1845</v>
      </c>
      <c r="D9" s="178">
        <f>VLOOKUP('201.5'!A88,'201.5'!A42:N113,14,FALSE)</f>
        <v>153836.33377065655</v>
      </c>
    </row>
    <row r="10" spans="1:10" ht="54" thickTop="1" thickBot="1">
      <c r="A10" s="131" t="s">
        <v>992</v>
      </c>
      <c r="B10" s="132" t="s">
        <v>1171</v>
      </c>
      <c r="C10" s="133" t="s">
        <v>1845</v>
      </c>
      <c r="D10" s="178">
        <f>VLOOKUP('201.6'!A88,'201.6'!A43:N114,14,FALSE)</f>
        <v>155384.42301999751</v>
      </c>
    </row>
    <row r="11" spans="1:10" ht="54" thickTop="1" thickBot="1">
      <c r="A11" s="131" t="s">
        <v>993</v>
      </c>
      <c r="B11" s="132" t="s">
        <v>1171</v>
      </c>
      <c r="C11" s="133" t="s">
        <v>387</v>
      </c>
      <c r="D11" s="178">
        <f>VLOOKUP('201.7'!A88,'201.7'!A44:N115,14,FALSE)</f>
        <v>152276.401810604</v>
      </c>
    </row>
    <row r="12" spans="1:10" ht="54" thickTop="1" thickBot="1">
      <c r="A12" s="131" t="s">
        <v>994</v>
      </c>
      <c r="B12" s="132" t="s">
        <v>1174</v>
      </c>
      <c r="C12" s="133" t="s">
        <v>233</v>
      </c>
      <c r="D12" s="178">
        <f>VLOOKUP('201.8'!A88,'201.8'!A45:N116,14,FALSE)</f>
        <v>15629.587164327704</v>
      </c>
    </row>
    <row r="13" spans="1:10" ht="54" thickTop="1" thickBot="1">
      <c r="A13" s="131" t="s">
        <v>995</v>
      </c>
      <c r="B13" s="132" t="s">
        <v>1175</v>
      </c>
      <c r="C13" s="133" t="s">
        <v>233</v>
      </c>
      <c r="D13" s="178">
        <f>VLOOKUP('201.9'!A88,'201.9'!A46:N117,14,FALSE)</f>
        <v>15377.133516759295</v>
      </c>
    </row>
    <row r="14" spans="1:10" ht="54" thickTop="1" thickBot="1">
      <c r="A14" s="131" t="s">
        <v>996</v>
      </c>
      <c r="B14" s="132" t="s">
        <v>1176</v>
      </c>
      <c r="C14" s="133" t="s">
        <v>144</v>
      </c>
      <c r="D14" s="178">
        <f>VLOOKUP('201.10'!A88,'201.10'!A47:N118,14,FALSE)</f>
        <v>7324.0831106857459</v>
      </c>
    </row>
    <row r="15" spans="1:10" ht="54" thickTop="1" thickBot="1">
      <c r="A15" s="131" t="s">
        <v>997</v>
      </c>
      <c r="B15" s="132" t="s">
        <v>1177</v>
      </c>
      <c r="C15" s="133" t="s">
        <v>998</v>
      </c>
      <c r="D15" s="178">
        <f>VLOOKUP('201.11'!A88,'201.11'!A48:N119,14,FALSE)</f>
        <v>1253.3821030215709</v>
      </c>
    </row>
    <row r="16" spans="1:10" ht="54" thickTop="1" thickBot="1">
      <c r="A16" s="131" t="s">
        <v>999</v>
      </c>
      <c r="B16" s="132" t="s">
        <v>1178</v>
      </c>
      <c r="C16" s="133" t="s">
        <v>1845</v>
      </c>
      <c r="D16" s="178">
        <f>VLOOKUP('201.12'!A88,'201.12'!A49:N120,14,FALSE)</f>
        <v>96929.635578038899</v>
      </c>
    </row>
    <row r="17" spans="1:4" ht="64.5" thickTop="1" thickBot="1">
      <c r="A17" s="134" t="s">
        <v>1000</v>
      </c>
      <c r="B17" s="135" t="s">
        <v>1179</v>
      </c>
      <c r="C17" s="133" t="s">
        <v>1845</v>
      </c>
      <c r="D17" s="178">
        <f>VLOOKUP('201.13'!A88,'201.13'!A50:N121,14,FALSE)</f>
        <v>95630.318243457921</v>
      </c>
    </row>
    <row r="18" spans="1:4" ht="54" thickTop="1" thickBot="1">
      <c r="A18" s="131" t="s">
        <v>1001</v>
      </c>
      <c r="B18" s="132" t="s">
        <v>1180</v>
      </c>
      <c r="C18" s="133" t="s">
        <v>144</v>
      </c>
      <c r="D18" s="178">
        <f>VLOOKUP('201.14'!A88,'201.14'!A51:N122,14,FALSE)</f>
        <v>45172.098064748781</v>
      </c>
    </row>
    <row r="19" spans="1:4" ht="54" thickTop="1" thickBot="1">
      <c r="A19" s="131" t="s">
        <v>1002</v>
      </c>
      <c r="B19" s="132" t="s">
        <v>1181</v>
      </c>
      <c r="C19" s="133" t="s">
        <v>144</v>
      </c>
      <c r="D19" s="178">
        <f>VLOOKUP('201.15'!A88,'201.15'!A52:N123,14,FALSE)</f>
        <v>55171.963808923443</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91299.219042481156</v>
      </c>
    </row>
    <row r="22" spans="1:4" ht="54" thickTop="1" thickBot="1">
      <c r="A22" s="131" t="s">
        <v>1005</v>
      </c>
      <c r="B22" s="132" t="s">
        <v>1184</v>
      </c>
      <c r="C22" s="133" t="s">
        <v>1845</v>
      </c>
      <c r="D22" s="178">
        <f>VLOOKUP('201.18'!A88,'201.18'!A55:N126,14,FALSE)</f>
        <v>91299.219042481156</v>
      </c>
    </row>
    <row r="23" spans="1:4" ht="54" thickTop="1" thickBot="1">
      <c r="A23" s="131" t="s">
        <v>1006</v>
      </c>
      <c r="B23" s="132" t="s">
        <v>1185</v>
      </c>
      <c r="C23" s="133" t="s">
        <v>144</v>
      </c>
      <c r="D23" s="178">
        <f>VLOOKUP('201.19'!A88,'201.19'!A56:N127,14,FALSE)</f>
        <v>4625.7193680126084</v>
      </c>
    </row>
    <row r="24" spans="1:4" ht="54" thickTop="1" thickBot="1">
      <c r="A24" s="131" t="s">
        <v>1007</v>
      </c>
      <c r="B24" s="132" t="s">
        <v>1186</v>
      </c>
      <c r="C24" s="133" t="s">
        <v>144</v>
      </c>
      <c r="D24" s="178">
        <f>VLOOKUP('201.20'!A88,'201.20'!A57:N128,14,FALSE)</f>
        <v>865.93018957763763</v>
      </c>
    </row>
    <row r="25" spans="1:4" ht="54" thickTop="1" thickBot="1">
      <c r="A25" s="131" t="s">
        <v>1008</v>
      </c>
      <c r="B25" s="132" t="s">
        <v>1187</v>
      </c>
      <c r="C25" s="133" t="s">
        <v>144</v>
      </c>
      <c r="D25" s="178">
        <f>VLOOKUP('201.21'!A88,'201.21'!A58:N129,14,FALSE)</f>
        <v>6069.0727614219977</v>
      </c>
    </row>
    <row r="26" spans="1:4" ht="54" thickTop="1" thickBot="1">
      <c r="A26" s="131" t="s">
        <v>1425</v>
      </c>
      <c r="B26" s="132" t="s">
        <v>1413</v>
      </c>
      <c r="C26" s="133" t="s">
        <v>1845</v>
      </c>
      <c r="D26" s="178">
        <f>VLOOKUP('203.1'!A88,'203.1'!A59:N130,14,FALSE)</f>
        <v>951477.07057887595</v>
      </c>
    </row>
    <row r="27" spans="1:4" ht="54" thickTop="1" thickBot="1">
      <c r="A27" s="131" t="s">
        <v>1426</v>
      </c>
      <c r="B27" s="132" t="s">
        <v>1417</v>
      </c>
      <c r="C27" s="133" t="s">
        <v>1845</v>
      </c>
      <c r="D27" s="178">
        <f>VLOOKUP('203.2'!A88,'203.2'!A60:N131,14,FALSE)</f>
        <v>1161062.1365594503</v>
      </c>
    </row>
    <row r="28" spans="1:4" ht="54" thickTop="1" thickBot="1">
      <c r="A28" s="131" t="s">
        <v>1427</v>
      </c>
      <c r="B28" s="132" t="s">
        <v>1418</v>
      </c>
      <c r="C28" s="133" t="s">
        <v>1845</v>
      </c>
      <c r="D28" s="178">
        <f>VLOOKUP('203.3'!A88,'203.3'!A61:N132,14,FALSE)</f>
        <v>1310765.7551170033</v>
      </c>
    </row>
    <row r="29" spans="1:4" ht="54" thickTop="1" thickBot="1">
      <c r="A29" s="131" t="s">
        <v>1428</v>
      </c>
      <c r="B29" s="132" t="s">
        <v>1419</v>
      </c>
      <c r="C29" s="133" t="s">
        <v>1845</v>
      </c>
      <c r="D29" s="178">
        <f>VLOOKUP('203.4'!A88,'203.4'!A62:N133,14,FALSE)</f>
        <v>621587.15087711846</v>
      </c>
    </row>
    <row r="30" spans="1:4" ht="54" thickTop="1" thickBot="1">
      <c r="A30" s="131" t="s">
        <v>1429</v>
      </c>
      <c r="B30" s="132" t="s">
        <v>1420</v>
      </c>
      <c r="C30" s="133" t="s">
        <v>1845</v>
      </c>
      <c r="D30" s="178">
        <f>VLOOKUP('203.5'!A88,'203.5'!A63:N134,14,FALSE)</f>
        <v>719630.30574882054</v>
      </c>
    </row>
    <row r="31" spans="1:4" ht="54" thickTop="1" thickBot="1">
      <c r="A31" s="131" t="s">
        <v>1430</v>
      </c>
      <c r="B31" s="132" t="s">
        <v>1421</v>
      </c>
      <c r="C31" s="133" t="s">
        <v>1845</v>
      </c>
      <c r="D31" s="178">
        <f>VLOOKUP('203.6'!A88,'203.6'!A64:N135,14,FALSE)</f>
        <v>782021.40430354013</v>
      </c>
    </row>
    <row r="32" spans="1:4" ht="54" thickTop="1" thickBot="1">
      <c r="A32" s="131" t="s">
        <v>1431</v>
      </c>
      <c r="B32" s="132" t="s">
        <v>1422</v>
      </c>
      <c r="C32" s="133" t="s">
        <v>1845</v>
      </c>
      <c r="D32" s="178">
        <f>VLOOKUP('203.7'!A88,'203.7'!A65:N136,14,FALSE)</f>
        <v>197001.55567754607</v>
      </c>
    </row>
    <row r="33" spans="1:4" ht="54" thickTop="1" thickBot="1">
      <c r="A33" s="131" t="s">
        <v>1432</v>
      </c>
      <c r="B33" s="132" t="s">
        <v>1871</v>
      </c>
      <c r="C33" s="133" t="s">
        <v>1845</v>
      </c>
      <c r="D33" s="178">
        <f>VLOOKUP('203.8'!A88,'203.8'!A66:N137,14,FALSE)</f>
        <v>296803.29738144786</v>
      </c>
    </row>
    <row r="34" spans="1:4" ht="54" thickTop="1" thickBot="1">
      <c r="A34" s="131" t="s">
        <v>1433</v>
      </c>
      <c r="B34" s="132" t="s">
        <v>1424</v>
      </c>
      <c r="C34" s="133" t="s">
        <v>1845</v>
      </c>
      <c r="D34" s="178">
        <f>VLOOKUP('203.9'!A88,'203.9'!A67:N138,14,FALSE)</f>
        <v>314368.30243041733</v>
      </c>
    </row>
    <row r="35" spans="1:4" ht="54" thickTop="1" thickBot="1">
      <c r="A35" s="131" t="s">
        <v>1434</v>
      </c>
      <c r="B35" s="132" t="s">
        <v>1414</v>
      </c>
      <c r="C35" s="133" t="s">
        <v>1845</v>
      </c>
      <c r="D35" s="178">
        <f>VLOOKUP('203.10'!A88,'203.10'!A68:N139,14,FALSE)</f>
        <v>156083.22216988611</v>
      </c>
    </row>
    <row r="36" spans="1:4" ht="54" thickTop="1" thickBot="1">
      <c r="A36" s="131" t="s">
        <v>1435</v>
      </c>
      <c r="B36" s="132" t="s">
        <v>1415</v>
      </c>
      <c r="C36" s="133" t="s">
        <v>1845</v>
      </c>
      <c r="D36" s="178">
        <f>VLOOKUP('203.11'!A88,'203.11'!A69:N140,14,FALSE)</f>
        <v>224946.45854475469</v>
      </c>
    </row>
    <row r="37" spans="1:4" ht="54" thickTop="1" thickBot="1">
      <c r="A37" s="131" t="s">
        <v>1436</v>
      </c>
      <c r="B37" s="216" t="s">
        <v>1416</v>
      </c>
      <c r="C37" s="133" t="s">
        <v>1845</v>
      </c>
      <c r="D37" s="178">
        <f>VLOOKUP('203.12'!A88,'203.12'!A70:N141,14,FALSE)</f>
        <v>234071.13649227135</v>
      </c>
    </row>
    <row r="38" spans="1:4" ht="54" thickTop="1" thickBot="1">
      <c r="A38" s="131" t="s">
        <v>1009</v>
      </c>
      <c r="B38" s="132" t="s">
        <v>1188</v>
      </c>
      <c r="C38" s="133" t="s">
        <v>387</v>
      </c>
      <c r="D38" s="178">
        <f>VLOOKUP('210.1.1'!A88,'210.1.1'!A71:N142,14,FALSE)</f>
        <v>10697.466732650513</v>
      </c>
    </row>
    <row r="39" spans="1:4" ht="54" thickTop="1" thickBot="1">
      <c r="A39" s="131" t="s">
        <v>1010</v>
      </c>
      <c r="B39" s="132" t="s">
        <v>1189</v>
      </c>
      <c r="C39" s="133" t="s">
        <v>387</v>
      </c>
      <c r="D39" s="178">
        <f>VLOOKUP('210.1.2'!A88,'210.1.2'!A72:N143,14,FALSE)</f>
        <v>3140.0104204572667</v>
      </c>
    </row>
    <row r="40" spans="1:4" ht="54" thickTop="1" thickBot="1">
      <c r="A40" s="131" t="s">
        <v>1011</v>
      </c>
      <c r="B40" s="132" t="s">
        <v>1190</v>
      </c>
      <c r="C40" s="133" t="s">
        <v>387</v>
      </c>
      <c r="D40" s="178">
        <f>VLOOKUP('210.2.1'!A90,'210.2.1'!A73:N144,14,FALSE)</f>
        <v>27300.281210226065</v>
      </c>
    </row>
    <row r="41" spans="1:4" ht="54" thickTop="1" thickBot="1">
      <c r="A41" s="131" t="s">
        <v>1012</v>
      </c>
      <c r="B41" s="132" t="s">
        <v>1191</v>
      </c>
      <c r="C41" s="133" t="s">
        <v>387</v>
      </c>
      <c r="D41" s="178">
        <f>VLOOKUP('210.2.2'!A88,'210.2.2'!A74:N145,14,FALSE)</f>
        <v>10697.466732650513</v>
      </c>
    </row>
    <row r="42" spans="1:4" ht="54" thickTop="1" thickBot="1">
      <c r="A42" s="131" t="s">
        <v>1013</v>
      </c>
      <c r="B42" s="132" t="s">
        <v>1192</v>
      </c>
      <c r="C42" s="133" t="s">
        <v>387</v>
      </c>
      <c r="D42" s="178">
        <f>VLOOKUP('210.2.3'!A91,'210.2.3'!A91:N146,14,FALSE)</f>
        <v>19742.824898032821</v>
      </c>
    </row>
    <row r="43" spans="1:4" ht="54" thickTop="1" thickBot="1">
      <c r="A43" s="131" t="s">
        <v>1014</v>
      </c>
      <c r="B43" s="132" t="s">
        <v>1193</v>
      </c>
      <c r="C43" s="133" t="s">
        <v>387</v>
      </c>
      <c r="D43" s="178">
        <f>VLOOKUP('210.2.4'!A88,'210.2.4'!A88:N147,14,FALSE)</f>
        <v>3140.0104204572667</v>
      </c>
    </row>
    <row r="44" spans="1:4" ht="54" thickTop="1" thickBot="1">
      <c r="A44" s="131" t="s">
        <v>1015</v>
      </c>
      <c r="B44" s="132" t="s">
        <v>1194</v>
      </c>
      <c r="C44" s="133" t="s">
        <v>387</v>
      </c>
      <c r="D44" s="178">
        <f>VLOOKUP('211.1'!A88,'211.1'!A88:N148,14,FALSE)</f>
        <v>9372.9822625918332</v>
      </c>
    </row>
    <row r="45" spans="1:4" ht="54" thickTop="1" thickBot="1">
      <c r="A45" s="131" t="s">
        <v>1016</v>
      </c>
      <c r="B45" s="132" t="s">
        <v>1195</v>
      </c>
      <c r="C45" s="133" t="s">
        <v>387</v>
      </c>
      <c r="D45" s="178">
        <f>VLOOKUP('220.1'!A88,'220.1'!A88:N149,14,FALSE)</f>
        <v>16234.333971630986</v>
      </c>
    </row>
    <row r="46" spans="1:4" ht="54" thickTop="1" thickBot="1">
      <c r="A46" s="131" t="s">
        <v>1017</v>
      </c>
      <c r="B46" s="132" t="s">
        <v>1196</v>
      </c>
      <c r="C46" s="133" t="s">
        <v>387</v>
      </c>
      <c r="D46" s="178">
        <f>VLOOKUP('221.1'!A88,'221.1'!A88:N150,14,FALSE)</f>
        <v>11494.3743242072</v>
      </c>
    </row>
    <row r="47" spans="1:4" ht="54" thickTop="1" thickBot="1">
      <c r="A47" s="131" t="s">
        <v>1018</v>
      </c>
      <c r="B47" s="132" t="s">
        <v>1197</v>
      </c>
      <c r="C47" s="133" t="s">
        <v>387</v>
      </c>
      <c r="D47" s="178">
        <f>VLOOKUP('221.2'!A88,'221.2'!A88:N151,14,FALSE)</f>
        <v>6848.1986876907931</v>
      </c>
    </row>
    <row r="48" spans="1:4" ht="64.5" thickTop="1" thickBot="1">
      <c r="A48" s="131" t="s">
        <v>1441</v>
      </c>
      <c r="B48" s="132" t="s">
        <v>1438</v>
      </c>
      <c r="C48" s="133" t="s">
        <v>233</v>
      </c>
      <c r="D48" s="178">
        <f>VLOOKUP('223.1'!A88,'223.1'!A88:N152,14,FALSE)</f>
        <v>9081.02299337367</v>
      </c>
    </row>
    <row r="49" spans="1:4" ht="54" thickTop="1" thickBot="1">
      <c r="A49" s="131" t="s">
        <v>1442</v>
      </c>
      <c r="B49" s="132" t="s">
        <v>1439</v>
      </c>
      <c r="C49" s="133" t="s">
        <v>233</v>
      </c>
      <c r="D49" s="178">
        <f>VLOOKUP('223.2'!A88,'223.2'!A88:N153,14,FALSE)</f>
        <v>16013.533516159412</v>
      </c>
    </row>
    <row r="50" spans="1:4" ht="54" thickTop="1" thickBot="1">
      <c r="A50" s="131" t="s">
        <v>1443</v>
      </c>
      <c r="B50" s="132" t="s">
        <v>1440</v>
      </c>
      <c r="C50" s="133" t="s">
        <v>387</v>
      </c>
      <c r="D50" s="178">
        <f>VLOOKUP('223.3.1'!A88,'223.3.1'!A88:N154,14,FALSE)</f>
        <v>59426</v>
      </c>
    </row>
    <row r="51" spans="1:4" ht="64.5" thickTop="1" thickBot="1">
      <c r="A51" s="131" t="s">
        <v>1444</v>
      </c>
      <c r="B51" s="132" t="s">
        <v>1446</v>
      </c>
      <c r="C51" s="133" t="s">
        <v>387</v>
      </c>
      <c r="D51" s="178">
        <f>VLOOKUP('223.3.2'!A88,'223.3.2'!A88:N155,14,FALSE)</f>
        <v>77688.739784113204</v>
      </c>
    </row>
    <row r="52" spans="1:4" ht="54" thickTop="1" thickBot="1">
      <c r="A52" s="131" t="s">
        <v>1445</v>
      </c>
      <c r="B52" s="132" t="s">
        <v>1447</v>
      </c>
      <c r="C52" s="133" t="s">
        <v>387</v>
      </c>
      <c r="D52" s="178">
        <f>VLOOKUP('223.3.3'!A88,'223.3.3'!A88:N156,14,FALSE)</f>
        <v>98352.650621217181</v>
      </c>
    </row>
    <row r="53" spans="1:4" ht="54" thickTop="1" thickBot="1">
      <c r="A53" s="137" t="s">
        <v>1019</v>
      </c>
      <c r="B53" s="138" t="s">
        <v>1956</v>
      </c>
      <c r="C53" s="133" t="s">
        <v>233</v>
      </c>
      <c r="D53" s="178">
        <f>VLOOKUP('230.1'!A88,'230.1'!A88:N157,14,FALSE)</f>
        <v>3486.5699758157543</v>
      </c>
    </row>
    <row r="54" spans="1:4" ht="54" thickTop="1" thickBot="1">
      <c r="A54" s="137" t="s">
        <v>1020</v>
      </c>
      <c r="B54" s="138" t="s">
        <v>1198</v>
      </c>
      <c r="C54" s="133" t="s">
        <v>233</v>
      </c>
      <c r="D54" s="178">
        <f>VLOOKUP('231.1'!A88,'231.1'!A88:N159,14,FALSE)</f>
        <v>4260.9428403903294</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15173.038576629911</v>
      </c>
    </row>
    <row r="57" spans="1:4" ht="54" thickTop="1" thickBot="1">
      <c r="A57" s="137" t="s">
        <v>1451</v>
      </c>
      <c r="B57" s="138" t="s">
        <v>1452</v>
      </c>
      <c r="C57" s="133" t="s">
        <v>233</v>
      </c>
      <c r="D57" s="178">
        <f>VLOOKUP('233.10'!A88,'233.10'!A88:N162,14,FALSE)</f>
        <v>21917.803338204889</v>
      </c>
    </row>
    <row r="58" spans="1:4" ht="54" thickTop="1" thickBot="1">
      <c r="A58" s="137" t="s">
        <v>1022</v>
      </c>
      <c r="B58" s="138" t="s">
        <v>1453</v>
      </c>
      <c r="C58" s="133" t="s">
        <v>233</v>
      </c>
      <c r="D58" s="178">
        <f>VLOOKUP('234.1'!A88,'234.1'!A88:N163,14,FALSE)</f>
        <v>1045.9180257009809</v>
      </c>
    </row>
    <row r="59" spans="1:4" ht="54" thickTop="1" thickBot="1">
      <c r="A59" s="137" t="s">
        <v>1456</v>
      </c>
      <c r="B59" s="138" t="s">
        <v>1457</v>
      </c>
      <c r="C59" s="133" t="s">
        <v>387</v>
      </c>
      <c r="D59" s="178">
        <f>VLOOKUP('235.1'!A88,'235.1'!A88:N164,14,FALSE)</f>
        <v>77100.814683427001</v>
      </c>
    </row>
    <row r="60" spans="1:4" ht="54" thickTop="1" thickBot="1">
      <c r="A60" s="139" t="s">
        <v>1458</v>
      </c>
      <c r="B60" s="138" t="s">
        <v>1459</v>
      </c>
      <c r="C60" s="133" t="s">
        <v>387</v>
      </c>
      <c r="D60" s="178">
        <f>VLOOKUP('235.10'!A88,'235.10'!A88:N165,14,FALSE)</f>
        <v>18622.663142081852</v>
      </c>
    </row>
    <row r="61" spans="1:4" ht="54" thickTop="1" thickBot="1">
      <c r="A61" s="139" t="s">
        <v>1460</v>
      </c>
      <c r="B61" s="138" t="s">
        <v>1461</v>
      </c>
      <c r="C61" s="133" t="s">
        <v>377</v>
      </c>
      <c r="D61" s="178">
        <f>VLOOKUP('235.11'!A88,'235.11'!A88:N166,14,FALSE)</f>
        <v>730.97689426681438</v>
      </c>
    </row>
    <row r="62" spans="1:4" ht="54" thickTop="1" thickBot="1">
      <c r="A62" s="139" t="s">
        <v>1462</v>
      </c>
      <c r="B62" s="138" t="s">
        <v>1873</v>
      </c>
      <c r="C62" s="133" t="s">
        <v>387</v>
      </c>
      <c r="D62" s="178">
        <f>VLOOKUP('236.1'!A88,'236.1'!A88:N167,14,FALSE)</f>
        <v>159403.39833420908</v>
      </c>
    </row>
    <row r="63" spans="1:4" ht="54" thickTop="1" thickBot="1">
      <c r="A63" s="139" t="s">
        <v>1465</v>
      </c>
      <c r="B63" s="138" t="s">
        <v>1874</v>
      </c>
      <c r="C63" s="133" t="s">
        <v>387</v>
      </c>
      <c r="D63" s="178">
        <f>VLOOKUP('236.10'!A87,'236.10'!A87:N168,14,FALSE)</f>
        <v>18622.663142081852</v>
      </c>
    </row>
    <row r="64" spans="1:4" ht="54" thickTop="1" thickBot="1">
      <c r="A64" s="139" t="s">
        <v>1466</v>
      </c>
      <c r="B64" s="140" t="s">
        <v>1467</v>
      </c>
      <c r="C64" s="174" t="s">
        <v>377</v>
      </c>
      <c r="D64" s="178">
        <f>VLOOKUP('236.11'!A88,'236.11'!A88:N169,14,FALSE)</f>
        <v>1759.7591899015902</v>
      </c>
    </row>
    <row r="65" spans="1:4" ht="54" thickTop="1" thickBot="1">
      <c r="A65" s="137" t="s">
        <v>1023</v>
      </c>
      <c r="B65" s="138" t="s">
        <v>1199</v>
      </c>
      <c r="C65" s="133" t="s">
        <v>233</v>
      </c>
      <c r="D65" s="178">
        <f>VLOOKUP('310.1'!A87,'310.1'!A87:N170,14,FALSE)</f>
        <v>1223.8323002823565</v>
      </c>
    </row>
    <row r="66" spans="1:4" ht="54" thickTop="1" thickBot="1">
      <c r="A66" s="137" t="s">
        <v>1024</v>
      </c>
      <c r="B66" s="138" t="s">
        <v>1200</v>
      </c>
      <c r="C66" s="133" t="s">
        <v>387</v>
      </c>
      <c r="D66" s="178">
        <f>VLOOKUP('311.1'!A87,'311.1'!A87:N171,14,FALSE)</f>
        <v>54162.410134462749</v>
      </c>
    </row>
    <row r="67" spans="1:4" ht="54" thickTop="1" thickBot="1">
      <c r="A67" s="137" t="s">
        <v>1025</v>
      </c>
      <c r="B67" s="138" t="s">
        <v>1201</v>
      </c>
      <c r="C67" s="133" t="s">
        <v>998</v>
      </c>
      <c r="D67" s="178">
        <f>VLOOKUP('312.1'!A88,'312.1'!A88:N172,14,FALSE)</f>
        <v>7379.4759941775055</v>
      </c>
    </row>
    <row r="68" spans="1:4" ht="54" thickTop="1" thickBot="1">
      <c r="A68" s="137" t="s">
        <v>1026</v>
      </c>
      <c r="B68" s="138" t="s">
        <v>1202</v>
      </c>
      <c r="C68" s="133" t="s">
        <v>998</v>
      </c>
      <c r="D68" s="178">
        <f>VLOOKUP('312.2'!A88,'312.2'!A88:N173,14,FALSE)</f>
        <v>4765.3086812074353</v>
      </c>
    </row>
    <row r="69" spans="1:4" ht="54" thickTop="1" thickBot="1">
      <c r="A69" s="137" t="s">
        <v>1027</v>
      </c>
      <c r="B69" s="138" t="s">
        <v>1203</v>
      </c>
      <c r="C69" s="133" t="s">
        <v>1464</v>
      </c>
      <c r="D69" s="178">
        <f>VLOOKUP('312.3'!A87,'312.3'!A87:N174,14,FALSE)</f>
        <v>1805.0845966859442</v>
      </c>
    </row>
    <row r="70" spans="1:4" ht="54" thickTop="1" thickBot="1">
      <c r="A70" s="137" t="s">
        <v>1028</v>
      </c>
      <c r="B70" s="138" t="s">
        <v>1204</v>
      </c>
      <c r="C70" s="133" t="s">
        <v>387</v>
      </c>
      <c r="D70" s="179">
        <f>VLOOKUP('312.4'!A88,'312.4'!A88:N175,14,FALSE)</f>
        <v>54154.648114554453</v>
      </c>
    </row>
    <row r="71" spans="1:4" ht="54" thickTop="1" thickBot="1">
      <c r="A71" s="137" t="s">
        <v>1029</v>
      </c>
      <c r="B71" s="138" t="s">
        <v>1469</v>
      </c>
      <c r="C71" s="133" t="s">
        <v>387</v>
      </c>
      <c r="D71" s="179">
        <f>VLOOKUP('320.1'!A88,'320.1'!A88:N176,14,FALSE)</f>
        <v>70927.860075423989</v>
      </c>
    </row>
    <row r="72" spans="1:4" ht="54" thickTop="1" thickBot="1">
      <c r="A72" s="137" t="s">
        <v>1030</v>
      </c>
      <c r="B72" s="138" t="s">
        <v>1470</v>
      </c>
      <c r="C72" s="133" t="s">
        <v>387</v>
      </c>
      <c r="D72" s="179">
        <f>VLOOKUP('320.2'!A88,'320.2'!A88:N177,14,FALSE)</f>
        <v>72721.120973878365</v>
      </c>
    </row>
    <row r="73" spans="1:4" ht="54" thickTop="1" thickBot="1">
      <c r="A73" s="137" t="s">
        <v>1473</v>
      </c>
      <c r="B73" s="138" t="s">
        <v>1474</v>
      </c>
      <c r="C73" s="133" t="s">
        <v>387</v>
      </c>
      <c r="D73" s="179">
        <f>VLOOKUP('320.3'!A88,'320.3'!A88:N178,14,FALSE)</f>
        <v>76701.766045172699</v>
      </c>
    </row>
    <row r="74" spans="1:4" ht="54" thickTop="1" thickBot="1">
      <c r="A74" s="137" t="s">
        <v>1475</v>
      </c>
      <c r="B74" s="138" t="s">
        <v>1476</v>
      </c>
      <c r="C74" s="133" t="s">
        <v>387</v>
      </c>
      <c r="D74" s="179">
        <f>VLOOKUP('320.4'!A88,'320.4'!A88:N179,14,FALSE)</f>
        <v>86596.218630572694</v>
      </c>
    </row>
    <row r="75" spans="1:4" ht="54" thickTop="1" thickBot="1">
      <c r="A75" s="137" t="s">
        <v>1477</v>
      </c>
      <c r="B75" s="138" t="s">
        <v>1478</v>
      </c>
      <c r="C75" s="133" t="s">
        <v>387</v>
      </c>
      <c r="D75" s="179">
        <f>VLOOKUP('320.5'!A88,'320.5'!A88:N180,14,FALSE)</f>
        <v>88389.479529027056</v>
      </c>
    </row>
    <row r="76" spans="1:4" ht="54" thickTop="1" thickBot="1">
      <c r="A76" s="137" t="s">
        <v>1479</v>
      </c>
      <c r="B76" s="138" t="s">
        <v>1480</v>
      </c>
      <c r="C76" s="133" t="s">
        <v>387</v>
      </c>
      <c r="D76" s="179">
        <f>VLOOKUP('320.6'!A88,'320.6'!A88:N181,14,FALSE)</f>
        <v>92370.124600321375</v>
      </c>
    </row>
    <row r="77" spans="1:4" ht="54" thickTop="1" thickBot="1">
      <c r="A77" s="137" t="s">
        <v>1031</v>
      </c>
      <c r="B77" s="138" t="s">
        <v>1481</v>
      </c>
      <c r="C77" s="133" t="s">
        <v>387</v>
      </c>
      <c r="D77" s="179">
        <f>VLOOKUP('330.1'!A88,'330.1'!A88:N182,14,FALSE)</f>
        <v>85290.070487920224</v>
      </c>
    </row>
    <row r="78" spans="1:4" ht="54" thickTop="1" thickBot="1">
      <c r="A78" s="139" t="s">
        <v>1032</v>
      </c>
      <c r="B78" s="138" t="s">
        <v>1482</v>
      </c>
      <c r="C78" s="133" t="s">
        <v>387</v>
      </c>
      <c r="D78" s="179">
        <f>VLOOKUP('330.2'!A88,'330.1'!A88:N183,14,FALSE)</f>
        <v>85290.070487920224</v>
      </c>
    </row>
    <row r="79" spans="1:4" ht="54" thickTop="1" thickBot="1">
      <c r="A79" s="139" t="s">
        <v>1483</v>
      </c>
      <c r="B79" s="140" t="s">
        <v>1484</v>
      </c>
      <c r="C79" s="133" t="s">
        <v>387</v>
      </c>
      <c r="D79" s="179">
        <f>VLOOKUP('330.3'!A88,'330.3'!A88:N184,14,FALSE)</f>
        <v>84702.468515199915</v>
      </c>
    </row>
    <row r="80" spans="1:4" ht="54" thickTop="1" thickBot="1">
      <c r="A80" s="139" t="s">
        <v>1485</v>
      </c>
      <c r="B80" s="140" t="s">
        <v>1486</v>
      </c>
      <c r="C80" s="133" t="s">
        <v>387</v>
      </c>
      <c r="D80" s="179">
        <f>VLOOKUP('330.4'!A88,'330.4'!A88:N185,14,FALSE)</f>
        <v>100958.42904306893</v>
      </c>
    </row>
    <row r="81" spans="1:4" ht="54" thickTop="1" thickBot="1">
      <c r="A81" s="139" t="s">
        <v>1487</v>
      </c>
      <c r="B81" s="140" t="s">
        <v>1488</v>
      </c>
      <c r="C81" s="133" t="s">
        <v>387</v>
      </c>
      <c r="D81" s="179">
        <f>VLOOKUP('330.5'!A88,'330.5'!A88:N186,14,FALSE)</f>
        <v>98371.547187556309</v>
      </c>
    </row>
    <row r="82" spans="1:4" ht="54" thickTop="1" thickBot="1">
      <c r="A82" s="139" t="s">
        <v>1489</v>
      </c>
      <c r="B82" s="140" t="s">
        <v>1490</v>
      </c>
      <c r="C82" s="133" t="s">
        <v>387</v>
      </c>
      <c r="D82" s="179">
        <f>VLOOKUP('330.6'!A88,'330.6'!A88:N187,14,FALSE)</f>
        <v>100370.82707034861</v>
      </c>
    </row>
    <row r="83" spans="1:4" ht="54" thickTop="1" thickBot="1">
      <c r="A83" s="137" t="s">
        <v>1033</v>
      </c>
      <c r="B83" s="138" t="s">
        <v>1491</v>
      </c>
      <c r="C83" s="133" t="s">
        <v>387</v>
      </c>
      <c r="D83" s="179">
        <f>VLOOKUP('340.1'!A88,'340.1'!A88:N188,14,FALSE)</f>
        <v>84369.447281741363</v>
      </c>
    </row>
    <row r="84" spans="1:4" ht="54" thickTop="1" thickBot="1">
      <c r="A84" s="137" t="s">
        <v>1034</v>
      </c>
      <c r="B84" s="138" t="s">
        <v>1492</v>
      </c>
      <c r="C84" s="133" t="s">
        <v>387</v>
      </c>
      <c r="D84" s="179">
        <f>VLOOKUP('340.2'!A88,'340.2'!A88:N190,14,FALSE)</f>
        <v>83804.445384894905</v>
      </c>
    </row>
    <row r="85" spans="1:4" ht="54" thickTop="1" thickBot="1">
      <c r="A85" s="137" t="s">
        <v>1035</v>
      </c>
      <c r="B85" s="138" t="s">
        <v>1493</v>
      </c>
      <c r="C85" s="133" t="s">
        <v>387</v>
      </c>
      <c r="D85" s="179">
        <f>VLOOKUP('340.3'!A88,'340.3'!A88:N191,14,FALSE)</f>
        <v>83804.445384894905</v>
      </c>
    </row>
    <row r="86" spans="1:4" ht="54" thickTop="1" thickBot="1">
      <c r="A86" s="137" t="s">
        <v>1494</v>
      </c>
      <c r="B86" s="138" t="s">
        <v>2021</v>
      </c>
      <c r="C86" s="133" t="s">
        <v>387</v>
      </c>
      <c r="D86" s="179">
        <f>VLOOKUP('350.1'!A88,'350.1'!A88:N192,14,FALSE)</f>
        <v>147572.25097274018</v>
      </c>
    </row>
    <row r="87" spans="1:4" ht="54" thickTop="1" thickBot="1">
      <c r="A87" s="195" t="s">
        <v>1495</v>
      </c>
      <c r="B87" s="138" t="s">
        <v>2022</v>
      </c>
      <c r="C87" s="133" t="s">
        <v>387</v>
      </c>
      <c r="D87" s="179">
        <f>VLOOKUP('350.2'!A88,'350.2'!A88:N193,14,FALSE)</f>
        <v>144985.36911722759</v>
      </c>
    </row>
    <row r="88" spans="1:4" ht="54" thickTop="1" thickBot="1">
      <c r="A88" s="139" t="s">
        <v>1496</v>
      </c>
      <c r="B88" s="140" t="s">
        <v>1497</v>
      </c>
      <c r="C88" s="133" t="s">
        <v>387</v>
      </c>
      <c r="D88" s="179">
        <f>VLOOKUP('350.3'!A88,'350.3'!A88:N194,14,FALSE)</f>
        <v>147572.25097274018</v>
      </c>
    </row>
    <row r="89" spans="1:4" ht="54" thickTop="1" thickBot="1">
      <c r="A89" s="137" t="s">
        <v>1498</v>
      </c>
      <c r="B89" s="138" t="s">
        <v>1499</v>
      </c>
      <c r="C89" s="133" t="s">
        <v>387</v>
      </c>
      <c r="D89" s="179">
        <f>VLOOKUP('350.4'!A88,'350.4'!A88:N195,14,FALSE)</f>
        <v>144985.36911722759</v>
      </c>
    </row>
    <row r="90" spans="1:4" ht="54" thickTop="1" thickBot="1">
      <c r="A90" s="139" t="s">
        <v>1500</v>
      </c>
      <c r="B90" s="140" t="s">
        <v>1501</v>
      </c>
      <c r="C90" s="133" t="s">
        <v>387</v>
      </c>
      <c r="D90" s="179">
        <f>VLOOKUP('350.10'!A88,'350.10'!A88:N196,14,FALSE)</f>
        <v>81784.330488726904</v>
      </c>
    </row>
    <row r="91" spans="1:4" ht="54" thickTop="1" thickBot="1">
      <c r="A91" s="139" t="s">
        <v>1502</v>
      </c>
      <c r="B91" s="140" t="s">
        <v>1503</v>
      </c>
      <c r="C91" s="133" t="s">
        <v>387</v>
      </c>
      <c r="D91" s="179">
        <f>VLOOKUP('350.11'!A88,'350.11'!A88:N197,14,FALSE)</f>
        <v>79197.448633214299</v>
      </c>
    </row>
    <row r="92" spans="1:4" ht="54" thickTop="1" thickBot="1">
      <c r="A92" s="139" t="s">
        <v>1504</v>
      </c>
      <c r="B92" s="140" t="s">
        <v>1505</v>
      </c>
      <c r="C92" s="133" t="s">
        <v>387</v>
      </c>
      <c r="D92" s="179">
        <f>VLOOKUP('350.12'!A88,'350.12'!A88:N198,14,FALSE)</f>
        <v>81784.330488726904</v>
      </c>
    </row>
    <row r="93" spans="1:4" ht="54" thickTop="1" thickBot="1">
      <c r="A93" s="139" t="s">
        <v>1506</v>
      </c>
      <c r="B93" s="140" t="s">
        <v>1507</v>
      </c>
      <c r="C93" s="133" t="s">
        <v>387</v>
      </c>
      <c r="D93" s="179">
        <f>VLOOKUP('350.13'!A88,'350.13'!A88:N199,14,FALSE)</f>
        <v>79197.448633214299</v>
      </c>
    </row>
    <row r="94" spans="1:4" ht="54" thickTop="1" thickBot="1">
      <c r="A94" s="137" t="s">
        <v>1508</v>
      </c>
      <c r="B94" s="138" t="s">
        <v>1509</v>
      </c>
      <c r="C94" s="133" t="s">
        <v>998</v>
      </c>
      <c r="D94" s="179">
        <f>VLOOKUP('350.14'!A88,'350.14'!A88:N200,14,FALSE)</f>
        <v>730.97689426681438</v>
      </c>
    </row>
    <row r="95" spans="1:4" ht="54" thickTop="1" thickBot="1">
      <c r="A95" s="139" t="s">
        <v>1510</v>
      </c>
      <c r="B95" s="140" t="s">
        <v>1511</v>
      </c>
      <c r="C95" s="133" t="s">
        <v>387</v>
      </c>
      <c r="D95" s="179">
        <f>VLOOKUP('351.1'!A88,'351.1'!A88:N201,14,FALSE)</f>
        <v>144985.36911722759</v>
      </c>
    </row>
    <row r="96" spans="1:4" ht="54" thickTop="1" thickBot="1">
      <c r="A96" s="139" t="s">
        <v>1512</v>
      </c>
      <c r="B96" s="140" t="s">
        <v>1513</v>
      </c>
      <c r="C96" s="133" t="s">
        <v>387</v>
      </c>
      <c r="D96" s="179">
        <f>VLOOKUP('351.2'!A88,'351.2'!A88:N202,14,FALSE)</f>
        <v>144985.36911722759</v>
      </c>
    </row>
    <row r="97" spans="1:4" ht="54" thickTop="1" thickBot="1">
      <c r="A97" s="139" t="s">
        <v>1514</v>
      </c>
      <c r="B97" s="140" t="s">
        <v>1515</v>
      </c>
      <c r="C97" s="133" t="s">
        <v>387</v>
      </c>
      <c r="D97" s="179">
        <f>VLOOKUP('351.10'!A88,'351.10'!A88:N203,14,FALSE)</f>
        <v>79197.448633214299</v>
      </c>
    </row>
    <row r="98" spans="1:4" ht="54" thickTop="1" thickBot="1">
      <c r="A98" s="139" t="s">
        <v>1516</v>
      </c>
      <c r="B98" s="140" t="s">
        <v>1517</v>
      </c>
      <c r="C98" s="133" t="s">
        <v>387</v>
      </c>
      <c r="D98" s="179">
        <f>VLOOKUP('351.11'!A88,'351.11'!A88:N204,14,FALSE)</f>
        <v>79197.448633214299</v>
      </c>
    </row>
    <row r="99" spans="1:4" ht="54" thickTop="1" thickBot="1">
      <c r="A99" s="139" t="s">
        <v>1518</v>
      </c>
      <c r="B99" s="140" t="s">
        <v>1519</v>
      </c>
      <c r="C99" s="133" t="s">
        <v>998</v>
      </c>
      <c r="D99" s="179">
        <f>VLOOKUP('351.12'!A88,'351.12'!A88:N205,14,FALSE)</f>
        <v>730.97689426681438</v>
      </c>
    </row>
    <row r="100" spans="1:4" ht="54" thickTop="1" thickBot="1">
      <c r="A100" s="139" t="s">
        <v>1522</v>
      </c>
      <c r="B100" s="140" t="s">
        <v>1520</v>
      </c>
      <c r="C100" s="133" t="s">
        <v>998</v>
      </c>
      <c r="D100" s="179">
        <f>VLOOKUP('410.1'!A88,'410.1'!A88:N206,14,FALSE)</f>
        <v>1852.103778930825</v>
      </c>
    </row>
    <row r="101" spans="1:4" ht="54" thickTop="1" thickBot="1">
      <c r="A101" s="139" t="s">
        <v>1523</v>
      </c>
      <c r="B101" s="140" t="s">
        <v>1521</v>
      </c>
      <c r="C101" s="133" t="s">
        <v>998</v>
      </c>
      <c r="D101" s="179">
        <f>VLOOKUP('410.2'!A88,'410.2'!A88:N207,14,FALSE)</f>
        <v>2166.2999557137327</v>
      </c>
    </row>
    <row r="102" spans="1:4" ht="54" thickTop="1" thickBot="1">
      <c r="A102" s="139" t="s">
        <v>1525</v>
      </c>
      <c r="B102" s="140" t="s">
        <v>1524</v>
      </c>
      <c r="C102" s="133" t="s">
        <v>377</v>
      </c>
      <c r="D102" s="179">
        <f>VLOOKUP('410.3'!A88,'410.3'!A88:N208,14,FALSE)</f>
        <v>2120.8241932846277</v>
      </c>
    </row>
    <row r="103" spans="1:4" ht="54" thickTop="1" thickBot="1">
      <c r="A103" s="139" t="s">
        <v>1527</v>
      </c>
      <c r="B103" s="140" t="s">
        <v>1526</v>
      </c>
      <c r="C103" s="133" t="s">
        <v>1464</v>
      </c>
      <c r="D103" s="179">
        <f>VLOOKUP('411.1'!A88,'411.1'!A88:N209,14,FALSE)</f>
        <v>2166.2999557137327</v>
      </c>
    </row>
    <row r="104" spans="1:4" ht="54" thickTop="1" thickBot="1">
      <c r="A104" s="137" t="s">
        <v>1036</v>
      </c>
      <c r="B104" s="138" t="s">
        <v>1958</v>
      </c>
      <c r="C104" s="133" t="s">
        <v>1464</v>
      </c>
      <c r="D104" s="179">
        <f>VLOOKUP('411.2'!A88,'411.2'!A88:N210,14,FALSE)</f>
        <v>2389.5446076384305</v>
      </c>
    </row>
    <row r="105" spans="1:4" ht="54" thickTop="1" thickBot="1">
      <c r="A105" s="137" t="s">
        <v>1037</v>
      </c>
      <c r="B105" s="138" t="s">
        <v>2054</v>
      </c>
      <c r="C105" s="133" t="s">
        <v>1464</v>
      </c>
      <c r="D105" s="179">
        <f>VLOOKUP('411.3'!A88,'411.3'!A88:N211,14,FALSE)</f>
        <v>2465.337545020272</v>
      </c>
    </row>
    <row r="106" spans="1:4" ht="54" thickTop="1" thickBot="1">
      <c r="A106" s="137" t="s">
        <v>1528</v>
      </c>
      <c r="B106" s="138" t="s">
        <v>2055</v>
      </c>
      <c r="C106" s="133" t="s">
        <v>1464</v>
      </c>
      <c r="D106" s="179">
        <f>VLOOKUP('411.4'!A88,'411.4'!A88:N212,14,FALSE)</f>
        <v>2002.3116002875661</v>
      </c>
    </row>
    <row r="107" spans="1:4" ht="54" thickTop="1" thickBot="1">
      <c r="A107" s="137" t="s">
        <v>1535</v>
      </c>
      <c r="B107" s="191" t="s">
        <v>1606</v>
      </c>
      <c r="C107" s="133" t="s">
        <v>998</v>
      </c>
      <c r="D107" s="179">
        <f>VLOOKUP('413.1'!A88,'413.1'!A88:N213,14,FALSE)</f>
        <v>3077.1932577027774</v>
      </c>
    </row>
    <row r="108" spans="1:4" ht="54" thickTop="1" thickBot="1">
      <c r="A108" s="137" t="s">
        <v>1537</v>
      </c>
      <c r="B108" s="138" t="s">
        <v>1607</v>
      </c>
      <c r="C108" s="133" t="s">
        <v>998</v>
      </c>
      <c r="D108" s="179">
        <f>VLOOKUP('413.2'!A88,'413.2'!A88:N214,14,FALSE)</f>
        <v>3241.1816131289438</v>
      </c>
    </row>
    <row r="109" spans="1:4" ht="54" thickTop="1" thickBot="1">
      <c r="A109" s="137" t="s">
        <v>1539</v>
      </c>
      <c r="B109" s="138" t="s">
        <v>1608</v>
      </c>
      <c r="C109" s="133" t="s">
        <v>998</v>
      </c>
      <c r="D109" s="179">
        <f>VLOOKUP('413.3'!A88,'413.3'!A88:N215,14,FALSE)</f>
        <v>3315.5964971038429</v>
      </c>
    </row>
    <row r="110" spans="1:4" ht="54" thickTop="1" thickBot="1">
      <c r="A110" s="137" t="s">
        <v>1038</v>
      </c>
      <c r="B110" s="138" t="s">
        <v>1205</v>
      </c>
      <c r="C110" s="133" t="s">
        <v>998</v>
      </c>
      <c r="D110" s="179">
        <f>VLOOKUP('414.1'!A88,'414.1'!A88:N216,14,FALSE)</f>
        <v>3780.000495243492</v>
      </c>
    </row>
    <row r="111" spans="1:4" ht="54" thickTop="1" thickBot="1">
      <c r="A111" s="137" t="s">
        <v>1039</v>
      </c>
      <c r="B111" s="138" t="s">
        <v>1959</v>
      </c>
      <c r="C111" s="133" t="s">
        <v>998</v>
      </c>
      <c r="D111" s="179">
        <f>VLOOKUP('414.2'!A88,'414.2'!A88:N217,14,FALSE)</f>
        <v>2928.3634897529787</v>
      </c>
    </row>
    <row r="112" spans="1:4" ht="54" thickTop="1" thickBot="1">
      <c r="A112" s="137" t="s">
        <v>1040</v>
      </c>
      <c r="B112" s="138" t="s">
        <v>1960</v>
      </c>
      <c r="C112" s="133" t="s">
        <v>998</v>
      </c>
      <c r="D112" s="179">
        <f>VLOOKUP('414.3'!A88,'414.3'!A88:N218,14,FALSE)</f>
        <v>2928.3634897529787</v>
      </c>
    </row>
    <row r="113" spans="1:4" ht="54" thickTop="1" thickBot="1">
      <c r="A113" s="137" t="s">
        <v>1041</v>
      </c>
      <c r="B113" s="138" t="s">
        <v>1206</v>
      </c>
      <c r="C113" s="133" t="s">
        <v>998</v>
      </c>
      <c r="D113" s="179">
        <f>VLOOKUP('414.4'!A88,'414.4'!A88:N219,14,FALSE)</f>
        <v>2987.6197862515096</v>
      </c>
    </row>
    <row r="114" spans="1:4" ht="54" thickTop="1" thickBot="1">
      <c r="A114" s="137" t="s">
        <v>1042</v>
      </c>
      <c r="B114" s="138" t="s">
        <v>1207</v>
      </c>
      <c r="C114" s="133" t="s">
        <v>998</v>
      </c>
      <c r="D114" s="179">
        <f>VLOOKUP('414.5'!A88,'414.5'!A88:N220,14,FALSE)</f>
        <v>3599.4754989340145</v>
      </c>
    </row>
    <row r="115" spans="1:4" ht="54" thickTop="1" thickBot="1">
      <c r="A115" s="137" t="s">
        <v>1546</v>
      </c>
      <c r="B115" s="138" t="s">
        <v>2056</v>
      </c>
      <c r="C115" s="133" t="s">
        <v>998</v>
      </c>
      <c r="D115" s="179">
        <f>VLOOKUP('414.6'!A88,'414.6'!A88:N221,14,FALSE)</f>
        <v>3391.3894344856844</v>
      </c>
    </row>
    <row r="116" spans="1:4" ht="54" thickTop="1" thickBot="1">
      <c r="A116" s="137" t="s">
        <v>1043</v>
      </c>
      <c r="B116" s="138" t="s">
        <v>1961</v>
      </c>
      <c r="C116" s="133" t="s">
        <v>1464</v>
      </c>
      <c r="D116" s="179">
        <f>VLOOKUP('415.1'!A88,'415.1'!A88:N222,14,FALSE)</f>
        <v>3241.1816131289438</v>
      </c>
    </row>
    <row r="117" spans="1:4" ht="54" thickTop="1" thickBot="1">
      <c r="A117" s="137" t="s">
        <v>1044</v>
      </c>
      <c r="B117" s="138" t="s">
        <v>2058</v>
      </c>
      <c r="C117" s="133" t="s">
        <v>233</v>
      </c>
      <c r="D117" s="179">
        <f>VLOOKUP('420.1'!A87,'420.1'!A87:N223,14,FALSE)</f>
        <v>3017.7994574287795</v>
      </c>
    </row>
    <row r="118" spans="1:4" ht="54" thickTop="1" thickBot="1">
      <c r="A118" s="137" t="s">
        <v>1045</v>
      </c>
      <c r="B118" s="138" t="s">
        <v>2057</v>
      </c>
      <c r="C118" s="142" t="s">
        <v>233</v>
      </c>
      <c r="D118" s="179">
        <f>VLOOKUP('420.2 '!A88,'420.2 '!A59:N107,14,FALSE)</f>
        <v>2554.7735126960738</v>
      </c>
    </row>
    <row r="119" spans="1:4" ht="54" thickTop="1" thickBot="1">
      <c r="A119" s="137" t="s">
        <v>1551</v>
      </c>
      <c r="B119" s="138" t="s">
        <v>1552</v>
      </c>
      <c r="C119" s="133" t="s">
        <v>233</v>
      </c>
      <c r="D119" s="179">
        <f>VLOOKUP('420.3'!A88,'420.3'!A88:N225,14,FALSE)</f>
        <v>3071.819150980929</v>
      </c>
    </row>
    <row r="120" spans="1:4" ht="54" thickTop="1" thickBot="1">
      <c r="A120" s="137" t="s">
        <v>1046</v>
      </c>
      <c r="B120" s="138" t="s">
        <v>1208</v>
      </c>
      <c r="C120" s="133" t="s">
        <v>233</v>
      </c>
      <c r="D120" s="179">
        <f>VLOOKUP('421.1'!A88,'421.1'!A88:N226,14,FALSE)</f>
        <v>1274.2862869650303</v>
      </c>
    </row>
    <row r="121" spans="1:4" ht="54" thickTop="1" thickBot="1">
      <c r="A121" s="137" t="s">
        <v>1047</v>
      </c>
      <c r="B121" s="138" t="s">
        <v>1209</v>
      </c>
      <c r="C121" s="133" t="s">
        <v>233</v>
      </c>
      <c r="D121" s="179">
        <f>VLOOKUP('421.2'!A88,'421.2'!A88:N227,14,FALSE)</f>
        <v>1648.2210789388987</v>
      </c>
    </row>
    <row r="122" spans="1:4" ht="54" thickTop="1" thickBot="1">
      <c r="A122" s="137" t="s">
        <v>1048</v>
      </c>
      <c r="B122" s="138" t="s">
        <v>1962</v>
      </c>
      <c r="C122" s="133" t="s">
        <v>233</v>
      </c>
      <c r="D122" s="179">
        <f>VLOOKUP('421.3'!A88,'421.3'!A88:N228,14,FALSE)</f>
        <v>1654.4223192701404</v>
      </c>
    </row>
    <row r="123" spans="1:4" ht="54" thickTop="1" thickBot="1">
      <c r="A123" s="137" t="s">
        <v>1049</v>
      </c>
      <c r="B123" s="138" t="s">
        <v>1963</v>
      </c>
      <c r="C123" s="133" t="s">
        <v>233</v>
      </c>
      <c r="D123" s="179">
        <f>VLOOKUP('421.4'!A88,'421.4'!A88:N229,14,FALSE)</f>
        <v>1405.7525819873522</v>
      </c>
    </row>
    <row r="124" spans="1:4" ht="54" thickTop="1" thickBot="1">
      <c r="A124" s="137" t="s">
        <v>1556</v>
      </c>
      <c r="B124" s="140" t="s">
        <v>1557</v>
      </c>
      <c r="C124" s="133" t="s">
        <v>233</v>
      </c>
      <c r="D124" s="179">
        <f>VLOOKUP('430.1.1'!A87,'430.1.1'!A87:N230,14,FALSE)</f>
        <v>7891.1649274075689</v>
      </c>
    </row>
    <row r="125" spans="1:4" ht="54" thickTop="1" thickBot="1">
      <c r="A125" s="137" t="s">
        <v>1558</v>
      </c>
      <c r="B125" s="138" t="s">
        <v>1559</v>
      </c>
      <c r="C125" s="133" t="s">
        <v>233</v>
      </c>
      <c r="D125" s="179">
        <f>VLOOKUP('430.1.2'!A88,'430.1.2'!A88:N231,14,FALSE)</f>
        <v>6431.8217127633116</v>
      </c>
    </row>
    <row r="126" spans="1:4" ht="54" thickTop="1" thickBot="1">
      <c r="A126" s="137" t="s">
        <v>1560</v>
      </c>
      <c r="B126" s="138" t="s">
        <v>1609</v>
      </c>
      <c r="C126" s="133" t="s">
        <v>233</v>
      </c>
      <c r="D126" s="179">
        <f>VLOOKUP('430.2.1'!A88,'430.2.1'!A88:N232,14,FALSE)</f>
        <v>7891.1649274075689</v>
      </c>
    </row>
    <row r="127" spans="1:4" ht="54" thickTop="1" thickBot="1">
      <c r="A127" s="137" t="s">
        <v>1562</v>
      </c>
      <c r="B127" s="138" t="s">
        <v>1610</v>
      </c>
      <c r="C127" s="133" t="s">
        <v>233</v>
      </c>
      <c r="D127" s="179">
        <f>VLOOKUP('430.2.2'!A88,'430.2.2'!A88:N233,14,FALSE)</f>
        <v>6431.8217127633116</v>
      </c>
    </row>
    <row r="128" spans="1:4" ht="54" thickTop="1" thickBot="1">
      <c r="A128" s="137" t="s">
        <v>1563</v>
      </c>
      <c r="B128" s="138" t="s">
        <v>1611</v>
      </c>
      <c r="C128" s="133" t="s">
        <v>233</v>
      </c>
      <c r="D128" s="179">
        <f>VLOOKUP('431.1.1'!A88,'431.1.1'!A88:N234,14,FALSE)</f>
        <v>16620.404481342743</v>
      </c>
    </row>
    <row r="129" spans="1:4" ht="54" thickTop="1" thickBot="1">
      <c r="A129" s="137" t="s">
        <v>1565</v>
      </c>
      <c r="B129" s="138" t="s">
        <v>1612</v>
      </c>
      <c r="C129" s="133" t="s">
        <v>233</v>
      </c>
      <c r="D129" s="179">
        <f>VLOOKUP('431.1.2'!A88,'431.1.2'!A88:N235,14,FALSE)</f>
        <v>13118.194336031531</v>
      </c>
    </row>
    <row r="130" spans="1:4" ht="54" thickTop="1" thickBot="1">
      <c r="A130" s="137" t="s">
        <v>1568</v>
      </c>
      <c r="B130" s="138" t="s">
        <v>1613</v>
      </c>
      <c r="C130" s="133" t="s">
        <v>233</v>
      </c>
      <c r="D130" s="179">
        <f>VLOOKUP('431.2.1'!A88,'431.2.1'!A88:N236,14,FALSE)</f>
        <v>14335.812421177059</v>
      </c>
    </row>
    <row r="131" spans="1:4" ht="54" thickTop="1" thickBot="1">
      <c r="A131" s="137" t="s">
        <v>1569</v>
      </c>
      <c r="B131" s="138" t="s">
        <v>1614</v>
      </c>
      <c r="C131" s="133" t="s">
        <v>233</v>
      </c>
      <c r="D131" s="179">
        <f>VLOOKUP('431.2.2'!A88,'431.2.2'!A88:N237,14,FALSE)</f>
        <v>11372.421157980392</v>
      </c>
    </row>
    <row r="132" spans="1:4" ht="54" thickTop="1" thickBot="1">
      <c r="A132" s="137" t="s">
        <v>1050</v>
      </c>
      <c r="B132" s="138" t="s">
        <v>1210</v>
      </c>
      <c r="C132" s="133" t="s">
        <v>233</v>
      </c>
      <c r="D132" s="179">
        <f>VLOOKUP('432.1'!A88,'432.1'!A88:N238,14,FALSE)</f>
        <v>4899.190693468091</v>
      </c>
    </row>
    <row r="133" spans="1:4" ht="54" thickTop="1" thickBot="1">
      <c r="A133" s="137" t="s">
        <v>1051</v>
      </c>
      <c r="B133" s="138" t="s">
        <v>1964</v>
      </c>
      <c r="C133" s="133" t="s">
        <v>233</v>
      </c>
      <c r="D133" s="179">
        <f>VLOOKUP('432.2'!A88,'432.2'!A88:N239,14,FALSE)</f>
        <v>3860.4829379851235</v>
      </c>
    </row>
    <row r="134" spans="1:4" ht="54" thickTop="1" thickBot="1">
      <c r="A134" s="137" t="s">
        <v>1052</v>
      </c>
      <c r="B134" s="138" t="s">
        <v>1965</v>
      </c>
      <c r="C134" s="133" t="s">
        <v>233</v>
      </c>
      <c r="D134" s="179">
        <f>VLOOKUP('433.1'!A88,'433.1'!A88:N240,14,FALSE)</f>
        <v>4805.5530549596069</v>
      </c>
    </row>
    <row r="135" spans="1:4" ht="54" thickTop="1" thickBot="1">
      <c r="A135" s="137" t="s">
        <v>1053</v>
      </c>
      <c r="B135" s="138" t="s">
        <v>1966</v>
      </c>
      <c r="C135" s="133" t="s">
        <v>233</v>
      </c>
      <c r="D135" s="179">
        <f>VLOOKUP('433.2'!A88,'433.2'!A88:N241,14,FALSE)</f>
        <v>4401.3256408412026</v>
      </c>
    </row>
    <row r="136" spans="1:4" ht="54" thickTop="1" thickBot="1">
      <c r="A136" s="137" t="s">
        <v>1054</v>
      </c>
      <c r="B136" s="138" t="s">
        <v>1967</v>
      </c>
      <c r="C136" s="133" t="s">
        <v>233</v>
      </c>
      <c r="D136" s="179">
        <f>VLOOKUP('433.3'!A88,'433.3'!A88:N242,14,FALSE)</f>
        <v>5000.5173872272571</v>
      </c>
    </row>
    <row r="137" spans="1:4" ht="54" thickTop="1" thickBot="1">
      <c r="A137" s="137" t="s">
        <v>1055</v>
      </c>
      <c r="B137" s="138" t="s">
        <v>1211</v>
      </c>
      <c r="C137" s="133" t="s">
        <v>233</v>
      </c>
      <c r="D137" s="179">
        <f>VLOOKUP('433.4'!A88,'433.4'!A88:N243,14,FALSE)</f>
        <v>3240.572741270611</v>
      </c>
    </row>
    <row r="138" spans="1:4" ht="54" thickTop="1" thickBot="1">
      <c r="A138" s="137" t="s">
        <v>1056</v>
      </c>
      <c r="B138" s="138" t="s">
        <v>1968</v>
      </c>
      <c r="C138" s="133" t="s">
        <v>233</v>
      </c>
      <c r="D138" s="179">
        <f>VLOOKUP('433.5'!A88,'433.5'!A88:N244,14,FALSE)</f>
        <v>5482.7284991311899</v>
      </c>
    </row>
    <row r="139" spans="1:4" ht="54" thickTop="1" thickBot="1">
      <c r="A139" s="137" t="s">
        <v>1057</v>
      </c>
      <c r="B139" s="138" t="s">
        <v>1969</v>
      </c>
      <c r="C139" s="133" t="s">
        <v>233</v>
      </c>
      <c r="D139" s="179">
        <f>VLOOKUP('433.6'!A88,'433.6'!A88:N245,14,FALSE)</f>
        <v>5054.5394923728672</v>
      </c>
    </row>
    <row r="140" spans="1:4" ht="54" thickTop="1" thickBot="1">
      <c r="A140" s="137" t="s">
        <v>1058</v>
      </c>
      <c r="B140" s="138" t="s">
        <v>1970</v>
      </c>
      <c r="C140" s="133" t="s">
        <v>233</v>
      </c>
      <c r="D140" s="179">
        <f>VLOOKUP('433.7'!A88,'433.7'!A88:N246,14,FALSE)</f>
        <v>5792.2917527201835</v>
      </c>
    </row>
    <row r="141" spans="1:4" ht="54" thickTop="1" thickBot="1">
      <c r="A141" s="137" t="s">
        <v>1059</v>
      </c>
      <c r="B141" s="138" t="s">
        <v>1212</v>
      </c>
      <c r="C141" s="133" t="s">
        <v>233</v>
      </c>
      <c r="D141" s="179">
        <f>VLOOKUP('433.8'!A88,'433.8'!A88:N247,14,FALSE)</f>
        <v>3735.4317197036903</v>
      </c>
    </row>
    <row r="142" spans="1:4" ht="54" thickTop="1" thickBot="1">
      <c r="A142" s="137" t="s">
        <v>1060</v>
      </c>
      <c r="B142" s="138" t="s">
        <v>1971</v>
      </c>
      <c r="C142" s="133" t="s">
        <v>387</v>
      </c>
      <c r="D142" s="179">
        <f>VLOOKUP('440.1'!A89,'440.1'!A89:N248,14,FALSE)</f>
        <v>200638.70288872501</v>
      </c>
    </row>
    <row r="143" spans="1:4" ht="54" thickTop="1" thickBot="1">
      <c r="A143" s="137" t="s">
        <v>1061</v>
      </c>
      <c r="B143" s="138" t="s">
        <v>1972</v>
      </c>
      <c r="C143" s="133" t="s">
        <v>387</v>
      </c>
      <c r="D143" s="179">
        <f>VLOOKUP('440.2'!A93,'440.2'!A93:N250,14,FALSE)</f>
        <v>200638.70288872501</v>
      </c>
    </row>
    <row r="144" spans="1:4" ht="54" thickTop="1" thickBot="1">
      <c r="A144" s="137" t="s">
        <v>1062</v>
      </c>
      <c r="B144" s="138" t="s">
        <v>1973</v>
      </c>
      <c r="C144" s="133" t="s">
        <v>387</v>
      </c>
      <c r="D144" s="179">
        <f>VLOOKUP('440.3'!A93,'440.3'!A93:N252,14,FALSE)</f>
        <v>200638.70288872501</v>
      </c>
    </row>
    <row r="145" spans="1:4" ht="54" thickTop="1" thickBot="1">
      <c r="A145" s="137" t="s">
        <v>1063</v>
      </c>
      <c r="B145" s="138" t="s">
        <v>1213</v>
      </c>
      <c r="C145" s="133" t="s">
        <v>387</v>
      </c>
      <c r="D145" s="179">
        <f>VLOOKUP('440.4'!A93,'440.4'!A93:N254,14,FALSE)</f>
        <v>219832.83914344956</v>
      </c>
    </row>
    <row r="146" spans="1:4" ht="54" thickTop="1" thickBot="1">
      <c r="A146" s="137" t="s">
        <v>1064</v>
      </c>
      <c r="B146" s="138" t="s">
        <v>1974</v>
      </c>
      <c r="C146" s="133" t="s">
        <v>387</v>
      </c>
      <c r="D146" s="179">
        <f>VLOOKUP('441.1'!A93,'441.1'!A93:N256,14,FALSE)</f>
        <v>200638.70288872501</v>
      </c>
    </row>
    <row r="147" spans="1:4" ht="54" thickTop="1" thickBot="1">
      <c r="A147" s="137" t="s">
        <v>1065</v>
      </c>
      <c r="B147" s="138" t="s">
        <v>1975</v>
      </c>
      <c r="C147" s="133" t="s">
        <v>387</v>
      </c>
      <c r="D147" s="179">
        <f>VLOOKUP('441.2'!A92,'441.2'!A92:N258,14,FALSE)</f>
        <v>200638.70288872501</v>
      </c>
    </row>
    <row r="148" spans="1:4" ht="54" thickTop="1" thickBot="1">
      <c r="A148" s="137" t="s">
        <v>1066</v>
      </c>
      <c r="B148" s="138" t="s">
        <v>1976</v>
      </c>
      <c r="C148" s="133" t="s">
        <v>387</v>
      </c>
      <c r="D148" s="179">
        <f>VLOOKUP('441.3'!A93,'441.3'!A93:N260,14,FALSE)</f>
        <v>200227.39562194381</v>
      </c>
    </row>
    <row r="149" spans="1:4" ht="54" thickTop="1" thickBot="1">
      <c r="A149" s="137" t="s">
        <v>1067</v>
      </c>
      <c r="B149" s="138" t="s">
        <v>1977</v>
      </c>
      <c r="C149" s="133" t="s">
        <v>387</v>
      </c>
      <c r="D149" s="179">
        <f>VLOOKUP('441.4'!A92,'441.4'!A92:N262,14,FALSE)</f>
        <v>219832.83914344956</v>
      </c>
    </row>
    <row r="150" spans="1:4" ht="54" thickTop="1" thickBot="1">
      <c r="A150" s="137" t="s">
        <v>1068</v>
      </c>
      <c r="B150" s="138" t="s">
        <v>1957</v>
      </c>
      <c r="C150" s="133" t="s">
        <v>387</v>
      </c>
      <c r="D150" s="179">
        <f>VLOOKUP('450.1'!A95,'450.1'!A95:N264,14,FALSE)</f>
        <v>237078.35066590115</v>
      </c>
    </row>
    <row r="151" spans="1:4" ht="54" thickTop="1" thickBot="1">
      <c r="A151" s="137" t="s">
        <v>1069</v>
      </c>
      <c r="B151" s="138" t="s">
        <v>1978</v>
      </c>
      <c r="C151" s="133" t="s">
        <v>387</v>
      </c>
      <c r="D151" s="179">
        <f>VLOOKUP('450.2'!A93,'450.2'!A93:N266,14,FALSE)</f>
        <v>237489.65793268231</v>
      </c>
    </row>
    <row r="152" spans="1:4" ht="54" thickTop="1" thickBot="1">
      <c r="A152" s="137" t="s">
        <v>1070</v>
      </c>
      <c r="B152" s="138" t="s">
        <v>1979</v>
      </c>
      <c r="C152" s="133" t="s">
        <v>387</v>
      </c>
      <c r="D152" s="179">
        <f>VLOOKUP('450.3'!A93,'450.3'!A93:N268,14,FALSE)</f>
        <v>237489.65793268231</v>
      </c>
    </row>
    <row r="153" spans="1:4" ht="54" thickTop="1" thickBot="1">
      <c r="A153" s="137" t="s">
        <v>1071</v>
      </c>
      <c r="B153" s="138" t="s">
        <v>1980</v>
      </c>
      <c r="C153" s="133" t="s">
        <v>387</v>
      </c>
      <c r="D153" s="179">
        <f>VLOOKUP('450.4'!A92,'450.4'!A92:N270,14,FALSE)</f>
        <v>237078.35066590115</v>
      </c>
    </row>
    <row r="154" spans="1:4" ht="63.75" customHeight="1" thickTop="1" thickBot="1">
      <c r="A154" s="137" t="s">
        <v>1072</v>
      </c>
      <c r="B154" s="138" t="s">
        <v>1981</v>
      </c>
      <c r="C154" s="133" t="s">
        <v>387</v>
      </c>
      <c r="D154" s="179">
        <f>VLOOKUP('450.5'!A92,'450.5'!A92:N272,14,FALSE)</f>
        <v>237489.65793268231</v>
      </c>
    </row>
    <row r="155" spans="1:4" ht="54" thickTop="1" thickBot="1">
      <c r="A155" s="137" t="s">
        <v>1073</v>
      </c>
      <c r="B155" s="138" t="s">
        <v>1982</v>
      </c>
      <c r="C155" s="133" t="s">
        <v>387</v>
      </c>
      <c r="D155" s="179">
        <f>VLOOKUP('450.6'!A93,'450.6'!A93:N274,14,FALSE)</f>
        <v>237489.65793268231</v>
      </c>
    </row>
    <row r="156" spans="1:4" ht="54" thickTop="1" thickBot="1">
      <c r="A156" s="137" t="s">
        <v>1074</v>
      </c>
      <c r="B156" s="138" t="s">
        <v>1983</v>
      </c>
      <c r="C156" s="133" t="s">
        <v>387</v>
      </c>
      <c r="D156" s="179">
        <f>VLOOKUP('450.7'!A93,'450.7'!A93:N275,14,FALSE)</f>
        <v>237489.65793268231</v>
      </c>
    </row>
    <row r="157" spans="1:4" ht="54" thickTop="1" thickBot="1">
      <c r="A157" s="137" t="s">
        <v>1075</v>
      </c>
      <c r="B157" s="138" t="s">
        <v>1984</v>
      </c>
      <c r="C157" s="133" t="s">
        <v>387</v>
      </c>
      <c r="D157" s="179">
        <f>VLOOKUP('450.8'!A93,'450.8'!A93:N276,14,FALSE)</f>
        <v>237489.65793268231</v>
      </c>
    </row>
    <row r="158" spans="1:4" ht="54" thickTop="1" thickBot="1">
      <c r="A158" s="137" t="s">
        <v>1584</v>
      </c>
      <c r="B158" s="138" t="s">
        <v>1615</v>
      </c>
      <c r="C158" s="133" t="s">
        <v>387</v>
      </c>
      <c r="D158" s="179">
        <f>VLOOKUP('450.10'!A92,'450.10'!A92:N277,14,FALSE)</f>
        <v>272798.97723126947</v>
      </c>
    </row>
    <row r="159" spans="1:4" ht="54" thickTop="1" thickBot="1">
      <c r="A159" s="137" t="s">
        <v>1586</v>
      </c>
      <c r="B159" s="138" t="s">
        <v>1616</v>
      </c>
      <c r="C159" s="133" t="s">
        <v>387</v>
      </c>
      <c r="D159" s="179">
        <f>VLOOKUP('450.11'!A92,'450.11'!A92:N278,14,FALSE)</f>
        <v>273210.28449805069</v>
      </c>
    </row>
    <row r="160" spans="1:4" ht="54" thickTop="1" thickBot="1">
      <c r="A160" s="137" t="s">
        <v>1588</v>
      </c>
      <c r="B160" s="138" t="s">
        <v>1617</v>
      </c>
      <c r="C160" s="133" t="s">
        <v>387</v>
      </c>
      <c r="D160" s="179">
        <f>VLOOKUP('450.12'!A92,'450.11'!A92:N279,14,FALSE)</f>
        <v>273210.28449805069</v>
      </c>
    </row>
    <row r="161" spans="1:4" ht="54" thickTop="1" thickBot="1">
      <c r="A161" s="137" t="s">
        <v>1076</v>
      </c>
      <c r="B161" s="138" t="s">
        <v>1985</v>
      </c>
      <c r="C161" s="133" t="s">
        <v>387</v>
      </c>
      <c r="D161" s="179">
        <f>VLOOKUP('451.1'!A92,'451.1'!A92:N280,14,FALSE)</f>
        <v>237489.65793268231</v>
      </c>
    </row>
    <row r="162" spans="1:4" ht="54" thickTop="1" thickBot="1">
      <c r="A162" s="137" t="s">
        <v>1077</v>
      </c>
      <c r="B162" s="138" t="s">
        <v>1986</v>
      </c>
      <c r="C162" s="133" t="s">
        <v>387</v>
      </c>
      <c r="D162" s="179">
        <f>VLOOKUP('451.2'!A93,'451.2'!A93:N281,14,FALSE)</f>
        <v>237489.65793268231</v>
      </c>
    </row>
    <row r="163" spans="1:4" ht="54" thickTop="1" thickBot="1">
      <c r="A163" s="137" t="s">
        <v>1078</v>
      </c>
      <c r="B163" s="138" t="s">
        <v>1987</v>
      </c>
      <c r="C163" s="133" t="s">
        <v>387</v>
      </c>
      <c r="D163" s="179">
        <f>VLOOKUP('451.3'!A92,'451.3'!A92:N282,14,FALSE)</f>
        <v>237489.65793268231</v>
      </c>
    </row>
    <row r="164" spans="1:4" ht="54" thickTop="1" thickBot="1">
      <c r="A164" s="137" t="s">
        <v>1079</v>
      </c>
      <c r="B164" s="138" t="s">
        <v>1988</v>
      </c>
      <c r="C164" s="133" t="s">
        <v>387</v>
      </c>
      <c r="D164" s="179">
        <f>VLOOKUP('451.4'!A92,'451.4'!A92:N283,14,FALSE)</f>
        <v>273210.28449805069</v>
      </c>
    </row>
    <row r="165" spans="1:4" ht="54" thickTop="1" thickBot="1">
      <c r="A165" s="137" t="s">
        <v>1080</v>
      </c>
      <c r="B165" s="138" t="s">
        <v>1989</v>
      </c>
      <c r="C165" s="133" t="s">
        <v>387</v>
      </c>
      <c r="D165" s="179">
        <f>VLOOKUP('452.1'!A93,'452.1'!A93:N284,14,FALSE)</f>
        <v>237489.65793268231</v>
      </c>
    </row>
    <row r="166" spans="1:4" ht="54" thickTop="1" thickBot="1">
      <c r="A166" s="137" t="s">
        <v>1081</v>
      </c>
      <c r="B166" s="138" t="s">
        <v>1990</v>
      </c>
      <c r="C166" s="133" t="s">
        <v>387</v>
      </c>
      <c r="D166" s="179">
        <f>VLOOKUP('452.2'!A93,'452.2'!A93:N285,14,FALSE)</f>
        <v>237489.65793268231</v>
      </c>
    </row>
    <row r="167" spans="1:4" ht="54" thickTop="1" thickBot="1">
      <c r="A167" s="137" t="s">
        <v>1082</v>
      </c>
      <c r="B167" s="138" t="s">
        <v>1991</v>
      </c>
      <c r="C167" s="133" t="s">
        <v>387</v>
      </c>
      <c r="D167" s="179">
        <f>VLOOKUP('452.3'!A92,'452.3'!A92:N286,14,FALSE)</f>
        <v>237489.65793268231</v>
      </c>
    </row>
    <row r="168" spans="1:4" ht="54" thickTop="1" thickBot="1">
      <c r="A168" s="137" t="s">
        <v>1083</v>
      </c>
      <c r="B168" s="138" t="s">
        <v>1992</v>
      </c>
      <c r="C168" s="133" t="s">
        <v>387</v>
      </c>
      <c r="D168" s="179">
        <f>VLOOKUP('452.4'!A93,'452.4'!A93:N287,14,FALSE)</f>
        <v>237489.65793268231</v>
      </c>
    </row>
    <row r="169" spans="1:4" ht="54" thickTop="1" thickBot="1">
      <c r="A169" s="137" t="s">
        <v>1084</v>
      </c>
      <c r="B169" s="138" t="s">
        <v>1214</v>
      </c>
      <c r="C169" s="133" t="s">
        <v>387</v>
      </c>
      <c r="D169" s="179">
        <f>VLOOKUP('453.1'!A92,'453.1'!A92:N288,14,FALSE)</f>
        <v>242484.69389421862</v>
      </c>
    </row>
    <row r="170" spans="1:4" ht="54" thickTop="1" thickBot="1">
      <c r="A170" s="137" t="s">
        <v>1085</v>
      </c>
      <c r="B170" s="138" t="s">
        <v>1993</v>
      </c>
      <c r="C170" s="133" t="s">
        <v>233</v>
      </c>
      <c r="D170" s="179">
        <f>VLOOKUP('460.1'!A87,'460.1'!A87:N289,14,FALSE)</f>
        <v>4903.1408134114045</v>
      </c>
    </row>
    <row r="171" spans="1:4" ht="54" thickTop="1" thickBot="1">
      <c r="A171" s="196" t="s">
        <v>2017</v>
      </c>
      <c r="B171" s="138" t="s">
        <v>2073</v>
      </c>
      <c r="C171" s="133" t="s">
        <v>233</v>
      </c>
      <c r="D171" s="179">
        <f>VLOOKUP('460.2'!A87,'460.2'!A87:N290,14,FALSE)</f>
        <v>2451.5704067057022</v>
      </c>
    </row>
    <row r="172" spans="1:4" ht="51.75" customHeight="1" thickTop="1" thickBot="1">
      <c r="A172" s="137" t="s">
        <v>1086</v>
      </c>
      <c r="B172" s="138" t="s">
        <v>1215</v>
      </c>
      <c r="C172" s="133" t="s">
        <v>387</v>
      </c>
      <c r="D172" s="179">
        <f>VLOOKUP('461.1'!A87,'461.1'!A87:N291,14,FALSE)</f>
        <v>106763.44486355888</v>
      </c>
    </row>
    <row r="173" spans="1:4" ht="54" thickTop="1" thickBot="1">
      <c r="A173" s="137" t="s">
        <v>1087</v>
      </c>
      <c r="B173" s="138" t="s">
        <v>1216</v>
      </c>
      <c r="C173" s="133" t="s">
        <v>387</v>
      </c>
      <c r="D173" s="179">
        <f>VLOOKUP('461.2'!A89,'461.2'!A89:N294,14,FALSE)</f>
        <v>127631.63751687302</v>
      </c>
    </row>
    <row r="174" spans="1:4" ht="54" thickTop="1" thickBot="1">
      <c r="A174" s="137" t="s">
        <v>1598</v>
      </c>
      <c r="B174" s="138" t="s">
        <v>2078</v>
      </c>
      <c r="C174" s="133" t="s">
        <v>387</v>
      </c>
      <c r="D174" s="179">
        <f>VLOOKUP('462.1.1'!A88,'462.1.1'!A88:N293,14,FALSE)</f>
        <v>150884.11950422361</v>
      </c>
    </row>
    <row r="175" spans="1:4" ht="54" thickTop="1" thickBot="1">
      <c r="A175" s="137" t="s">
        <v>1599</v>
      </c>
      <c r="B175" s="138" t="s">
        <v>2079</v>
      </c>
      <c r="C175" s="133" t="s">
        <v>387</v>
      </c>
      <c r="D175" s="179">
        <f>VLOOKUP('462.1.2'!A88,'462.1.2'!A88:N294,14,FALSE)</f>
        <v>151876.08465053467</v>
      </c>
    </row>
    <row r="176" spans="1:4" ht="54" thickTop="1" thickBot="1">
      <c r="A176" s="137" t="s">
        <v>1600</v>
      </c>
      <c r="B176" s="138" t="s">
        <v>2082</v>
      </c>
      <c r="C176" s="133" t="s">
        <v>387</v>
      </c>
      <c r="D176" s="179">
        <f>VLOOKUP('462.2.1'!A88,'462.2.1'!A88:N295,14,FALSE)</f>
        <v>166534.53306693831</v>
      </c>
    </row>
    <row r="177" spans="1:4" ht="54" thickTop="1" thickBot="1">
      <c r="A177" s="137" t="s">
        <v>1601</v>
      </c>
      <c r="B177" s="138" t="s">
        <v>2083</v>
      </c>
      <c r="C177" s="133" t="s">
        <v>387</v>
      </c>
      <c r="D177" s="179">
        <f>VLOOKUP('462.2.2'!A88,'462.2.2'!A88:N296,14,FALSE)</f>
        <v>167526.49821324938</v>
      </c>
    </row>
    <row r="178" spans="1:4" ht="54" thickTop="1" thickBot="1">
      <c r="A178" s="137" t="s">
        <v>1088</v>
      </c>
      <c r="B178" s="138" t="s">
        <v>1618</v>
      </c>
      <c r="C178" s="133" t="s">
        <v>233</v>
      </c>
      <c r="D178" s="179">
        <f>VLOOKUP('464.1'!A88,'464.1'!A88:N297,14,FALSE)</f>
        <v>7707.0843841202477</v>
      </c>
    </row>
    <row r="179" spans="1:4" ht="54" thickTop="1" thickBot="1">
      <c r="A179" s="137" t="s">
        <v>1089</v>
      </c>
      <c r="B179" s="138" t="s">
        <v>1619</v>
      </c>
      <c r="C179" s="133" t="s">
        <v>387</v>
      </c>
      <c r="D179" s="179">
        <f>VLOOKUP('465.1'!A92,'465.1'!A92:N298,14,FALSE)</f>
        <v>88626.494342271166</v>
      </c>
    </row>
    <row r="180" spans="1:4" ht="54" thickTop="1" thickBot="1">
      <c r="A180" s="137" t="s">
        <v>1602</v>
      </c>
      <c r="B180" s="138" t="s">
        <v>1620</v>
      </c>
      <c r="C180" s="133" t="s">
        <v>387</v>
      </c>
      <c r="D180" s="179">
        <f>VLOOKUP('465.2'!A92,'465.2'!A92:N299,14,FALSE)</f>
        <v>27473.202204132056</v>
      </c>
    </row>
    <row r="181" spans="1:4" ht="54" thickTop="1" thickBot="1">
      <c r="A181" s="137" t="s">
        <v>1090</v>
      </c>
      <c r="B181" s="138" t="s">
        <v>1621</v>
      </c>
      <c r="C181" s="133" t="s">
        <v>144</v>
      </c>
      <c r="D181" s="179">
        <f>VLOOKUP('466.1'!A92,'466.1'!A92:N300,14,FALSE)</f>
        <v>3381.9160240607534</v>
      </c>
    </row>
    <row r="182" spans="1:4" ht="54" thickTop="1" thickBot="1">
      <c r="A182" s="137" t="s">
        <v>1091</v>
      </c>
      <c r="B182" s="138" t="s">
        <v>1622</v>
      </c>
      <c r="C182" s="133" t="s">
        <v>144</v>
      </c>
      <c r="D182" s="179">
        <f>VLOOKUP('466.2'!A96,'466.2'!A96:N301,14,FALSE)</f>
        <v>3975.5110368540136</v>
      </c>
    </row>
    <row r="183" spans="1:4" ht="54" thickTop="1" thickBot="1">
      <c r="A183" s="139" t="s">
        <v>1092</v>
      </c>
      <c r="B183" s="140" t="s">
        <v>1735</v>
      </c>
      <c r="C183" s="133" t="s">
        <v>387</v>
      </c>
      <c r="D183" s="179">
        <f>VLOOKUP('500.1'!A95,'500.1'!A95:N302,14,FALSE)</f>
        <v>795058.400919087</v>
      </c>
    </row>
    <row r="184" spans="1:4" ht="54" thickTop="1" thickBot="1">
      <c r="A184" s="137" t="s">
        <v>1624</v>
      </c>
      <c r="B184" s="138" t="s">
        <v>1736</v>
      </c>
      <c r="C184" s="133" t="s">
        <v>387</v>
      </c>
      <c r="D184" s="179">
        <f>VLOOKUP('500.2'!A95,'500.2'!A95:N303,14,FALSE)</f>
        <v>808400.08290037164</v>
      </c>
    </row>
    <row r="185" spans="1:4" ht="57.75" thickTop="1" thickBot="1">
      <c r="A185" s="137" t="s">
        <v>1093</v>
      </c>
      <c r="B185" s="138" t="s">
        <v>1875</v>
      </c>
      <c r="C185" s="133" t="s">
        <v>377</v>
      </c>
      <c r="D185" s="179">
        <f>VLOOKUP('501.1'!A88,'501.1'!A88:N304,14,FALSE)</f>
        <v>1090.0402448915793</v>
      </c>
    </row>
    <row r="186" spans="1:4" ht="57.75" thickTop="1" thickBot="1">
      <c r="A186" s="137" t="s">
        <v>1626</v>
      </c>
      <c r="B186" s="138" t="s">
        <v>1876</v>
      </c>
      <c r="C186" s="133" t="s">
        <v>377</v>
      </c>
      <c r="D186" s="179">
        <f>VLOOKUP('501.10'!A88,'501.10'!A88:N305,14,FALSE)</f>
        <v>711.07555798237024</v>
      </c>
    </row>
    <row r="187" spans="1:4" ht="57.75" thickTop="1" thickBot="1">
      <c r="A187" s="137" t="s">
        <v>1627</v>
      </c>
      <c r="B187" s="138" t="s">
        <v>1877</v>
      </c>
      <c r="C187" s="133" t="s">
        <v>377</v>
      </c>
      <c r="D187" s="179">
        <f>VLOOKUP('501.20'!A88,'501.20'!A88:N306,14,FALSE)</f>
        <v>730.97689426681438</v>
      </c>
    </row>
    <row r="188" spans="1:4" ht="54" thickTop="1" thickBot="1">
      <c r="A188" s="137" t="s">
        <v>1628</v>
      </c>
      <c r="B188" s="138" t="s">
        <v>1737</v>
      </c>
      <c r="C188" s="133" t="s">
        <v>387</v>
      </c>
      <c r="D188" s="179">
        <f>VLOOKUP('505.1'!A84,'505.1'!A84:N307,14,FALSE)</f>
        <v>722136.36098715523</v>
      </c>
    </row>
    <row r="189" spans="1:4" ht="54" thickTop="1" thickBot="1">
      <c r="A189" s="137" t="s">
        <v>1094</v>
      </c>
      <c r="B189" s="138" t="s">
        <v>1738</v>
      </c>
      <c r="C189" s="133" t="s">
        <v>233</v>
      </c>
      <c r="D189" s="179">
        <f>VLOOKUP('510.1'!A84,'510.1'!A84:N308,14,FALSE)</f>
        <v>108938.10417316845</v>
      </c>
    </row>
    <row r="190" spans="1:4" ht="54" thickTop="1" thickBot="1">
      <c r="A190" s="137" t="s">
        <v>1632</v>
      </c>
      <c r="B190" s="138" t="s">
        <v>1217</v>
      </c>
      <c r="C190" s="133" t="s">
        <v>387</v>
      </c>
      <c r="D190" s="179">
        <f>VLOOKUP('600.1.1'!A85,'600.1.1'!A85:N311,14,FALSE)</f>
        <v>18744.904023393421</v>
      </c>
    </row>
    <row r="191" spans="1:4" ht="54" thickTop="1" thickBot="1">
      <c r="A191" s="137" t="s">
        <v>1633</v>
      </c>
      <c r="B191" s="138" t="s">
        <v>1739</v>
      </c>
      <c r="C191" s="133" t="s">
        <v>387</v>
      </c>
      <c r="D191" s="179">
        <f>VLOOKUP('600.2.1'!A88,'600.2.1'!A88:N310,14,FALSE)</f>
        <v>97749.481533296334</v>
      </c>
    </row>
    <row r="192" spans="1:4" ht="54" thickTop="1" thickBot="1">
      <c r="A192" s="137" t="s">
        <v>1634</v>
      </c>
      <c r="B192" s="138" t="s">
        <v>1740</v>
      </c>
      <c r="C192" s="133" t="s">
        <v>387</v>
      </c>
      <c r="D192" s="179">
        <f>VLOOKUP('600.2.2'!A90,'600.2.2'!A90:N312,14,FALSE)</f>
        <v>135653.1131928128</v>
      </c>
    </row>
    <row r="193" spans="1:4" ht="54" thickTop="1" thickBot="1">
      <c r="A193" s="137" t="s">
        <v>1635</v>
      </c>
      <c r="B193" s="138" t="s">
        <v>1741</v>
      </c>
      <c r="C193" s="133" t="s">
        <v>387</v>
      </c>
      <c r="D193" s="179">
        <f>VLOOKUP('600.2.3'!A89,'600.2.3'!A89:N312,14,FALSE)</f>
        <v>17645.530524702353</v>
      </c>
    </row>
    <row r="194" spans="1:4" ht="54" thickTop="1" thickBot="1">
      <c r="A194" s="137" t="s">
        <v>1636</v>
      </c>
      <c r="B194" s="138" t="s">
        <v>1742</v>
      </c>
      <c r="C194" s="133" t="s">
        <v>387</v>
      </c>
      <c r="D194" s="179">
        <f>VLOOKUP('600.2.4'!A88,'600.2.4'!A88:N312,14,FALSE)</f>
        <v>22701.946981834655</v>
      </c>
    </row>
    <row r="195" spans="1:4" ht="54" thickTop="1" thickBot="1">
      <c r="A195" s="137" t="s">
        <v>1095</v>
      </c>
      <c r="B195" s="138" t="s">
        <v>2094</v>
      </c>
      <c r="C195" s="133" t="s">
        <v>387</v>
      </c>
      <c r="D195" s="179">
        <f>VLOOKUP('610.1'!A89,'610.1'!A89:N314,14,FALSE)</f>
        <v>62938.629665818895</v>
      </c>
    </row>
    <row r="196" spans="1:4" ht="54" thickTop="1" thickBot="1">
      <c r="A196" s="137" t="s">
        <v>1096</v>
      </c>
      <c r="B196" s="138" t="s">
        <v>1743</v>
      </c>
      <c r="C196" s="133" t="s">
        <v>387</v>
      </c>
      <c r="D196" s="179">
        <f>VLOOKUP('610.2'!A89,'610.2'!A89:N315,14,FALSE)</f>
        <v>55742.296969424046</v>
      </c>
    </row>
    <row r="197" spans="1:4" ht="54" thickTop="1" thickBot="1">
      <c r="A197" s="137" t="s">
        <v>1638</v>
      </c>
      <c r="B197" s="138" t="s">
        <v>1744</v>
      </c>
      <c r="C197" s="133" t="s">
        <v>387</v>
      </c>
      <c r="D197" s="179">
        <f>VLOOKUP('610.3'!A89,'610.3'!A89:N316,14,FALSE)</f>
        <v>78941.82607530235</v>
      </c>
    </row>
    <row r="198" spans="1:4" ht="54" thickTop="1" thickBot="1">
      <c r="A198" s="137" t="s">
        <v>1640</v>
      </c>
      <c r="B198" s="138" t="s">
        <v>1745</v>
      </c>
      <c r="C198" s="133" t="s">
        <v>387</v>
      </c>
      <c r="D198" s="179">
        <f>VLOOKUP('610.4'!A89,'610.4'!A89:N317,14,FALSE)</f>
        <v>105914.18979870803</v>
      </c>
    </row>
    <row r="199" spans="1:4" ht="54" thickTop="1" thickBot="1">
      <c r="A199" s="137" t="s">
        <v>1642</v>
      </c>
      <c r="B199" s="138" t="s">
        <v>1218</v>
      </c>
      <c r="C199" s="133" t="s">
        <v>387</v>
      </c>
      <c r="D199" s="179">
        <f>VLOOKUP('610.5'!A89,'610.5'!A89:N318,14,FALSE)</f>
        <v>73880.433612305103</v>
      </c>
    </row>
    <row r="200" spans="1:4" ht="54" thickTop="1" thickBot="1">
      <c r="A200" s="137" t="s">
        <v>1644</v>
      </c>
      <c r="B200" s="138" t="s">
        <v>1746</v>
      </c>
      <c r="C200" s="133" t="s">
        <v>387</v>
      </c>
      <c r="D200" s="179">
        <f>VLOOKUP('610.6'!A89,'610.6'!A89:N319,14,FALSE)</f>
        <v>181733.1708064347</v>
      </c>
    </row>
    <row r="201" spans="1:4" ht="54" thickTop="1" thickBot="1">
      <c r="A201" s="137" t="s">
        <v>1646</v>
      </c>
      <c r="B201" s="138" t="s">
        <v>1747</v>
      </c>
      <c r="C201" s="133" t="s">
        <v>387</v>
      </c>
      <c r="D201" s="179">
        <f>VLOOKUP('610.7'!A89,'610.7'!A89:N320,14,FALSE)</f>
        <v>98849.566510863122</v>
      </c>
    </row>
    <row r="202" spans="1:4" ht="54" thickTop="1" thickBot="1">
      <c r="A202" s="137" t="s">
        <v>1097</v>
      </c>
      <c r="B202" s="138" t="s">
        <v>1748</v>
      </c>
      <c r="C202" s="133" t="s">
        <v>144</v>
      </c>
      <c r="D202" s="179">
        <f>VLOOKUP('620.1'!A88,'620.1'!A88:N321,14,FALSE)</f>
        <v>294546.88283760549</v>
      </c>
    </row>
    <row r="203" spans="1:4" ht="54" thickTop="1" thickBot="1">
      <c r="A203" s="137" t="s">
        <v>1098</v>
      </c>
      <c r="B203" s="138" t="s">
        <v>1878</v>
      </c>
      <c r="C203" s="133" t="s">
        <v>144</v>
      </c>
      <c r="D203" s="179">
        <f>VLOOKUP('620.2'!A88,'620.2'!A88:N322,14,FALSE)</f>
        <v>294546.88283760549</v>
      </c>
    </row>
    <row r="204" spans="1:4" ht="54" thickTop="1" thickBot="1">
      <c r="A204" s="137" t="s">
        <v>1099</v>
      </c>
      <c r="B204" s="138" t="s">
        <v>1749</v>
      </c>
      <c r="C204" s="133" t="s">
        <v>1845</v>
      </c>
      <c r="D204" s="179">
        <f>VLOOKUP('620.3'!A91,'620.3'!A91:N321,14,FALSE)</f>
        <v>90057004.996968672</v>
      </c>
    </row>
    <row r="205" spans="1:4" ht="54" thickTop="1" thickBot="1">
      <c r="A205" s="137" t="s">
        <v>1650</v>
      </c>
      <c r="B205" s="138" t="s">
        <v>1750</v>
      </c>
      <c r="C205" s="133" t="s">
        <v>144</v>
      </c>
      <c r="D205" s="179">
        <f>VLOOKUP('621.1.1'!A95,'621.1.1'!A95:N325,14,FALSE)</f>
        <v>2083708.1072151531</v>
      </c>
    </row>
    <row r="206" spans="1:4" ht="54" thickTop="1" thickBot="1">
      <c r="A206" s="137" t="s">
        <v>1652</v>
      </c>
      <c r="B206" s="138" t="s">
        <v>1751</v>
      </c>
      <c r="C206" s="133" t="s">
        <v>144</v>
      </c>
      <c r="D206" s="179">
        <f>VLOOKUP('621.1.2'!A99,'621.1.2'!A99:N326,14,FALSE)</f>
        <v>3490936.0015256116</v>
      </c>
    </row>
    <row r="207" spans="1:4" ht="54" thickTop="1" thickBot="1">
      <c r="A207" s="137" t="s">
        <v>1100</v>
      </c>
      <c r="B207" s="138" t="s">
        <v>1752</v>
      </c>
      <c r="C207" s="133" t="s">
        <v>387</v>
      </c>
      <c r="D207" s="179">
        <f>VLOOKUP('621.2'!A89,'621.2'!A89:N326,14,FALSE)</f>
        <v>2421100.8711000923</v>
      </c>
    </row>
    <row r="208" spans="1:4" ht="54" thickTop="1" thickBot="1">
      <c r="A208" s="137" t="s">
        <v>1101</v>
      </c>
      <c r="B208" s="138" t="s">
        <v>1753</v>
      </c>
      <c r="C208" s="133" t="s">
        <v>144</v>
      </c>
      <c r="D208" s="179">
        <f>VLOOKUP('621.3'!A93,'621.3'!A93:N327,14,FALSE)</f>
        <v>81160221.58704479</v>
      </c>
    </row>
    <row r="209" spans="1:4" ht="54" thickTop="1" thickBot="1">
      <c r="A209" s="137" t="s">
        <v>1102</v>
      </c>
      <c r="B209" s="138" t="s">
        <v>1754</v>
      </c>
      <c r="C209" s="133" t="s">
        <v>387</v>
      </c>
      <c r="D209" s="179">
        <f>VLOOKUP('621.4'!A93,'621.4'!A93:N328,14,FALSE)</f>
        <v>73388107.586564124</v>
      </c>
    </row>
    <row r="210" spans="1:4" ht="54" thickTop="1" thickBot="1">
      <c r="A210" s="137" t="s">
        <v>1103</v>
      </c>
      <c r="B210" s="138" t="s">
        <v>1755</v>
      </c>
      <c r="C210" s="133" t="s">
        <v>144</v>
      </c>
      <c r="D210" s="179">
        <f>VLOOKUP('621.5'!A89,'621.5'!A89:N329,14,FALSE)</f>
        <v>3753135.5510147847</v>
      </c>
    </row>
    <row r="211" spans="1:4" ht="54" thickTop="1" thickBot="1">
      <c r="A211" s="137" t="s">
        <v>1656</v>
      </c>
      <c r="B211" s="138" t="s">
        <v>1756</v>
      </c>
      <c r="C211" s="133" t="s">
        <v>144</v>
      </c>
      <c r="D211" s="179">
        <f>VLOOKUP('621.5.1'!A89,'621.5.1'!A89:N330,14,FALSE)</f>
        <v>565914.79582960834</v>
      </c>
    </row>
    <row r="212" spans="1:4" ht="54" thickTop="1" thickBot="1">
      <c r="A212" s="137" t="s">
        <v>1104</v>
      </c>
      <c r="B212" s="138" t="s">
        <v>1757</v>
      </c>
      <c r="C212" s="133" t="s">
        <v>1845</v>
      </c>
      <c r="D212" s="179">
        <f>VLOOKUP('621.6'!A98,'621.6'!A98:N331,14,FALSE)</f>
        <v>85886419.887823582</v>
      </c>
    </row>
    <row r="213" spans="1:4" ht="54" thickTop="1" thickBot="1">
      <c r="A213" s="137" t="s">
        <v>1731</v>
      </c>
      <c r="B213" s="138" t="s">
        <v>1758</v>
      </c>
      <c r="C213" s="133" t="s">
        <v>1845</v>
      </c>
      <c r="D213" s="179">
        <f>VLOOKUP('621.7'!A89,'621.7'!A89:N332,14,FALSE)</f>
        <v>690515.41388140293</v>
      </c>
    </row>
    <row r="214" spans="1:4" ht="54" thickTop="1" thickBot="1">
      <c r="A214" s="137" t="s">
        <v>1105</v>
      </c>
      <c r="B214" s="138" t="s">
        <v>1994</v>
      </c>
      <c r="C214" s="133" t="s">
        <v>233</v>
      </c>
      <c r="D214" s="179">
        <f>VLOOKUP('622.1'!A89,'622.1'!A89:N333,14,FALSE)</f>
        <v>83445.930224483629</v>
      </c>
    </row>
    <row r="215" spans="1:4" ht="54" thickTop="1" thickBot="1">
      <c r="A215" s="137" t="s">
        <v>1106</v>
      </c>
      <c r="B215" s="138" t="s">
        <v>1759</v>
      </c>
      <c r="C215" s="133" t="s">
        <v>233</v>
      </c>
      <c r="D215" s="179">
        <f>VLOOKUP('622.2'!A89,'622.2'!A89:N335,14,FALSE)</f>
        <v>373730.32822274754</v>
      </c>
    </row>
    <row r="216" spans="1:4" ht="54" thickTop="1" thickBot="1">
      <c r="A216" s="137" t="s">
        <v>1107</v>
      </c>
      <c r="B216" s="138" t="s">
        <v>1760</v>
      </c>
      <c r="C216" s="133" t="s">
        <v>233</v>
      </c>
      <c r="D216" s="179">
        <f>VLOOKUP('622.3'!A89,'622.3'!A89:N336,14,FALSE)</f>
        <v>732350.11145749502</v>
      </c>
    </row>
    <row r="217" spans="1:4" ht="54" thickTop="1" thickBot="1">
      <c r="A217" s="137" t="s">
        <v>1108</v>
      </c>
      <c r="B217" s="138" t="s">
        <v>1761</v>
      </c>
      <c r="C217" s="133" t="s">
        <v>233</v>
      </c>
      <c r="D217" s="179">
        <f>VLOOKUP('622.4'!A89,'622.4'!A89:N337,14,FALSE)</f>
        <v>724580.16403046029</v>
      </c>
    </row>
    <row r="218" spans="1:4" ht="54" thickTop="1" thickBot="1">
      <c r="A218" s="137" t="s">
        <v>1109</v>
      </c>
      <c r="B218" s="138" t="s">
        <v>1762</v>
      </c>
      <c r="C218" s="133" t="s">
        <v>144</v>
      </c>
      <c r="D218" s="179">
        <f>VLOOKUP('622.5'!A89,'622.5'!A89:N338,14,FALSE)</f>
        <v>95865.768373003899</v>
      </c>
    </row>
    <row r="219" spans="1:4" ht="54" thickTop="1" thickBot="1">
      <c r="A219" s="137" t="s">
        <v>1110</v>
      </c>
      <c r="B219" s="138" t="s">
        <v>1763</v>
      </c>
      <c r="C219" s="133" t="s">
        <v>144</v>
      </c>
      <c r="D219" s="179">
        <f>VLOOKUP('623.1'!A103,'623.1'!A103:N339,14,FALSE)</f>
        <v>481102.32638980309</v>
      </c>
    </row>
    <row r="220" spans="1:4" ht="54" thickTop="1" thickBot="1">
      <c r="A220" s="137" t="s">
        <v>1111</v>
      </c>
      <c r="B220" s="138" t="s">
        <v>1219</v>
      </c>
      <c r="C220" s="133" t="s">
        <v>1995</v>
      </c>
      <c r="D220" s="179">
        <f>VLOOKUP('623.2'!A89,'623.2'!A89:N340,14,FALSE)</f>
        <v>3144054.5976341749</v>
      </c>
    </row>
    <row r="221" spans="1:4" ht="54" thickTop="1" thickBot="1">
      <c r="A221" s="137" t="s">
        <v>1112</v>
      </c>
      <c r="B221" s="138" t="s">
        <v>2114</v>
      </c>
      <c r="C221" s="133" t="s">
        <v>387</v>
      </c>
      <c r="D221" s="179">
        <f>VLOOKUP('630.1'!A89,'630.1'!A89:N341,14,FALSE)</f>
        <v>1145732.1309185619</v>
      </c>
    </row>
    <row r="222" spans="1:4" ht="54" thickTop="1" thickBot="1">
      <c r="A222" s="137" t="s">
        <v>1113</v>
      </c>
      <c r="B222" s="138" t="s">
        <v>2115</v>
      </c>
      <c r="C222" s="133" t="s">
        <v>387</v>
      </c>
      <c r="D222" s="179">
        <f>VLOOKUP('630.2'!A89,'630.2'!A89:N342,14,FALSE)</f>
        <v>1101287.5250323513</v>
      </c>
    </row>
    <row r="223" spans="1:4" ht="54" thickTop="1" thickBot="1">
      <c r="A223" s="137" t="s">
        <v>1114</v>
      </c>
      <c r="B223" s="138" t="s">
        <v>2116</v>
      </c>
      <c r="C223" s="133" t="s">
        <v>387</v>
      </c>
      <c r="D223" s="179">
        <f>VLOOKUP('630.3'!A89,'630.3'!A89:N343,14,FALSE)</f>
        <v>730323.26498248824</v>
      </c>
    </row>
    <row r="224" spans="1:4" ht="54" thickTop="1" thickBot="1">
      <c r="A224" s="137" t="s">
        <v>1115</v>
      </c>
      <c r="B224" s="138" t="s">
        <v>2117</v>
      </c>
      <c r="C224" s="133" t="s">
        <v>387</v>
      </c>
      <c r="D224" s="179">
        <f>VLOOKUP('630.4'!A89,'630.4'!A89:N344,14,FALSE)</f>
        <v>607690.56790934969</v>
      </c>
    </row>
    <row r="225" spans="1:4" ht="54" thickTop="1" thickBot="1">
      <c r="A225" s="137" t="s">
        <v>1116</v>
      </c>
      <c r="B225" s="138" t="s">
        <v>2118</v>
      </c>
      <c r="C225" s="133" t="s">
        <v>387</v>
      </c>
      <c r="D225" s="179">
        <f>VLOOKUP('630.5'!A93,'630.5'!A93:N345,14,FALSE)</f>
        <v>502441.30760384741</v>
      </c>
    </row>
    <row r="226" spans="1:4" ht="54" thickTop="1" thickBot="1">
      <c r="A226" s="137" t="s">
        <v>1117</v>
      </c>
      <c r="B226" s="138" t="s">
        <v>2119</v>
      </c>
      <c r="C226" s="133" t="s">
        <v>387</v>
      </c>
      <c r="D226" s="179">
        <f>VLOOKUP('630.6'!A93,'630.6'!A89:N346,14,FALSE)</f>
        <v>437273.24707408668</v>
      </c>
    </row>
    <row r="227" spans="1:4" ht="54" thickTop="1" thickBot="1">
      <c r="A227" s="137" t="s">
        <v>1118</v>
      </c>
      <c r="B227" s="138" t="s">
        <v>2120</v>
      </c>
      <c r="C227" s="133" t="s">
        <v>387</v>
      </c>
      <c r="D227" s="179">
        <f>VLOOKUP('630.7'!A93,'630.7'!A90:N347,14,FALSE)</f>
        <v>309274.69606775691</v>
      </c>
    </row>
    <row r="228" spans="1:4" ht="54" thickTop="1" thickBot="1">
      <c r="A228" s="137" t="s">
        <v>1119</v>
      </c>
      <c r="B228" s="138" t="s">
        <v>1764</v>
      </c>
      <c r="C228" s="133" t="s">
        <v>144</v>
      </c>
      <c r="D228" s="179">
        <f>VLOOKUP('632.1'!A90,'632.1'!A90:N349,14,FALSE)</f>
        <v>362788.2926516016</v>
      </c>
    </row>
    <row r="229" spans="1:4" ht="54" thickTop="1" thickBot="1">
      <c r="A229" s="137" t="s">
        <v>1659</v>
      </c>
      <c r="B229" s="138" t="s">
        <v>1765</v>
      </c>
      <c r="C229" s="133" t="s">
        <v>144</v>
      </c>
      <c r="D229" s="179">
        <f>VLOOKUP('632.2'!A90,'632.2'!A90:N350,14,FALSE)</f>
        <v>368984.44796577166</v>
      </c>
    </row>
    <row r="230" spans="1:4" ht="54" thickTop="1" thickBot="1">
      <c r="A230" s="137" t="s">
        <v>1662</v>
      </c>
      <c r="B230" s="138" t="s">
        <v>1766</v>
      </c>
      <c r="C230" s="133" t="s">
        <v>377</v>
      </c>
      <c r="D230" s="179">
        <f>VLOOKUP('640.1'!A90,'640.1'!A90:N351,14,FALSE)</f>
        <v>5292.4876501171766</v>
      </c>
    </row>
    <row r="231" spans="1:4" ht="54" thickTop="1" thickBot="1">
      <c r="A231" s="137" t="s">
        <v>1663</v>
      </c>
      <c r="B231" s="138" t="s">
        <v>1767</v>
      </c>
      <c r="C231" s="133" t="s">
        <v>377</v>
      </c>
      <c r="D231" s="179">
        <f>VLOOKUP('640.2'!A90,'640.2'!A90:N352,14,FALSE)</f>
        <v>6139.7572697189453</v>
      </c>
    </row>
    <row r="232" spans="1:4" ht="54" thickTop="1" thickBot="1">
      <c r="A232" s="137" t="s">
        <v>1120</v>
      </c>
      <c r="B232" s="138" t="s">
        <v>1768</v>
      </c>
      <c r="C232" s="133" t="s">
        <v>1664</v>
      </c>
      <c r="D232" s="179">
        <f>VLOOKUP('641.1'!A90,'641.1'!A90:N353,14,FALSE)</f>
        <v>2028.5665440006514</v>
      </c>
    </row>
    <row r="233" spans="1:4" ht="54" thickTop="1" thickBot="1">
      <c r="A233" s="137" t="s">
        <v>1121</v>
      </c>
      <c r="B233" s="138" t="s">
        <v>1768</v>
      </c>
      <c r="C233" s="133" t="s">
        <v>377</v>
      </c>
      <c r="D233" s="179">
        <f>VLOOKUP('641.2'!A90,'641.2'!A90:N354,14,FALSE)</f>
        <v>43920.611514880118</v>
      </c>
    </row>
    <row r="234" spans="1:4" ht="54" thickTop="1" thickBot="1">
      <c r="A234" s="137" t="s">
        <v>1122</v>
      </c>
      <c r="B234" s="138" t="s">
        <v>1769</v>
      </c>
      <c r="C234" s="133" t="s">
        <v>1845</v>
      </c>
      <c r="D234" s="179">
        <f>VLOOKUP('642.1'!A90,'642.1'!A90:N355,14,FALSE)</f>
        <v>509292.35031915497</v>
      </c>
    </row>
    <row r="235" spans="1:4" ht="54" thickTop="1" thickBot="1">
      <c r="A235" s="137" t="s">
        <v>1123</v>
      </c>
      <c r="B235" s="138" t="s">
        <v>1770</v>
      </c>
      <c r="C235" s="133" t="s">
        <v>144</v>
      </c>
      <c r="D235" s="179">
        <f>VLOOKUP('642.2'!A90,'642.2'!A90:N356,14,FALSE)</f>
        <v>56577.863723192058</v>
      </c>
    </row>
    <row r="236" spans="1:4" ht="54" thickTop="1" thickBot="1">
      <c r="A236" s="137" t="s">
        <v>1124</v>
      </c>
      <c r="B236" s="138" t="s">
        <v>1771</v>
      </c>
      <c r="C236" s="133" t="s">
        <v>377</v>
      </c>
      <c r="D236" s="179">
        <f>VLOOKUP('650.1'!A95,'650.1'!A95:N358,14,FALSE)</f>
        <v>12048.362917462979</v>
      </c>
    </row>
    <row r="237" spans="1:4" ht="54" thickTop="1" thickBot="1">
      <c r="A237" s="137" t="s">
        <v>1125</v>
      </c>
      <c r="B237" s="138" t="s">
        <v>2127</v>
      </c>
      <c r="C237" s="133" t="s">
        <v>377</v>
      </c>
      <c r="D237" s="179">
        <f>VLOOKUP('650.2'!A93,'650.2'!A93:N359,14,FALSE)</f>
        <v>11873.495455950135</v>
      </c>
    </row>
    <row r="238" spans="1:4" ht="54" thickTop="1" thickBot="1">
      <c r="A238" s="137" t="s">
        <v>1126</v>
      </c>
      <c r="B238" s="138" t="s">
        <v>1772</v>
      </c>
      <c r="C238" s="133" t="s">
        <v>377</v>
      </c>
      <c r="D238" s="201">
        <f>VLOOKUP('650.3'!A90,'650.3'!A90:N360,14,FALSE)</f>
        <v>0.5706092812871365</v>
      </c>
    </row>
    <row r="239" spans="1:4" ht="54" thickTop="1" thickBot="1">
      <c r="A239" s="137" t="s">
        <v>1127</v>
      </c>
      <c r="B239" s="138" t="s">
        <v>2131</v>
      </c>
      <c r="C239" s="133" t="s">
        <v>377</v>
      </c>
      <c r="D239" s="179">
        <f>VLOOKUP('650.4'!A93,'650.4'!A93:N361,14,FALSE)</f>
        <v>4604.1298673560932</v>
      </c>
    </row>
    <row r="240" spans="1:4" ht="57.75" thickTop="1" thickBot="1">
      <c r="A240" s="137" t="s">
        <v>1128</v>
      </c>
      <c r="B240" s="138" t="s">
        <v>1773</v>
      </c>
      <c r="C240" s="133" t="s">
        <v>233</v>
      </c>
      <c r="D240" s="179">
        <f>VLOOKUP('660.1'!A87,'660.1'!A87:N362,14,FALSE)</f>
        <v>646747.45999657805</v>
      </c>
    </row>
    <row r="241" spans="1:4" ht="76.5" thickTop="1" thickBot="1">
      <c r="A241" s="137" t="s">
        <v>1129</v>
      </c>
      <c r="B241" s="138" t="s">
        <v>1880</v>
      </c>
      <c r="C241" s="133" t="s">
        <v>144</v>
      </c>
      <c r="D241" s="179">
        <f>VLOOKUP('660.2'!A87,'660.2'!A87:N363,14,FALSE)</f>
        <v>698002.63371879281</v>
      </c>
    </row>
    <row r="242" spans="1:4" ht="54" thickTop="1" thickBot="1">
      <c r="A242" s="137" t="s">
        <v>1677</v>
      </c>
      <c r="B242" s="138" t="s">
        <v>1774</v>
      </c>
      <c r="C242" s="133" t="s">
        <v>144</v>
      </c>
      <c r="D242" s="179">
        <f>VLOOKUP('661.1'!A87,'661.1'!A87:N364,14,FALSE)</f>
        <v>483236.52860541677</v>
      </c>
    </row>
    <row r="243" spans="1:4" ht="54" thickTop="1" thickBot="1">
      <c r="A243" s="137" t="s">
        <v>1130</v>
      </c>
      <c r="B243" s="138" t="s">
        <v>1775</v>
      </c>
      <c r="C243" s="133" t="s">
        <v>144</v>
      </c>
      <c r="D243" s="179">
        <f>VLOOKUP('662.1'!A87,'662.1'!A87:N365,14,FALSE)</f>
        <v>505313.21208957641</v>
      </c>
    </row>
    <row r="244" spans="1:4" ht="54" thickTop="1" thickBot="1">
      <c r="A244" s="137" t="s">
        <v>1131</v>
      </c>
      <c r="B244" s="138" t="s">
        <v>1776</v>
      </c>
      <c r="C244" s="133" t="s">
        <v>144</v>
      </c>
      <c r="D244" s="179">
        <f>VLOOKUP('662.2'!A87,'662.2'!A87:N366,14,FALSE)</f>
        <v>505313.21208957641</v>
      </c>
    </row>
    <row r="245" spans="1:4" ht="54" thickTop="1" thickBot="1">
      <c r="A245" s="137" t="s">
        <v>1678</v>
      </c>
      <c r="B245" s="138" t="s">
        <v>1777</v>
      </c>
      <c r="C245" s="133" t="s">
        <v>144</v>
      </c>
      <c r="D245" s="179">
        <f>VLOOKUP('663.1'!A87,'663.1'!A87:N367,14,FALSE)</f>
        <v>11660.129221975851</v>
      </c>
    </row>
    <row r="246" spans="1:4" ht="54" thickTop="1" thickBot="1">
      <c r="A246" s="137" t="s">
        <v>1132</v>
      </c>
      <c r="B246" s="138" t="s">
        <v>1778</v>
      </c>
      <c r="C246" s="133" t="s">
        <v>387</v>
      </c>
      <c r="D246" s="179">
        <f>VLOOKUP('670.1'!A87,'670.1'!A87:N368,14,FALSE)</f>
        <v>251982.40778332332</v>
      </c>
    </row>
    <row r="247" spans="1:4" ht="54" thickTop="1" thickBot="1">
      <c r="A247" s="137" t="s">
        <v>1133</v>
      </c>
      <c r="B247" s="138" t="s">
        <v>1779</v>
      </c>
      <c r="C247" s="133" t="s">
        <v>387</v>
      </c>
      <c r="D247" s="179">
        <f>VLOOKUP('670.2'!A87,'670.2'!A87:N369,14,FALSE)</f>
        <v>294394.75748879503</v>
      </c>
    </row>
    <row r="248" spans="1:4" ht="54" thickTop="1" thickBot="1">
      <c r="A248" s="137" t="s">
        <v>1680</v>
      </c>
      <c r="B248" s="138" t="s">
        <v>1780</v>
      </c>
      <c r="C248" s="133" t="s">
        <v>387</v>
      </c>
      <c r="D248" s="179">
        <f>VLOOKUP('670.3'!A87,'670.3'!A87:N370,14,FALSE)</f>
        <v>303218.43345344835</v>
      </c>
    </row>
    <row r="249" spans="1:4" ht="54" thickTop="1" thickBot="1">
      <c r="A249" s="137" t="s">
        <v>1681</v>
      </c>
      <c r="B249" s="138" t="s">
        <v>1781</v>
      </c>
      <c r="C249" s="133" t="s">
        <v>387</v>
      </c>
      <c r="D249" s="179">
        <f>VLOOKUP('670.4'!A87,'670.4'!A87:N371,14,FALSE)</f>
        <v>307551.03336487582</v>
      </c>
    </row>
    <row r="250" spans="1:4" ht="54" thickTop="1" thickBot="1">
      <c r="A250" s="137" t="s">
        <v>1682</v>
      </c>
      <c r="B250" s="138" t="s">
        <v>1782</v>
      </c>
      <c r="C250" s="133" t="s">
        <v>387</v>
      </c>
      <c r="D250" s="179">
        <f>VLOOKUP('670.5'!A89,'670.5'!A89:N372,14,FALSE)</f>
        <v>341854.00394084048</v>
      </c>
    </row>
    <row r="251" spans="1:4" ht="54" thickTop="1" thickBot="1">
      <c r="A251" s="137" t="s">
        <v>1134</v>
      </c>
      <c r="B251" s="138" t="s">
        <v>1783</v>
      </c>
      <c r="C251" s="133" t="s">
        <v>387</v>
      </c>
      <c r="D251" s="179">
        <f>VLOOKUP('671.1'!A89,'671.1'!A89:N373,14,FALSE)</f>
        <v>533374.31236927293</v>
      </c>
    </row>
    <row r="252" spans="1:4" ht="54" thickTop="1" thickBot="1">
      <c r="A252" s="137" t="s">
        <v>1135</v>
      </c>
      <c r="B252" s="138" t="s">
        <v>1784</v>
      </c>
      <c r="C252" s="133" t="s">
        <v>144</v>
      </c>
      <c r="D252" s="179">
        <f>VLOOKUP('671.2'!A89,'671.2'!A89:N374,14,FALSE)</f>
        <v>76589.472262131429</v>
      </c>
    </row>
    <row r="253" spans="1:4" ht="54" thickTop="1" thickBot="1">
      <c r="A253" s="137" t="s">
        <v>1683</v>
      </c>
      <c r="B253" s="138" t="s">
        <v>1785</v>
      </c>
      <c r="C253" s="133" t="s">
        <v>387</v>
      </c>
      <c r="D253" s="179">
        <f>VLOOKUP('671.3'!A87,'671.3'!A87:N375,14,FALSE)</f>
        <v>573526.96108220331</v>
      </c>
    </row>
    <row r="254" spans="1:4" ht="54" thickTop="1" thickBot="1">
      <c r="A254" s="137" t="s">
        <v>1684</v>
      </c>
      <c r="B254" s="138" t="s">
        <v>1786</v>
      </c>
      <c r="C254" s="133" t="s">
        <v>144</v>
      </c>
      <c r="D254" s="179">
        <f>VLOOKUP('671.4'!A87,'671.4'!A87:N376,14,FALSE)</f>
        <v>79815.341390404996</v>
      </c>
    </row>
    <row r="255" spans="1:4" ht="54" thickTop="1" thickBot="1">
      <c r="A255" s="137" t="s">
        <v>1136</v>
      </c>
      <c r="B255" s="138" t="s">
        <v>1787</v>
      </c>
      <c r="C255" s="133" t="s">
        <v>144</v>
      </c>
      <c r="D255" s="179">
        <f>VLOOKUP('672.1'!A87,'672.1'!A87:N377,14,FALSE)</f>
        <v>39995.716650422881</v>
      </c>
    </row>
    <row r="256" spans="1:4" ht="54" thickTop="1" thickBot="1">
      <c r="A256" s="137" t="s">
        <v>1685</v>
      </c>
      <c r="B256" s="138" t="s">
        <v>1788</v>
      </c>
      <c r="C256" s="133" t="s">
        <v>144</v>
      </c>
      <c r="D256" s="179">
        <f>VLOOKUP('672.2'!A87,'672.2'!A87:N378,14,FALSE)</f>
        <v>58692.210347475739</v>
      </c>
    </row>
    <row r="257" spans="1:4" ht="54" thickTop="1" thickBot="1">
      <c r="A257" s="137" t="s">
        <v>1686</v>
      </c>
      <c r="B257" s="138" t="s">
        <v>1789</v>
      </c>
      <c r="C257" s="133" t="s">
        <v>144</v>
      </c>
      <c r="D257" s="179">
        <f>VLOOKUP('672.3'!A87,'672.3'!A87:N379,14,FALSE)</f>
        <v>41733.66157558476</v>
      </c>
    </row>
    <row r="258" spans="1:4" ht="54" thickTop="1" thickBot="1">
      <c r="A258" s="137" t="s">
        <v>1687</v>
      </c>
      <c r="B258" s="138" t="s">
        <v>1790</v>
      </c>
      <c r="C258" s="133" t="s">
        <v>144</v>
      </c>
      <c r="D258" s="179">
        <f>VLOOKUP('672.4'!A87,'672.3'!A87:N380,14,FALSE)</f>
        <v>41733.66157558476</v>
      </c>
    </row>
    <row r="259" spans="1:4" ht="54" thickTop="1" thickBot="1">
      <c r="A259" s="137" t="s">
        <v>1732</v>
      </c>
      <c r="B259" s="138" t="s">
        <v>1791</v>
      </c>
      <c r="C259" s="133" t="s">
        <v>233</v>
      </c>
      <c r="D259" s="179">
        <f>VLOOKUP('673.1.1'!A87,'673.1.1'!A87:N381,14,FALSE)</f>
        <v>8060.8751591990358</v>
      </c>
    </row>
    <row r="260" spans="1:4" ht="54" thickTop="1" thickBot="1">
      <c r="A260" s="137" t="s">
        <v>1733</v>
      </c>
      <c r="B260" s="138" t="s">
        <v>2046</v>
      </c>
      <c r="C260" s="133" t="s">
        <v>233</v>
      </c>
      <c r="D260" s="179">
        <f>VLOOKUP('673.1.2'!A87,'673.1.2'!A87:N382,14,FALSE)</f>
        <v>4262.8962718142275</v>
      </c>
    </row>
    <row r="261" spans="1:4" ht="54" thickTop="1" thickBot="1">
      <c r="A261" s="137" t="s">
        <v>1137</v>
      </c>
      <c r="B261" s="138" t="s">
        <v>1792</v>
      </c>
      <c r="C261" s="133" t="s">
        <v>387</v>
      </c>
      <c r="D261" s="179">
        <f>VLOOKUP('673.2'!A87,'673.2'!A87:N383,14,FALSE)</f>
        <v>70603.657640657271</v>
      </c>
    </row>
    <row r="262" spans="1:4" ht="54" thickTop="1" thickBot="1">
      <c r="A262" s="137" t="s">
        <v>1138</v>
      </c>
      <c r="B262" s="138" t="s">
        <v>1793</v>
      </c>
      <c r="C262" s="133" t="s">
        <v>387</v>
      </c>
      <c r="D262" s="179">
        <f>VLOOKUP('673.3'!A89,'673.3'!A89:N384,14,FALSE)</f>
        <v>64048.417539229864</v>
      </c>
    </row>
    <row r="263" spans="1:4" ht="54" thickTop="1" thickBot="1">
      <c r="A263" s="137" t="s">
        <v>1139</v>
      </c>
      <c r="B263" s="138" t="s">
        <v>1996</v>
      </c>
      <c r="C263" s="133" t="s">
        <v>144</v>
      </c>
      <c r="D263" s="179">
        <f>VLOOKUP('674.1'!A89,'674.1'!A89:N385,14,FALSE)</f>
        <v>102494.90387468289</v>
      </c>
    </row>
    <row r="264" spans="1:4" ht="54" thickTop="1" thickBot="1">
      <c r="A264" s="137" t="s">
        <v>1140</v>
      </c>
      <c r="B264" s="138" t="s">
        <v>1794</v>
      </c>
      <c r="C264" s="133" t="s">
        <v>144</v>
      </c>
      <c r="D264" s="179">
        <f>VLOOKUP('674.2'!A89,'674.2'!A89:N386,14,FALSE)</f>
        <v>200991.74781946128</v>
      </c>
    </row>
    <row r="265" spans="1:4" ht="54" thickTop="1" thickBot="1">
      <c r="A265" s="137" t="s">
        <v>1141</v>
      </c>
      <c r="B265" s="138" t="s">
        <v>1795</v>
      </c>
      <c r="C265" s="133" t="s">
        <v>233</v>
      </c>
      <c r="D265" s="179">
        <f>VLOOKUP('680.1'!A87,'680.1'!A87:N387,14,FALSE)</f>
        <v>160955.20188813342</v>
      </c>
    </row>
    <row r="266" spans="1:4" ht="54" thickTop="1" thickBot="1">
      <c r="A266" s="137" t="s">
        <v>1142</v>
      </c>
      <c r="B266" s="138" t="s">
        <v>1796</v>
      </c>
      <c r="C266" s="133" t="s">
        <v>144</v>
      </c>
      <c r="D266" s="179">
        <f>VLOOKUP('680.2'!A87,'680.2'!A87:N388,14,FALSE)</f>
        <v>12068.477907850647</v>
      </c>
    </row>
    <row r="267" spans="1:4" ht="54" thickTop="1" thickBot="1">
      <c r="A267" s="137" t="s">
        <v>1143</v>
      </c>
      <c r="B267" s="138" t="s">
        <v>1797</v>
      </c>
      <c r="C267" s="133" t="s">
        <v>387</v>
      </c>
      <c r="D267" s="179">
        <f>VLOOKUP('680.3'!A89,'680.3'!A89:N389,14,FALSE)</f>
        <v>68254.936936500686</v>
      </c>
    </row>
    <row r="268" spans="1:4" ht="54" thickTop="1" thickBot="1">
      <c r="A268" s="137" t="s">
        <v>1144</v>
      </c>
      <c r="B268" s="138" t="s">
        <v>1798</v>
      </c>
      <c r="C268" s="133" t="s">
        <v>387</v>
      </c>
      <c r="D268" s="179">
        <f>VLOOKUP('681.1'!A89,'681.1'!A89:N390,14,FALSE)</f>
        <v>159520.43829944986</v>
      </c>
    </row>
    <row r="269" spans="1:4" ht="54" thickTop="1" thickBot="1">
      <c r="A269" s="137" t="s">
        <v>1692</v>
      </c>
      <c r="B269" s="138" t="s">
        <v>1799</v>
      </c>
      <c r="C269" s="133" t="s">
        <v>387</v>
      </c>
      <c r="D269" s="179">
        <f>VLOOKUP('681.2'!A89,'681.2'!A89:N391,14,FALSE)</f>
        <v>201932.78800492163</v>
      </c>
    </row>
    <row r="270" spans="1:4" ht="54" thickTop="1" thickBot="1">
      <c r="A270" s="137" t="s">
        <v>1693</v>
      </c>
      <c r="B270" s="138" t="s">
        <v>1800</v>
      </c>
      <c r="C270" s="133" t="s">
        <v>387</v>
      </c>
      <c r="D270" s="179">
        <f>VLOOKUP('681.3'!A89,'681.3'!A89:N392,14,FALSE)</f>
        <v>210756.46396957489</v>
      </c>
    </row>
    <row r="271" spans="1:4" ht="54" thickTop="1" thickBot="1">
      <c r="A271" s="137" t="s">
        <v>1694</v>
      </c>
      <c r="B271" s="138" t="s">
        <v>1801</v>
      </c>
      <c r="C271" s="133" t="s">
        <v>387</v>
      </c>
      <c r="D271" s="179">
        <f>VLOOKUP('681.4'!A89,'681.4'!A89:N393,14,FALSE)</f>
        <v>215089.06388100242</v>
      </c>
    </row>
    <row r="272" spans="1:4" ht="54" thickTop="1" thickBot="1">
      <c r="A272" s="137" t="s">
        <v>1145</v>
      </c>
      <c r="B272" s="138" t="s">
        <v>1802</v>
      </c>
      <c r="C272" s="133" t="s">
        <v>387</v>
      </c>
      <c r="D272" s="179">
        <f>VLOOKUP('682.1'!A89,'682.1'!A89:N394,14,FALSE)</f>
        <v>156744.38723807421</v>
      </c>
    </row>
    <row r="273" spans="1:4" ht="54" thickTop="1" thickBot="1">
      <c r="A273" s="137" t="s">
        <v>1695</v>
      </c>
      <c r="B273" s="138" t="s">
        <v>1803</v>
      </c>
      <c r="C273" s="133" t="s">
        <v>387</v>
      </c>
      <c r="D273" s="179">
        <f>VLOOKUP('682.2'!A89,'682.2'!A89:N395,14,FALSE)</f>
        <v>156744.38723807421</v>
      </c>
    </row>
    <row r="274" spans="1:4" ht="54" thickTop="1" thickBot="1">
      <c r="A274" s="137" t="s">
        <v>1697</v>
      </c>
      <c r="B274" s="138" t="s">
        <v>1804</v>
      </c>
      <c r="C274" s="133" t="s">
        <v>387</v>
      </c>
      <c r="D274" s="179">
        <f>VLOOKUP('682.3'!A89,'682.3'!A89:N396,14,FALSE)</f>
        <v>156744.38723807421</v>
      </c>
    </row>
    <row r="275" spans="1:4" ht="54" thickTop="1" thickBot="1">
      <c r="A275" s="137" t="s">
        <v>1699</v>
      </c>
      <c r="B275" s="138" t="s">
        <v>1997</v>
      </c>
      <c r="C275" s="133" t="s">
        <v>387</v>
      </c>
      <c r="D275" s="179">
        <f>VLOOKUP('682.4'!A89,'682.4'!A89:N397,14,FALSE)</f>
        <v>156744.38723807421</v>
      </c>
    </row>
    <row r="276" spans="1:4" ht="54" thickTop="1" thickBot="1">
      <c r="A276" s="137" t="s">
        <v>1701</v>
      </c>
      <c r="B276" s="138" t="s">
        <v>1805</v>
      </c>
      <c r="C276" s="133" t="s">
        <v>233</v>
      </c>
      <c r="D276" s="179">
        <f>VLOOKUP('683.1'!A89,'683.1'!A89:N398,14,FALSE)</f>
        <v>14121.626452253762</v>
      </c>
    </row>
    <row r="277" spans="1:4" ht="54" thickTop="1" thickBot="1">
      <c r="A277" s="137" t="s">
        <v>1703</v>
      </c>
      <c r="B277" s="138" t="s">
        <v>1806</v>
      </c>
      <c r="C277" s="133" t="s">
        <v>233</v>
      </c>
      <c r="D277" s="179">
        <f>VLOOKUP('683.2'!A89,'683.2'!A89:N399,14,FALSE)</f>
        <v>23736.442877832826</v>
      </c>
    </row>
    <row r="278" spans="1:4" ht="54" thickTop="1" thickBot="1">
      <c r="A278" s="137" t="s">
        <v>1705</v>
      </c>
      <c r="B278" s="138" t="s">
        <v>1807</v>
      </c>
      <c r="C278" s="133" t="s">
        <v>233</v>
      </c>
      <c r="D278" s="179">
        <f>VLOOKUP('683.3'!A89,'683.3'!A89:N400,14,FALSE)</f>
        <v>14121.626452253762</v>
      </c>
    </row>
    <row r="279" spans="1:4" ht="54" thickTop="1" thickBot="1">
      <c r="A279" s="137" t="s">
        <v>1706</v>
      </c>
      <c r="B279" s="138" t="s">
        <v>1808</v>
      </c>
      <c r="C279" s="133" t="s">
        <v>233</v>
      </c>
      <c r="D279" s="179">
        <f>VLOOKUP('683.4'!A89,'683.4'!A89:N401,14,FALSE)</f>
        <v>23736.442877832826</v>
      </c>
    </row>
    <row r="280" spans="1:4" ht="54" thickTop="1" thickBot="1">
      <c r="A280" s="137" t="s">
        <v>1707</v>
      </c>
      <c r="B280" s="138" t="s">
        <v>1809</v>
      </c>
      <c r="C280" s="133" t="s">
        <v>233</v>
      </c>
      <c r="D280" s="179">
        <f>VLOOKUP('683.5'!A87,'683.5'!A87:N402,14,FALSE)</f>
        <v>78316.560086520243</v>
      </c>
    </row>
    <row r="281" spans="1:4" ht="54" thickTop="1" thickBot="1">
      <c r="A281" s="137" t="s">
        <v>2047</v>
      </c>
      <c r="B281" s="138" t="s">
        <v>1810</v>
      </c>
      <c r="C281" s="133" t="s">
        <v>233</v>
      </c>
      <c r="D281" s="179">
        <f>VLOOKUP('690.1.1'!A89,'690.1.1'!A89:N403,14,FALSE)</f>
        <v>12681.320783410092</v>
      </c>
    </row>
    <row r="282" spans="1:4" ht="54" thickTop="1" thickBot="1">
      <c r="A282" s="137" t="s">
        <v>1710</v>
      </c>
      <c r="B282" s="138" t="s">
        <v>1811</v>
      </c>
      <c r="C282" s="133" t="s">
        <v>233</v>
      </c>
      <c r="D282" s="179">
        <f>VLOOKUP('690.1.2'!A89,'690.1.2'!A89:N404,14,FALSE)</f>
        <v>19562.245897952889</v>
      </c>
    </row>
    <row r="283" spans="1:4" ht="54" thickTop="1" thickBot="1">
      <c r="A283" s="137" t="s">
        <v>1146</v>
      </c>
      <c r="B283" s="138" t="s">
        <v>1812</v>
      </c>
      <c r="C283" s="133" t="s">
        <v>144</v>
      </c>
      <c r="D283" s="179">
        <f>VLOOKUP('700.1'!A89,'700.1'!A89:N405,14,FALSE)</f>
        <v>1798.8216328592839</v>
      </c>
    </row>
    <row r="284" spans="1:4" ht="54" thickTop="1" thickBot="1">
      <c r="A284" s="137" t="s">
        <v>1147</v>
      </c>
      <c r="B284" s="138" t="s">
        <v>1813</v>
      </c>
      <c r="C284" s="133" t="s">
        <v>144</v>
      </c>
      <c r="D284" s="179">
        <f>VLOOKUP('700.2'!A89,'700.2'!A89:N406,14,FALSE)</f>
        <v>1467.8112935750028</v>
      </c>
    </row>
    <row r="285" spans="1:4" ht="54" thickTop="1" thickBot="1">
      <c r="A285" s="137" t="s">
        <v>1148</v>
      </c>
      <c r="B285" s="138" t="s">
        <v>1814</v>
      </c>
      <c r="C285" s="133" t="s">
        <v>233</v>
      </c>
      <c r="D285" s="179">
        <f>VLOOKUP('700.3'!A89,'700.3'!A89:N407,14,FALSE)</f>
        <v>36951.407567472386</v>
      </c>
    </row>
    <row r="286" spans="1:4" ht="54" thickTop="1" thickBot="1">
      <c r="A286" s="137" t="s">
        <v>1149</v>
      </c>
      <c r="B286" s="138" t="s">
        <v>1815</v>
      </c>
      <c r="C286" s="133" t="s">
        <v>233</v>
      </c>
      <c r="D286" s="179">
        <f>VLOOKUP('700.4'!A89,'700.4'!A89:N408,14,FALSE)</f>
        <v>44389.58928043714</v>
      </c>
    </row>
    <row r="287" spans="1:4" ht="54" thickTop="1" thickBot="1">
      <c r="A287" s="137" t="s">
        <v>1150</v>
      </c>
      <c r="B287" s="138" t="s">
        <v>1816</v>
      </c>
      <c r="C287" s="133" t="s">
        <v>1845</v>
      </c>
      <c r="D287" s="179">
        <f>VLOOKUP('701.1'!A89,'701.1'!A89:N409,14,FALSE)</f>
        <v>7981.4315564238041</v>
      </c>
    </row>
    <row r="288" spans="1:4" ht="54" thickTop="1" thickBot="1">
      <c r="A288" s="137" t="s">
        <v>1713</v>
      </c>
      <c r="B288" s="138" t="s">
        <v>1817</v>
      </c>
      <c r="C288" s="133" t="s">
        <v>1845</v>
      </c>
      <c r="D288" s="179">
        <f>VLOOKUP('710.1'!A89,'710.1'!A89:N410,14,FALSE)</f>
        <v>572504.30521703919</v>
      </c>
    </row>
    <row r="289" spans="1:4" ht="54" thickTop="1" thickBot="1">
      <c r="A289" s="137" t="s">
        <v>1151</v>
      </c>
      <c r="B289" s="138" t="s">
        <v>1818</v>
      </c>
      <c r="C289" s="133" t="s">
        <v>233</v>
      </c>
      <c r="D289" s="179">
        <f>VLOOKUP('710.2'!A89,'710.2'!A89:N411,14,FALSE)</f>
        <v>497134.43023112882</v>
      </c>
    </row>
    <row r="290" spans="1:4" ht="54" thickTop="1" thickBot="1">
      <c r="A290" s="137" t="s">
        <v>1152</v>
      </c>
      <c r="B290" s="138" t="s">
        <v>1819</v>
      </c>
      <c r="C290" s="133" t="s">
        <v>1845</v>
      </c>
      <c r="D290" s="179">
        <f>VLOOKUP('720.1'!A89,'720.1'!A89:N412,14,FALSE)</f>
        <v>194923.46628922113</v>
      </c>
    </row>
    <row r="291" spans="1:4" ht="54" thickTop="1" thickBot="1">
      <c r="A291" s="137" t="s">
        <v>1153</v>
      </c>
      <c r="B291" s="138" t="s">
        <v>1820</v>
      </c>
      <c r="C291" s="133" t="s">
        <v>144</v>
      </c>
      <c r="D291" s="179">
        <f>VLOOKUP('730.1'!A89,'730.1'!A89:N413,14,FALSE)</f>
        <v>155253.65475847907</v>
      </c>
    </row>
    <row r="292" spans="1:4" ht="54" thickTop="1" thickBot="1">
      <c r="A292" s="137" t="s">
        <v>1154</v>
      </c>
      <c r="B292" s="138" t="s">
        <v>1821</v>
      </c>
      <c r="C292" s="133" t="s">
        <v>1845</v>
      </c>
      <c r="D292" s="179">
        <f>VLOOKUP('730.2'!A89,'730.2'!A89:N414,14,FALSE)</f>
        <v>66652.828387189758</v>
      </c>
    </row>
    <row r="293" spans="1:4" ht="54" thickTop="1" thickBot="1">
      <c r="A293" s="137" t="s">
        <v>1155</v>
      </c>
      <c r="B293" s="138" t="s">
        <v>1822</v>
      </c>
      <c r="C293" s="133" t="s">
        <v>1845</v>
      </c>
      <c r="D293" s="179">
        <f>VLOOKUP('730.3'!A89,'730.3'!A89:N415,14,FALSE)</f>
        <v>78666.098146132659</v>
      </c>
    </row>
    <row r="294" spans="1:4" ht="54" thickTop="1" thickBot="1">
      <c r="A294" s="137" t="s">
        <v>1714</v>
      </c>
      <c r="B294" s="138" t="s">
        <v>1823</v>
      </c>
      <c r="C294" s="133" t="s">
        <v>1845</v>
      </c>
      <c r="D294" s="179">
        <f>VLOOKUP('730.4'!A89,'730.4'!A89:N416,14,FALSE)</f>
        <v>55076.579926089616</v>
      </c>
    </row>
    <row r="295" spans="1:4" ht="54" thickTop="1" thickBot="1">
      <c r="A295" s="137" t="s">
        <v>1156</v>
      </c>
      <c r="B295" s="138" t="s">
        <v>1824</v>
      </c>
      <c r="C295" s="133" t="s">
        <v>144</v>
      </c>
      <c r="D295" s="179">
        <f>VLOOKUP('731.1'!A89,'731.1'!A89:N417,14,FALSE)</f>
        <v>164459.3464549435</v>
      </c>
    </row>
    <row r="296" spans="1:4" ht="54" thickTop="1" thickBot="1">
      <c r="A296" s="137" t="s">
        <v>1157</v>
      </c>
      <c r="B296" s="138" t="s">
        <v>1825</v>
      </c>
      <c r="C296" s="133" t="s">
        <v>1995</v>
      </c>
      <c r="D296" s="179">
        <f>VLOOKUP('740.1'!A89,'740.1'!A89:N418,14,FALSE)</f>
        <v>12757.735980557707</v>
      </c>
    </row>
    <row r="297" spans="1:4" ht="54" thickTop="1" thickBot="1">
      <c r="A297" s="137" t="s">
        <v>1717</v>
      </c>
      <c r="B297" s="138" t="s">
        <v>1826</v>
      </c>
      <c r="C297" s="133" t="s">
        <v>1845</v>
      </c>
      <c r="D297" s="179">
        <f>VLOOKUP('741.1'!A89,'741.1'!A89:N419,14,FALSE)</f>
        <v>138530.61257562204</v>
      </c>
    </row>
    <row r="298" spans="1:4" ht="54" thickTop="1" thickBot="1">
      <c r="A298" s="137" t="s">
        <v>1158</v>
      </c>
      <c r="B298" s="138" t="s">
        <v>1827</v>
      </c>
      <c r="C298" s="133" t="s">
        <v>144</v>
      </c>
      <c r="D298" s="179">
        <f>VLOOKUP('800.1'!A89,'800.1'!A89:N420,14,FALSE)</f>
        <v>8974.7742021390422</v>
      </c>
    </row>
    <row r="299" spans="1:4" ht="54" thickTop="1" thickBot="1">
      <c r="A299" s="137" t="s">
        <v>1159</v>
      </c>
      <c r="B299" s="138" t="s">
        <v>1828</v>
      </c>
      <c r="C299" s="133" t="s">
        <v>144</v>
      </c>
      <c r="D299" s="179">
        <f>VLOOKUP('800.2'!A89,'800.2'!A89:N421,14,FALSE)</f>
        <v>14462.949331251264</v>
      </c>
    </row>
    <row r="300" spans="1:4" ht="54" thickTop="1" thickBot="1">
      <c r="A300" s="137" t="s">
        <v>1160</v>
      </c>
      <c r="B300" s="138" t="s">
        <v>1829</v>
      </c>
      <c r="C300" s="133" t="s">
        <v>144</v>
      </c>
      <c r="D300" s="179">
        <f>VLOOKUP('800.3'!A89,'800.3'!A89:N422,14,FALSE)</f>
        <v>41359.169582467723</v>
      </c>
    </row>
    <row r="301" spans="1:4" ht="54" thickTop="1" thickBot="1">
      <c r="A301" s="137" t="s">
        <v>1161</v>
      </c>
      <c r="B301" s="138" t="s">
        <v>1830</v>
      </c>
      <c r="C301" s="133" t="s">
        <v>144</v>
      </c>
      <c r="D301" s="179">
        <f>VLOOKUP('800.4'!A89,'800.4'!A89:N423,14,FALSE)</f>
        <v>46468.319655293453</v>
      </c>
    </row>
    <row r="302" spans="1:4" ht="54" thickTop="1" thickBot="1">
      <c r="A302" s="137" t="s">
        <v>1718</v>
      </c>
      <c r="B302" s="138" t="s">
        <v>1831</v>
      </c>
      <c r="C302" s="133" t="s">
        <v>1845</v>
      </c>
      <c r="D302" s="179">
        <f>VLOOKUP('802.1'!A89,'802.1'!A89:N424,14,FALSE)</f>
        <v>285154.1165175385</v>
      </c>
    </row>
    <row r="303" spans="1:4" ht="54" thickTop="1" thickBot="1">
      <c r="A303" s="137" t="s">
        <v>1719</v>
      </c>
      <c r="B303" s="138" t="s">
        <v>1881</v>
      </c>
      <c r="C303" s="133" t="s">
        <v>1845</v>
      </c>
      <c r="D303" s="179">
        <f>VLOOKUP('802.2'!A89,'802.2'!A89:N425,14,FALSE)</f>
        <v>71413.17463664223</v>
      </c>
    </row>
    <row r="304" spans="1:4" ht="54" thickTop="1" thickBot="1">
      <c r="A304" s="137" t="s">
        <v>1720</v>
      </c>
      <c r="B304" s="138" t="s">
        <v>1832</v>
      </c>
      <c r="C304" s="133" t="s">
        <v>1845</v>
      </c>
      <c r="D304" s="179">
        <f>VLOOKUP('802.3'!A89,'802.3'!A89:N426,14,FALSE)</f>
        <v>45721.690815460999</v>
      </c>
    </row>
    <row r="305" spans="1:4" ht="54" thickTop="1" thickBot="1">
      <c r="A305" s="137" t="s">
        <v>1721</v>
      </c>
      <c r="B305" s="138" t="s">
        <v>1833</v>
      </c>
      <c r="C305" s="133" t="s">
        <v>1845</v>
      </c>
      <c r="D305" s="179">
        <f>VLOOKUP('802.4'!A89,'802.4'!A89:N427,14,FALSE)</f>
        <v>39026.948644553922</v>
      </c>
    </row>
    <row r="306" spans="1:4" ht="54" thickTop="1" thickBot="1">
      <c r="A306" s="137" t="s">
        <v>1722</v>
      </c>
      <c r="B306" s="138" t="s">
        <v>1834</v>
      </c>
      <c r="C306" s="133" t="s">
        <v>1845</v>
      </c>
      <c r="D306" s="179">
        <f>VLOOKUP('802.5'!A89,'802.5'!A89:N428,14,FALSE)</f>
        <v>215423.38042659382</v>
      </c>
    </row>
    <row r="307" spans="1:4" ht="54" thickTop="1" thickBot="1">
      <c r="A307" s="137" t="s">
        <v>1723</v>
      </c>
      <c r="B307" s="138" t="s">
        <v>1835</v>
      </c>
      <c r="C307" s="133" t="s">
        <v>1845</v>
      </c>
      <c r="D307" s="179">
        <f>VLOOKUP('802.6'!A89,'802.6'!A89:N429,14,FALSE)</f>
        <v>211432.95117611016</v>
      </c>
    </row>
    <row r="308" spans="1:4" ht="54" thickTop="1" thickBot="1">
      <c r="A308" s="137" t="s">
        <v>1724</v>
      </c>
      <c r="B308" s="138" t="s">
        <v>1836</v>
      </c>
      <c r="C308" s="133" t="s">
        <v>1845</v>
      </c>
      <c r="D308" s="179">
        <f>VLOOKUP('802.7'!A89,'802.7'!A89:N430,14,FALSE)</f>
        <v>138723.1906409933</v>
      </c>
    </row>
    <row r="309" spans="1:4" ht="54" thickTop="1" thickBot="1">
      <c r="A309" s="137" t="s">
        <v>1725</v>
      </c>
      <c r="B309" s="138" t="s">
        <v>1837</v>
      </c>
      <c r="C309" s="133" t="s">
        <v>1845</v>
      </c>
      <c r="D309" s="179">
        <f>VLOOKUP('802.8'!A89,'802.8'!A89:N431,14,FALSE)</f>
        <v>119423.22600018246</v>
      </c>
    </row>
    <row r="310" spans="1:4" ht="54" thickTop="1" thickBot="1">
      <c r="A310" s="137" t="s">
        <v>1162</v>
      </c>
      <c r="B310" s="138" t="s">
        <v>1838</v>
      </c>
      <c r="C310" s="133" t="s">
        <v>233</v>
      </c>
      <c r="D310" s="179">
        <f>VLOOKUP('810.1'!A89,'810.1'!A89:N432,14,FALSE)</f>
        <v>17359.440130746971</v>
      </c>
    </row>
    <row r="311" spans="1:4" ht="54" thickTop="1" thickBot="1">
      <c r="A311" s="137" t="s">
        <v>1163</v>
      </c>
      <c r="B311" s="138" t="s">
        <v>1839</v>
      </c>
      <c r="C311" s="133" t="s">
        <v>233</v>
      </c>
      <c r="D311" s="179">
        <f>VLOOKUP('810.2'!A89,'810.2'!A89:N433,14,FALSE)</f>
        <v>8509.0044204835231</v>
      </c>
    </row>
    <row r="312" spans="1:4" ht="54" thickTop="1" thickBot="1">
      <c r="A312" s="137" t="s">
        <v>1164</v>
      </c>
      <c r="B312" s="138" t="s">
        <v>1840</v>
      </c>
      <c r="C312" s="133" t="s">
        <v>233</v>
      </c>
      <c r="D312" s="179">
        <f>VLOOKUP('810.3'!A89,'810.3'!A89:N435,14,FALSE)</f>
        <v>5978.9481567288385</v>
      </c>
    </row>
    <row r="313" spans="1:4" ht="57.75" thickTop="1" thickBot="1">
      <c r="A313" s="137" t="s">
        <v>1726</v>
      </c>
      <c r="B313" s="138" t="s">
        <v>2050</v>
      </c>
      <c r="C313" s="133" t="s">
        <v>233</v>
      </c>
      <c r="D313" s="179">
        <f>VLOOKUP('811.1'!A89,'811.1'!A89:N436,14,FALSE)</f>
        <v>31765.739409833499</v>
      </c>
    </row>
    <row r="314" spans="1:4" ht="57.75" thickTop="1" thickBot="1">
      <c r="A314" s="137" t="s">
        <v>1727</v>
      </c>
      <c r="B314" s="138" t="s">
        <v>2051</v>
      </c>
      <c r="C314" s="133" t="s">
        <v>233</v>
      </c>
      <c r="D314" s="179">
        <f>VLOOKUP('811.2'!A89,'811.2'!A89:N437,14,FALSE)</f>
        <v>42395.078753603695</v>
      </c>
    </row>
    <row r="315" spans="1:4" ht="54" thickTop="1" thickBot="1">
      <c r="A315" s="137" t="s">
        <v>1165</v>
      </c>
      <c r="B315" s="138" t="s">
        <v>2053</v>
      </c>
      <c r="C315" s="133" t="s">
        <v>233</v>
      </c>
      <c r="D315" s="179">
        <f>VLOOKUP('812.1'!A89,'812.1'!A89:N438,14,FALSE)</f>
        <v>67722.814523599023</v>
      </c>
    </row>
    <row r="316" spans="1:4" ht="54" thickTop="1" thickBot="1">
      <c r="A316" s="137" t="s">
        <v>1728</v>
      </c>
      <c r="B316" s="138" t="s">
        <v>1841</v>
      </c>
      <c r="C316" s="133" t="s">
        <v>1995</v>
      </c>
      <c r="D316" s="179">
        <f>VLOOKUP('820.1'!A89,'820.1'!A89:N439,14,FALSE)</f>
        <v>49628.285502900435</v>
      </c>
    </row>
    <row r="317" spans="1:4" ht="54" thickTop="1" thickBot="1">
      <c r="A317" s="137" t="s">
        <v>1729</v>
      </c>
      <c r="B317" s="138" t="s">
        <v>1842</v>
      </c>
      <c r="C317" s="133" t="s">
        <v>984</v>
      </c>
      <c r="D317" s="179">
        <f>VLOOKUP('820.1.2'!A88,'820.1.2'!A88:N440,14,FALSE)</f>
        <v>3433110.0984875755</v>
      </c>
    </row>
    <row r="318" spans="1:4" ht="57.75" thickTop="1" thickBot="1">
      <c r="A318" s="137" t="s">
        <v>1166</v>
      </c>
      <c r="B318" s="138" t="s">
        <v>1843</v>
      </c>
      <c r="C318" s="133" t="s">
        <v>1998</v>
      </c>
      <c r="D318" s="179">
        <f>VLOOKUP('900.1'!A88,'900.1'!A88:N441,14,FALSE)</f>
        <v>979.53796234656568</v>
      </c>
    </row>
    <row r="319" spans="1:4" ht="57.75" thickTop="1" thickBot="1">
      <c r="A319" s="137" t="s">
        <v>1167</v>
      </c>
      <c r="B319" s="138" t="s">
        <v>2195</v>
      </c>
      <c r="C319" s="133" t="s">
        <v>1999</v>
      </c>
      <c r="D319" s="179">
        <f>VLOOKUP('900.2'!A88,'900.2'!A88:N442,14,FALSE)</f>
        <v>1202.1602265162398</v>
      </c>
    </row>
    <row r="320" spans="1:4" ht="54" thickTop="1" thickBot="1">
      <c r="A320" s="137" t="s">
        <v>1168</v>
      </c>
      <c r="B320" s="138" t="s">
        <v>1844</v>
      </c>
      <c r="C320" s="133" t="s">
        <v>1999</v>
      </c>
      <c r="D320" s="179">
        <f>VLOOKUP('900.3'!A88,'900.3'!A88:N443,14,FALSE)</f>
        <v>1202.1602265162398</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33" sqref="D33"/>
    </sheetView>
  </sheetViews>
  <sheetFormatPr baseColWidth="10" defaultColWidth="9.140625" defaultRowHeight="15"/>
  <cols>
    <col min="1" max="1" width="11.5703125" customWidth="1"/>
    <col min="2" max="2" width="9.140625" style="2"/>
    <col min="3" max="3" width="84.5703125" style="1" customWidth="1"/>
    <col min="4" max="4" width="18" style="183"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2238</v>
      </c>
      <c r="D6" s="654">
        <v>29260</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54131</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160817.24361440798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541310</v>
      </c>
    </row>
    <row r="32" spans="1:4" ht="16.5" thickTop="1" thickBot="1">
      <c r="A32" s="659" t="s">
        <v>7</v>
      </c>
      <c r="B32" s="660" t="s">
        <v>1882</v>
      </c>
      <c r="C32" s="661" t="s">
        <v>8</v>
      </c>
      <c r="D32" s="662">
        <f>$D$64*2</f>
        <v>108262</v>
      </c>
    </row>
    <row r="33" spans="1:4" ht="16.5" thickTop="1" thickBot="1">
      <c r="A33" s="659" t="s">
        <v>9</v>
      </c>
      <c r="B33" s="660" t="s">
        <v>1882</v>
      </c>
      <c r="C33" s="661" t="s">
        <v>10</v>
      </c>
      <c r="D33" s="662">
        <f>$D$64*3</f>
        <v>162393</v>
      </c>
    </row>
    <row r="34" spans="1:4" ht="16.5" thickTop="1" thickBot="1">
      <c r="A34" s="659" t="s">
        <v>11</v>
      </c>
      <c r="B34" s="660" t="s">
        <v>1882</v>
      </c>
      <c r="C34" s="661" t="s">
        <v>12</v>
      </c>
      <c r="D34" s="662">
        <f>$D$64*4</f>
        <v>216524</v>
      </c>
    </row>
    <row r="35" spans="1:4" ht="16.5" thickTop="1" thickBot="1">
      <c r="A35" s="659" t="s">
        <v>13</v>
      </c>
      <c r="B35" s="660" t="s">
        <v>1882</v>
      </c>
      <c r="C35" s="661" t="s">
        <v>14</v>
      </c>
      <c r="D35" s="662">
        <f>$D$64*5</f>
        <v>270655</v>
      </c>
    </row>
    <row r="36" spans="1:4" ht="16.5" thickTop="1" thickBot="1">
      <c r="A36" s="659" t="s">
        <v>15</v>
      </c>
      <c r="B36" s="660" t="s">
        <v>1882</v>
      </c>
      <c r="C36" s="661" t="s">
        <v>16</v>
      </c>
      <c r="D36" s="662">
        <f>$D$64*6</f>
        <v>324786</v>
      </c>
    </row>
    <row r="37" spans="1:4" ht="16.5" thickTop="1" thickBot="1">
      <c r="A37" s="659" t="s">
        <v>17</v>
      </c>
      <c r="B37" s="660" t="s">
        <v>1882</v>
      </c>
      <c r="C37" s="661" t="s">
        <v>18</v>
      </c>
      <c r="D37" s="662">
        <f>$D$64*7</f>
        <v>378917</v>
      </c>
    </row>
    <row r="38" spans="1:4" ht="16.5" thickTop="1" thickBot="1">
      <c r="A38" s="659" t="s">
        <v>19</v>
      </c>
      <c r="B38" s="660" t="s">
        <v>1882</v>
      </c>
      <c r="C38" s="661" t="s">
        <v>20</v>
      </c>
      <c r="D38" s="662">
        <f>$D$64*8</f>
        <v>433048</v>
      </c>
    </row>
    <row r="39" spans="1:4" ht="16.5" thickTop="1" thickBot="1">
      <c r="A39" s="659" t="s">
        <v>21</v>
      </c>
      <c r="B39" s="660" t="s">
        <v>1882</v>
      </c>
      <c r="C39" s="661" t="s">
        <v>22</v>
      </c>
      <c r="D39" s="662">
        <f>$D$64*9</f>
        <v>487179</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54131</v>
      </c>
    </row>
    <row r="52" spans="1:4" ht="16.5" thickTop="1" thickBot="1">
      <c r="A52" s="659" t="s">
        <v>48</v>
      </c>
      <c r="B52" s="660" t="s">
        <v>1882</v>
      </c>
      <c r="C52" s="661" t="s">
        <v>49</v>
      </c>
      <c r="D52" s="662">
        <f>D51*2</f>
        <v>108262</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54131</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activeCell="D7" sqref="D7"/>
    </sheetView>
  </sheetViews>
  <sheetFormatPr baseColWidth="10" defaultRowHeight="15"/>
  <cols>
    <col min="1" max="1" width="11.5703125" customWidth="1"/>
    <col min="2" max="2" width="9.140625" style="6" customWidth="1"/>
    <col min="3" max="3" width="89.7109375" style="7" customWidth="1"/>
    <col min="4" max="4" width="17.85546875" style="183" customWidth="1"/>
  </cols>
  <sheetData>
    <row r="1" spans="1:4" ht="15.75" customHeight="1" thickTop="1">
      <c r="A1" s="681" t="s">
        <v>1850</v>
      </c>
      <c r="B1" s="682"/>
      <c r="C1" s="682"/>
      <c r="D1" s="683"/>
    </row>
    <row r="2" spans="1:4" ht="89.25" customHeight="1" thickBot="1">
      <c r="A2" s="684"/>
      <c r="B2" s="685"/>
      <c r="C2" s="685"/>
      <c r="D2" s="686"/>
    </row>
    <row r="3" spans="1:4" ht="36"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70843.986451255769</v>
      </c>
    </row>
    <row r="8" spans="1:4" ht="30" customHeight="1" thickTop="1" thickBot="1">
      <c r="A8" s="10" t="s">
        <v>112</v>
      </c>
      <c r="B8" s="8" t="s">
        <v>113</v>
      </c>
      <c r="C8" s="11" t="s">
        <v>114</v>
      </c>
      <c r="D8" s="649">
        <v>3209.975565894586</v>
      </c>
    </row>
    <row r="9" spans="1:4" ht="30" customHeight="1" thickTop="1" thickBot="1">
      <c r="A9" s="10" t="s">
        <v>117</v>
      </c>
      <c r="B9" s="8" t="s">
        <v>113</v>
      </c>
      <c r="C9" s="11" t="s">
        <v>118</v>
      </c>
      <c r="D9" s="649">
        <v>77050.691042736391</v>
      </c>
    </row>
    <row r="10" spans="1:4" ht="30" customHeight="1" thickTop="1" thickBot="1">
      <c r="A10" s="10" t="s">
        <v>119</v>
      </c>
      <c r="B10" s="8" t="s">
        <v>113</v>
      </c>
      <c r="C10" s="11" t="s">
        <v>120</v>
      </c>
      <c r="D10" s="649">
        <v>46016.1428615818</v>
      </c>
    </row>
    <row r="11" spans="1:4" ht="30" customHeight="1" thickTop="1" thickBot="1">
      <c r="A11" s="10" t="s">
        <v>123</v>
      </c>
      <c r="B11" s="8" t="s">
        <v>113</v>
      </c>
      <c r="C11" s="11" t="s">
        <v>124</v>
      </c>
      <c r="D11" s="649">
        <v>21937.737834242209</v>
      </c>
    </row>
    <row r="12" spans="1:4" ht="30" customHeight="1" thickTop="1" thickBot="1">
      <c r="A12" s="10" t="s">
        <v>121</v>
      </c>
      <c r="B12" s="8" t="s">
        <v>113</v>
      </c>
      <c r="C12" s="11" t="s">
        <v>122</v>
      </c>
      <c r="D12" s="649">
        <v>66349.405524752452</v>
      </c>
    </row>
    <row r="13" spans="1:4" ht="30" customHeight="1" thickTop="1" thickBot="1">
      <c r="A13" s="10" t="s">
        <v>125</v>
      </c>
      <c r="B13" s="8" t="s">
        <v>113</v>
      </c>
      <c r="C13" s="11" t="s">
        <v>126</v>
      </c>
      <c r="D13" s="649">
        <v>53507.452813671145</v>
      </c>
    </row>
    <row r="14" spans="1:4" ht="30" customHeight="1" thickTop="1" thickBot="1">
      <c r="A14" s="10" t="s">
        <v>131</v>
      </c>
      <c r="B14" s="8" t="s">
        <v>113</v>
      </c>
      <c r="C14" s="11" t="s">
        <v>132</v>
      </c>
      <c r="D14" s="649">
        <v>230080.71430790899</v>
      </c>
    </row>
    <row r="15" spans="1:4" ht="30" customHeight="1" thickTop="1" thickBot="1">
      <c r="A15" s="10" t="s">
        <v>129</v>
      </c>
      <c r="B15" s="8" t="s">
        <v>113</v>
      </c>
      <c r="C15" s="11" t="s">
        <v>130</v>
      </c>
      <c r="D15" s="649">
        <v>190611.6503233003</v>
      </c>
    </row>
    <row r="16" spans="1:4" ht="30" customHeight="1" thickTop="1" thickBot="1">
      <c r="A16" s="10" t="s">
        <v>127</v>
      </c>
      <c r="B16" s="8" t="s">
        <v>113</v>
      </c>
      <c r="C16" s="11" t="s">
        <v>128</v>
      </c>
      <c r="D16" s="649">
        <v>133279.08769284454</v>
      </c>
    </row>
    <row r="17" spans="1:4" ht="30" customHeight="1" thickTop="1" thickBot="1">
      <c r="A17" s="10" t="s">
        <v>1711</v>
      </c>
      <c r="B17" s="8" t="s">
        <v>113</v>
      </c>
      <c r="C17" s="11" t="s">
        <v>1712</v>
      </c>
      <c r="D17" s="649">
        <v>66349.405524752452</v>
      </c>
    </row>
    <row r="18" spans="1:4" ht="30" customHeight="1" thickTop="1" thickBot="1">
      <c r="A18" s="10" t="s">
        <v>133</v>
      </c>
      <c r="B18" s="8" t="s">
        <v>113</v>
      </c>
      <c r="C18" s="11" t="s">
        <v>134</v>
      </c>
      <c r="D18" s="649">
        <v>87751.97656072033</v>
      </c>
    </row>
    <row r="19" spans="1:4" ht="30" customHeight="1" thickTop="1" thickBot="1">
      <c r="A19" s="10" t="s">
        <v>146</v>
      </c>
      <c r="B19" s="8" t="s">
        <v>113</v>
      </c>
      <c r="C19" s="11" t="s">
        <v>147</v>
      </c>
      <c r="D19" s="649">
        <v>254303.12483997381</v>
      </c>
    </row>
    <row r="20" spans="1:4" ht="30" customHeight="1" thickTop="1" thickBot="1">
      <c r="A20" s="10" t="s">
        <v>135</v>
      </c>
      <c r="B20" s="8" t="s">
        <v>113</v>
      </c>
      <c r="C20" s="11" t="s">
        <v>1884</v>
      </c>
      <c r="D20" s="649">
        <v>58771.976777538504</v>
      </c>
    </row>
    <row r="21" spans="1:4" ht="30" customHeight="1" thickTop="1" thickBot="1">
      <c r="A21" s="10" t="s">
        <v>136</v>
      </c>
      <c r="B21" s="8" t="s">
        <v>113</v>
      </c>
      <c r="C21" s="11" t="s">
        <v>137</v>
      </c>
      <c r="D21" s="649">
        <v>173363.28592834325</v>
      </c>
    </row>
    <row r="22" spans="1:4" ht="30" customHeight="1" thickTop="1" thickBot="1">
      <c r="A22" s="10" t="s">
        <v>138</v>
      </c>
      <c r="B22" s="8" t="s">
        <v>113</v>
      </c>
      <c r="C22" s="11" t="s">
        <v>139</v>
      </c>
      <c r="D22" s="649">
        <v>35602.43747759633</v>
      </c>
    </row>
    <row r="23" spans="1:4" ht="30" customHeight="1" thickTop="1" thickBot="1">
      <c r="A23" s="10" t="s">
        <v>143</v>
      </c>
      <c r="B23" s="8" t="s">
        <v>144</v>
      </c>
      <c r="C23" s="11" t="s">
        <v>145</v>
      </c>
      <c r="D23" s="649">
        <v>38524.832909492448</v>
      </c>
    </row>
    <row r="24" spans="1:4" ht="30" customHeight="1" thickTop="1" thickBot="1">
      <c r="A24" s="10" t="s">
        <v>140</v>
      </c>
      <c r="B24" s="8" t="s">
        <v>998</v>
      </c>
      <c r="C24" s="11" t="s">
        <v>142</v>
      </c>
      <c r="D24" s="649">
        <v>44945.809265033109</v>
      </c>
    </row>
    <row r="25" spans="1:4" ht="30" customHeight="1" thickTop="1" thickBot="1">
      <c r="A25" s="10" t="s">
        <v>148</v>
      </c>
      <c r="B25" s="8" t="s">
        <v>113</v>
      </c>
      <c r="C25" s="11" t="s">
        <v>149</v>
      </c>
      <c r="D25" s="649">
        <v>160431.11352713141</v>
      </c>
    </row>
    <row r="26" spans="1:4" ht="30" customHeight="1" thickTop="1" thickBot="1">
      <c r="A26" s="10" t="s">
        <v>150</v>
      </c>
      <c r="B26" s="8" t="s">
        <v>113</v>
      </c>
      <c r="C26" s="11" t="s">
        <v>151</v>
      </c>
      <c r="D26" s="649">
        <v>132237.62491678639</v>
      </c>
    </row>
    <row r="27" spans="1:4" ht="30" customHeight="1" thickTop="1" thickBot="1">
      <c r="A27" s="10" t="s">
        <v>152</v>
      </c>
      <c r="B27" s="8" t="s">
        <v>113</v>
      </c>
      <c r="C27" s="11" t="s">
        <v>153</v>
      </c>
      <c r="D27" s="649">
        <v>91549.124942390568</v>
      </c>
    </row>
    <row r="28" spans="1:4" ht="30" customHeight="1" thickTop="1" thickBot="1">
      <c r="A28" s="10" t="s">
        <v>154</v>
      </c>
      <c r="B28" s="8" t="s">
        <v>113</v>
      </c>
      <c r="C28" s="11" t="s">
        <v>155</v>
      </c>
      <c r="D28" s="649">
        <v>82401.333801728368</v>
      </c>
    </row>
    <row r="29" spans="1:4" ht="30" customHeight="1" thickTop="1" thickBot="1">
      <c r="A29" s="10" t="s">
        <v>156</v>
      </c>
      <c r="B29" s="8" t="s">
        <v>113</v>
      </c>
      <c r="C29" s="11" t="s">
        <v>157</v>
      </c>
      <c r="D29" s="649">
        <v>1070.3335965486899</v>
      </c>
    </row>
    <row r="30" spans="1:4" ht="30" customHeight="1" thickTop="1" thickBot="1">
      <c r="A30" s="10" t="s">
        <v>166</v>
      </c>
      <c r="B30" s="8" t="s">
        <v>113</v>
      </c>
      <c r="C30" s="11" t="s">
        <v>167</v>
      </c>
      <c r="D30" s="649">
        <v>101721.24993598952</v>
      </c>
    </row>
    <row r="31" spans="1:4" ht="30" customHeight="1" thickTop="1" thickBot="1">
      <c r="A31" s="10" t="s">
        <v>162</v>
      </c>
      <c r="B31" s="8" t="s">
        <v>113</v>
      </c>
      <c r="C31" s="11" t="s">
        <v>163</v>
      </c>
      <c r="D31" s="649">
        <v>12200.162642652693</v>
      </c>
    </row>
    <row r="32" spans="1:4" ht="30" customHeight="1" thickTop="1" thickBot="1">
      <c r="A32" s="10" t="s">
        <v>164</v>
      </c>
      <c r="B32" s="8" t="s">
        <v>113</v>
      </c>
      <c r="C32" s="11" t="s">
        <v>165</v>
      </c>
      <c r="D32" s="649">
        <v>17122.261873524589</v>
      </c>
    </row>
    <row r="33" spans="1:4" ht="30" customHeight="1" thickTop="1" thickBot="1">
      <c r="A33" s="10" t="s">
        <v>171</v>
      </c>
      <c r="B33" s="8" t="s">
        <v>113</v>
      </c>
      <c r="C33" s="11" t="s">
        <v>172</v>
      </c>
      <c r="D33" s="649">
        <v>13912.286307630002</v>
      </c>
    </row>
    <row r="34" spans="1:4" ht="30" customHeight="1" thickTop="1" thickBot="1">
      <c r="A34" s="10" t="s">
        <v>160</v>
      </c>
      <c r="B34" s="8" t="s">
        <v>113</v>
      </c>
      <c r="C34" s="11" t="s">
        <v>161</v>
      </c>
      <c r="D34" s="649">
        <v>8561.6435486380342</v>
      </c>
    </row>
    <row r="35" spans="1:4" ht="30" customHeight="1" thickTop="1" thickBot="1">
      <c r="A35" s="10" t="s">
        <v>173</v>
      </c>
      <c r="B35" s="8" t="s">
        <v>113</v>
      </c>
      <c r="C35" s="11" t="s">
        <v>1886</v>
      </c>
      <c r="D35" s="649">
        <v>100601.10583806202</v>
      </c>
    </row>
    <row r="36" spans="1:4" ht="30" customHeight="1" thickTop="1" thickBot="1">
      <c r="A36" s="10" t="s">
        <v>170</v>
      </c>
      <c r="B36" s="8" t="s">
        <v>113</v>
      </c>
      <c r="C36" s="11" t="s">
        <v>1885</v>
      </c>
      <c r="D36" s="649">
        <v>91599.641300037591</v>
      </c>
    </row>
    <row r="37" spans="1:4" ht="30" customHeight="1" thickTop="1" thickBot="1">
      <c r="A37" s="10" t="s">
        <v>168</v>
      </c>
      <c r="B37" s="8" t="s">
        <v>113</v>
      </c>
      <c r="C37" s="11" t="s">
        <v>169</v>
      </c>
      <c r="D37" s="649">
        <v>105895.3612907224</v>
      </c>
    </row>
    <row r="38" spans="1:4" ht="30" customHeight="1" thickTop="1" thickBot="1">
      <c r="A38" s="10" t="s">
        <v>174</v>
      </c>
      <c r="B38" s="8" t="s">
        <v>113</v>
      </c>
      <c r="C38" s="11" t="s">
        <v>175</v>
      </c>
      <c r="D38" s="649">
        <v>73491.114177585958</v>
      </c>
    </row>
    <row r="39" spans="1:4" ht="30" customHeight="1" thickTop="1" thickBot="1">
      <c r="A39" s="10" t="s">
        <v>176</v>
      </c>
      <c r="B39" s="8" t="s">
        <v>113</v>
      </c>
      <c r="C39" s="11" t="s">
        <v>177</v>
      </c>
      <c r="D39" s="649">
        <v>74126.75290350568</v>
      </c>
    </row>
    <row r="40" spans="1:4" ht="30" customHeight="1" thickTop="1" thickBot="1">
      <c r="A40" s="10" t="s">
        <v>180</v>
      </c>
      <c r="B40" s="8" t="s">
        <v>113</v>
      </c>
      <c r="C40" s="11" t="s">
        <v>181</v>
      </c>
      <c r="D40" s="649">
        <v>96312.594885606872</v>
      </c>
    </row>
    <row r="41" spans="1:4" ht="30" customHeight="1" thickTop="1" thickBot="1">
      <c r="A41" s="10" t="s">
        <v>178</v>
      </c>
      <c r="B41" s="8" t="s">
        <v>113</v>
      </c>
      <c r="C41" s="11" t="s">
        <v>179</v>
      </c>
      <c r="D41" s="649">
        <v>87751.97656072033</v>
      </c>
    </row>
    <row r="42" spans="1:4" ht="30" customHeight="1" thickTop="1" thickBot="1">
      <c r="A42" s="10" t="s">
        <v>182</v>
      </c>
      <c r="B42" s="8" t="s">
        <v>113</v>
      </c>
      <c r="C42" s="11" t="s">
        <v>183</v>
      </c>
      <c r="D42" s="649">
        <v>81331.000205179662</v>
      </c>
    </row>
    <row r="43" spans="1:4" ht="30" customHeight="1" thickTop="1" thickBot="1">
      <c r="A43" s="10" t="s">
        <v>1672</v>
      </c>
      <c r="B43" s="8" t="s">
        <v>113</v>
      </c>
      <c r="C43" s="11" t="s">
        <v>1671</v>
      </c>
      <c r="D43" s="649">
        <v>12200.162642652693</v>
      </c>
    </row>
    <row r="44" spans="1:4" ht="30" customHeight="1" thickTop="1" thickBot="1">
      <c r="A44" s="10" t="s">
        <v>184</v>
      </c>
      <c r="B44" s="8" t="s">
        <v>113</v>
      </c>
      <c r="C44" s="11" t="s">
        <v>185</v>
      </c>
      <c r="D44" s="649">
        <v>22472.904632516555</v>
      </c>
    </row>
    <row r="45" spans="1:4" ht="30" customHeight="1" thickTop="1" thickBot="1">
      <c r="A45" s="10" t="s">
        <v>1603</v>
      </c>
      <c r="B45" s="8" t="s">
        <v>113</v>
      </c>
      <c r="C45" s="11" t="s">
        <v>1604</v>
      </c>
      <c r="D45" s="649">
        <v>3745.1423641689312</v>
      </c>
    </row>
    <row r="46" spans="1:4" ht="30" customHeight="1" thickTop="1" thickBot="1">
      <c r="A46" s="10" t="s">
        <v>188</v>
      </c>
      <c r="B46" s="8" t="s">
        <v>113</v>
      </c>
      <c r="C46" s="11" t="s">
        <v>189</v>
      </c>
      <c r="D46" s="649">
        <v>4280.3091624432764</v>
      </c>
    </row>
    <row r="47" spans="1:4" ht="30" customHeight="1" thickTop="1" thickBot="1">
      <c r="A47" s="10" t="s">
        <v>186</v>
      </c>
      <c r="B47" s="8" t="s">
        <v>113</v>
      </c>
      <c r="C47" s="11" t="s">
        <v>187</v>
      </c>
      <c r="D47" s="649">
        <v>4815.4759607176211</v>
      </c>
    </row>
    <row r="48" spans="1:4" ht="30" customHeight="1" thickTop="1" thickBot="1">
      <c r="A48" s="10" t="s">
        <v>190</v>
      </c>
      <c r="B48" s="8" t="s">
        <v>113</v>
      </c>
      <c r="C48" s="11" t="s">
        <v>191</v>
      </c>
      <c r="D48" s="649">
        <v>5564.9145230520007</v>
      </c>
    </row>
    <row r="49" spans="1:4" ht="30" customHeight="1" thickTop="1" thickBot="1">
      <c r="A49" s="10" t="s">
        <v>201</v>
      </c>
      <c r="B49" s="8" t="s">
        <v>113</v>
      </c>
      <c r="C49" s="11" t="s">
        <v>1888</v>
      </c>
      <c r="D49" s="649">
        <v>108865.43449876987</v>
      </c>
    </row>
    <row r="50" spans="1:4" ht="30" customHeight="1" thickTop="1" thickBot="1">
      <c r="A50" s="10" t="s">
        <v>192</v>
      </c>
      <c r="B50" s="8" t="s">
        <v>113</v>
      </c>
      <c r="C50" s="11" t="s">
        <v>193</v>
      </c>
      <c r="D50" s="649">
        <v>43799.135797438372</v>
      </c>
    </row>
    <row r="51" spans="1:4" ht="30" customHeight="1" thickTop="1" thickBot="1">
      <c r="A51" s="10" t="s">
        <v>194</v>
      </c>
      <c r="B51" s="8" t="s">
        <v>113</v>
      </c>
      <c r="C51" s="11" t="s">
        <v>1887</v>
      </c>
      <c r="D51" s="649">
        <v>2889.0805316802762</v>
      </c>
    </row>
    <row r="52" spans="1:4" ht="30" customHeight="1" thickTop="1" thickBot="1">
      <c r="A52" s="10" t="s">
        <v>224</v>
      </c>
      <c r="B52" s="8" t="s">
        <v>92</v>
      </c>
      <c r="C52" s="11" t="s">
        <v>1891</v>
      </c>
      <c r="D52" s="649">
        <v>177911.17848992371</v>
      </c>
    </row>
    <row r="53" spans="1:4" ht="30" customHeight="1" thickTop="1" thickBot="1">
      <c r="A53" s="10" t="s">
        <v>195</v>
      </c>
      <c r="B53" s="8" t="s">
        <v>113</v>
      </c>
      <c r="C53" s="11" t="s">
        <v>196</v>
      </c>
      <c r="D53" s="649">
        <v>13302.278175497368</v>
      </c>
    </row>
    <row r="54" spans="1:4" ht="30" customHeight="1" thickTop="1" thickBot="1">
      <c r="A54" s="10" t="s">
        <v>214</v>
      </c>
      <c r="B54" s="8" t="s">
        <v>113</v>
      </c>
      <c r="C54" s="11" t="s">
        <v>215</v>
      </c>
      <c r="D54" s="649">
        <v>14981.59468042721</v>
      </c>
    </row>
    <row r="55" spans="1:4" ht="30" customHeight="1" thickTop="1" thickBot="1">
      <c r="A55" s="10" t="s">
        <v>197</v>
      </c>
      <c r="B55" s="8" t="s">
        <v>113</v>
      </c>
      <c r="C55" s="11" t="s">
        <v>198</v>
      </c>
      <c r="D55" s="649">
        <v>154100.35686172132</v>
      </c>
    </row>
    <row r="56" spans="1:4" ht="30" customHeight="1" thickTop="1" thickBot="1">
      <c r="A56" s="10" t="s">
        <v>199</v>
      </c>
      <c r="B56" s="8" t="s">
        <v>113</v>
      </c>
      <c r="C56" s="11" t="s">
        <v>200</v>
      </c>
      <c r="D56" s="649">
        <v>17122.261873524589</v>
      </c>
    </row>
    <row r="57" spans="1:4" ht="30" customHeight="1" thickTop="1" thickBot="1">
      <c r="A57" s="10" t="s">
        <v>202</v>
      </c>
      <c r="B57" s="8" t="s">
        <v>113</v>
      </c>
      <c r="C57" s="11" t="s">
        <v>203</v>
      </c>
      <c r="D57" s="649">
        <v>72769.356656541626</v>
      </c>
    </row>
    <row r="58" spans="1:4" ht="30" customHeight="1" thickTop="1" thickBot="1">
      <c r="A58" s="10" t="s">
        <v>212</v>
      </c>
      <c r="B58" s="8" t="s">
        <v>113</v>
      </c>
      <c r="C58" s="11" t="s">
        <v>213</v>
      </c>
      <c r="D58" s="649">
        <v>38524.832909492448</v>
      </c>
    </row>
    <row r="59" spans="1:4" ht="30" customHeight="1" thickTop="1" thickBot="1">
      <c r="A59" s="10" t="s">
        <v>206</v>
      </c>
      <c r="B59" s="8" t="s">
        <v>113</v>
      </c>
      <c r="C59" s="11" t="s">
        <v>207</v>
      </c>
      <c r="D59" s="649">
        <v>8546.6194196218403</v>
      </c>
    </row>
    <row r="60" spans="1:4" ht="30" customHeight="1" thickTop="1" thickBot="1">
      <c r="A60" s="10" t="s">
        <v>204</v>
      </c>
      <c r="B60" s="8" t="s">
        <v>113</v>
      </c>
      <c r="C60" s="11" t="s">
        <v>205</v>
      </c>
      <c r="D60" s="649">
        <v>13551.407547107838</v>
      </c>
    </row>
    <row r="61" spans="1:4" ht="30" customHeight="1" thickTop="1" thickBot="1">
      <c r="A61" s="10" t="s">
        <v>208</v>
      </c>
      <c r="B61" s="8" t="s">
        <v>113</v>
      </c>
      <c r="C61" s="11" t="s">
        <v>209</v>
      </c>
      <c r="D61" s="649">
        <v>19262.929066621968</v>
      </c>
    </row>
    <row r="62" spans="1:4" ht="30" customHeight="1" thickTop="1" thickBot="1">
      <c r="A62" s="10" t="s">
        <v>210</v>
      </c>
      <c r="B62" s="8" t="s">
        <v>113</v>
      </c>
      <c r="C62" s="11" t="s">
        <v>211</v>
      </c>
      <c r="D62" s="649">
        <v>20333.262663170659</v>
      </c>
    </row>
    <row r="63" spans="1:4" ht="30" customHeight="1" thickTop="1" thickBot="1">
      <c r="A63" s="10" t="s">
        <v>217</v>
      </c>
      <c r="B63" s="8" t="s">
        <v>113</v>
      </c>
      <c r="C63" s="11" t="s">
        <v>218</v>
      </c>
      <c r="D63" s="649">
        <v>33174.190150500486</v>
      </c>
    </row>
    <row r="64" spans="1:4" ht="30" customHeight="1" thickTop="1" thickBot="1">
      <c r="A64" s="10" t="s">
        <v>219</v>
      </c>
      <c r="B64" s="8" t="s">
        <v>113</v>
      </c>
      <c r="C64" s="11" t="s">
        <v>220</v>
      </c>
      <c r="D64" s="649">
        <v>18192.595470073276</v>
      </c>
    </row>
    <row r="65" spans="1:4" ht="30" customHeight="1" thickTop="1" thickBot="1">
      <c r="A65" s="10" t="s">
        <v>216</v>
      </c>
      <c r="B65" s="8" t="s">
        <v>113</v>
      </c>
      <c r="C65" s="11" t="s">
        <v>1889</v>
      </c>
      <c r="D65" s="649">
        <v>20333.262663170659</v>
      </c>
    </row>
    <row r="66" spans="1:4" ht="30" customHeight="1" thickTop="1" thickBot="1">
      <c r="A66" s="10" t="s">
        <v>221</v>
      </c>
      <c r="B66" s="8" t="s">
        <v>113</v>
      </c>
      <c r="C66" s="11" t="s">
        <v>1890</v>
      </c>
      <c r="D66" s="649">
        <v>59262.033730747578</v>
      </c>
    </row>
    <row r="67" spans="1:4" ht="30" customHeight="1" thickTop="1" thickBot="1">
      <c r="A67" s="10" t="s">
        <v>222</v>
      </c>
      <c r="B67" s="8" t="s">
        <v>113</v>
      </c>
      <c r="C67" s="11" t="s">
        <v>223</v>
      </c>
      <c r="D67" s="649">
        <v>35314.857343597869</v>
      </c>
    </row>
    <row r="68" spans="1:4" ht="30" customHeight="1" thickTop="1" thickBot="1">
      <c r="A68" s="10" t="s">
        <v>225</v>
      </c>
      <c r="B68" s="8" t="s">
        <v>113</v>
      </c>
      <c r="C68" s="11" t="s">
        <v>226</v>
      </c>
      <c r="D68" s="649">
        <v>80098.681255896605</v>
      </c>
    </row>
    <row r="69" spans="1:4" ht="30" customHeight="1" thickTop="1" thickBot="1">
      <c r="A69" s="10" t="s">
        <v>227</v>
      </c>
      <c r="B69" s="8" t="s">
        <v>113</v>
      </c>
      <c r="C69" s="11" t="s">
        <v>1892</v>
      </c>
      <c r="D69" s="649">
        <v>21569.68250745966</v>
      </c>
    </row>
    <row r="70" spans="1:4" ht="30" customHeight="1" thickTop="1" thickBot="1">
      <c r="A70" s="10" t="s">
        <v>232</v>
      </c>
      <c r="B70" s="8" t="s">
        <v>233</v>
      </c>
      <c r="C70" s="11" t="s">
        <v>1895</v>
      </c>
      <c r="D70" s="649">
        <v>4758.0634306345501</v>
      </c>
    </row>
    <row r="71" spans="1:4" ht="30" customHeight="1" thickTop="1" thickBot="1">
      <c r="A71" s="10" t="s">
        <v>228</v>
      </c>
      <c r="B71" s="8" t="s">
        <v>113</v>
      </c>
      <c r="C71" s="11" t="s">
        <v>1893</v>
      </c>
      <c r="D71" s="649">
        <v>4769.3408919008671</v>
      </c>
    </row>
    <row r="72" spans="1:4" ht="30" customHeight="1" thickTop="1" thickBot="1">
      <c r="A72" s="10" t="s">
        <v>229</v>
      </c>
      <c r="B72" s="8" t="s">
        <v>113</v>
      </c>
      <c r="C72" s="11" t="s">
        <v>1894</v>
      </c>
      <c r="D72" s="649">
        <v>8561.6435486380342</v>
      </c>
    </row>
    <row r="73" spans="1:4" ht="30" customHeight="1" thickTop="1" thickBot="1">
      <c r="A73" s="10" t="s">
        <v>230</v>
      </c>
      <c r="B73" s="8" t="s">
        <v>113</v>
      </c>
      <c r="C73" s="11" t="s">
        <v>231</v>
      </c>
      <c r="D73" s="649">
        <v>4175.7363397919671</v>
      </c>
    </row>
    <row r="74" spans="1:4" ht="30" customHeight="1" thickTop="1" thickBot="1">
      <c r="A74" s="10" t="s">
        <v>234</v>
      </c>
      <c r="B74" s="8" t="s">
        <v>113</v>
      </c>
      <c r="C74" s="11" t="s">
        <v>235</v>
      </c>
      <c r="D74" s="649">
        <v>18834.385538501901</v>
      </c>
    </row>
    <row r="75" spans="1:4" ht="30" customHeight="1" thickTop="1" thickBot="1">
      <c r="A75" s="10" t="s">
        <v>236</v>
      </c>
      <c r="B75" s="8" t="s">
        <v>113</v>
      </c>
      <c r="C75" s="11" t="s">
        <v>237</v>
      </c>
      <c r="D75" s="649">
        <v>279133.56992138468</v>
      </c>
    </row>
    <row r="76" spans="1:4" ht="30" customHeight="1" thickTop="1" thickBot="1">
      <c r="A76" s="10" t="s">
        <v>238</v>
      </c>
      <c r="B76" s="8" t="s">
        <v>113</v>
      </c>
      <c r="C76" s="11" t="s">
        <v>239</v>
      </c>
      <c r="D76" s="649">
        <v>349134.82244892104</v>
      </c>
    </row>
    <row r="77" spans="1:4" ht="30" customHeight="1" thickTop="1" thickBot="1">
      <c r="A77" s="10" t="s">
        <v>240</v>
      </c>
      <c r="B77" s="8" t="s">
        <v>113</v>
      </c>
      <c r="C77" s="11" t="s">
        <v>1896</v>
      </c>
      <c r="D77" s="649">
        <v>176574.28671798934</v>
      </c>
    </row>
    <row r="78" spans="1:4" ht="30" customHeight="1" thickTop="1" thickBot="1">
      <c r="A78" s="10" t="s">
        <v>241</v>
      </c>
      <c r="B78" s="8" t="s">
        <v>113</v>
      </c>
      <c r="C78" s="11" t="s">
        <v>1897</v>
      </c>
      <c r="D78" s="649">
        <v>113221.61021882291</v>
      </c>
    </row>
    <row r="79" spans="1:4" ht="30" customHeight="1" thickTop="1" thickBot="1">
      <c r="A79" s="10" t="s">
        <v>246</v>
      </c>
      <c r="B79" s="8" t="s">
        <v>113</v>
      </c>
      <c r="C79" s="11" t="s">
        <v>1902</v>
      </c>
      <c r="D79" s="649">
        <v>132639.34807191888</v>
      </c>
    </row>
    <row r="80" spans="1:4" ht="30" customHeight="1" thickTop="1" thickBot="1">
      <c r="A80" s="10" t="s">
        <v>243</v>
      </c>
      <c r="B80" s="8" t="s">
        <v>113</v>
      </c>
      <c r="C80" s="11" t="s">
        <v>1899</v>
      </c>
      <c r="D80" s="649">
        <v>192660.0473787642</v>
      </c>
    </row>
    <row r="81" spans="1:4" ht="30" customHeight="1" thickTop="1" thickBot="1">
      <c r="A81" s="10" t="s">
        <v>244</v>
      </c>
      <c r="B81" s="8" t="s">
        <v>113</v>
      </c>
      <c r="C81" s="11" t="s">
        <v>1900</v>
      </c>
      <c r="D81" s="649">
        <v>398094.38270101172</v>
      </c>
    </row>
    <row r="82" spans="1:4" ht="30" customHeight="1" thickTop="1" thickBot="1">
      <c r="A82" s="10" t="s">
        <v>245</v>
      </c>
      <c r="B82" s="8" t="s">
        <v>113</v>
      </c>
      <c r="C82" s="11" t="s">
        <v>1901</v>
      </c>
      <c r="D82" s="649">
        <v>233826.88189582943</v>
      </c>
    </row>
    <row r="83" spans="1:4" ht="30" customHeight="1" thickTop="1" thickBot="1">
      <c r="A83" s="10" t="s">
        <v>247</v>
      </c>
      <c r="B83" s="8" t="s">
        <v>113</v>
      </c>
      <c r="C83" s="11" t="s">
        <v>1903</v>
      </c>
      <c r="D83" s="649">
        <v>169082.97676589998</v>
      </c>
    </row>
    <row r="84" spans="1:4" ht="30" customHeight="1" thickTop="1" thickBot="1">
      <c r="A84" s="10" t="s">
        <v>242</v>
      </c>
      <c r="B84" s="8" t="s">
        <v>113</v>
      </c>
      <c r="C84" s="11" t="s">
        <v>1898</v>
      </c>
      <c r="D84" s="649">
        <v>181723.98562169055</v>
      </c>
    </row>
    <row r="85" spans="1:4" ht="30" customHeight="1" thickTop="1" thickBot="1">
      <c r="A85" s="10" t="s">
        <v>248</v>
      </c>
      <c r="B85" s="8" t="s">
        <v>113</v>
      </c>
      <c r="C85" s="11" t="s">
        <v>1904</v>
      </c>
      <c r="D85" s="649">
        <v>236501.69066344964</v>
      </c>
    </row>
    <row r="86" spans="1:4" ht="30" customHeight="1" thickTop="1" thickBot="1">
      <c r="A86" s="10" t="s">
        <v>249</v>
      </c>
      <c r="B86" s="8" t="s">
        <v>113</v>
      </c>
      <c r="C86" s="11" t="s">
        <v>250</v>
      </c>
      <c r="D86" s="649">
        <v>6635.2481196006902</v>
      </c>
    </row>
    <row r="87" spans="1:4" ht="30" customHeight="1" thickTop="1" thickBot="1">
      <c r="A87" s="10" t="s">
        <v>255</v>
      </c>
      <c r="B87" s="8" t="s">
        <v>113</v>
      </c>
      <c r="C87" s="11" t="s">
        <v>256</v>
      </c>
      <c r="D87" s="649">
        <v>1375627.800936677</v>
      </c>
    </row>
    <row r="88" spans="1:4" ht="30" customHeight="1" thickTop="1" thickBot="1">
      <c r="A88" s="10" t="s">
        <v>253</v>
      </c>
      <c r="B88" s="8" t="s">
        <v>113</v>
      </c>
      <c r="C88" s="11" t="s">
        <v>254</v>
      </c>
      <c r="D88" s="649">
        <v>23185.43513979753</v>
      </c>
    </row>
    <row r="89" spans="1:4" ht="30" customHeight="1" thickTop="1" thickBot="1">
      <c r="A89" s="10" t="s">
        <v>251</v>
      </c>
      <c r="B89" s="8" t="s">
        <v>113</v>
      </c>
      <c r="C89" s="11" t="s">
        <v>252</v>
      </c>
      <c r="D89" s="649">
        <v>26753.213794959829</v>
      </c>
    </row>
    <row r="90" spans="1:4" ht="30" customHeight="1" thickTop="1" thickBot="1">
      <c r="A90" s="10" t="s">
        <v>257</v>
      </c>
      <c r="B90" s="8" t="s">
        <v>113</v>
      </c>
      <c r="C90" s="11" t="s">
        <v>258</v>
      </c>
      <c r="D90" s="649">
        <v>7740.4393236998167</v>
      </c>
    </row>
    <row r="91" spans="1:4" ht="30" customHeight="1" thickTop="1" thickBot="1">
      <c r="A91" s="10" t="s">
        <v>259</v>
      </c>
      <c r="B91" s="8" t="s">
        <v>113</v>
      </c>
      <c r="C91" s="11" t="s">
        <v>260</v>
      </c>
      <c r="D91" s="649">
        <v>78358.876549629247</v>
      </c>
    </row>
    <row r="92" spans="1:4" ht="30" customHeight="1" thickTop="1" thickBot="1">
      <c r="A92" s="10" t="s">
        <v>261</v>
      </c>
      <c r="B92" s="8" t="s">
        <v>113</v>
      </c>
      <c r="C92" s="11" t="s">
        <v>262</v>
      </c>
      <c r="D92" s="649">
        <v>3050.0406606631732</v>
      </c>
    </row>
    <row r="93" spans="1:4" ht="30" customHeight="1" thickTop="1" thickBot="1">
      <c r="A93" s="10" t="s">
        <v>263</v>
      </c>
      <c r="B93" s="8" t="s">
        <v>113</v>
      </c>
      <c r="C93" s="11" t="s">
        <v>264</v>
      </c>
      <c r="D93" s="649">
        <v>9792.9372741696225</v>
      </c>
    </row>
    <row r="94" spans="1:4" ht="30" customHeight="1" thickTop="1" thickBot="1">
      <c r="A94" s="10" t="s">
        <v>265</v>
      </c>
      <c r="B94" s="8" t="s">
        <v>113</v>
      </c>
      <c r="C94" s="11" t="s">
        <v>266</v>
      </c>
      <c r="D94" s="649">
        <v>25683.905422162621</v>
      </c>
    </row>
    <row r="95" spans="1:4" ht="30" customHeight="1" thickTop="1" thickBot="1">
      <c r="A95" s="10" t="s">
        <v>267</v>
      </c>
      <c r="B95" s="8" t="s">
        <v>113</v>
      </c>
      <c r="C95" s="11" t="s">
        <v>268</v>
      </c>
      <c r="D95" s="649">
        <v>71700.048283744429</v>
      </c>
    </row>
    <row r="96" spans="1:4" ht="30" customHeight="1" thickTop="1" thickBot="1">
      <c r="A96" s="10" t="s">
        <v>269</v>
      </c>
      <c r="B96" s="8" t="s">
        <v>113</v>
      </c>
      <c r="C96" s="11" t="s">
        <v>270</v>
      </c>
      <c r="D96" s="649">
        <v>179175.27937550278</v>
      </c>
    </row>
    <row r="97" spans="1:4" ht="30" customHeight="1" thickTop="1" thickBot="1">
      <c r="A97" s="10" t="s">
        <v>271</v>
      </c>
      <c r="B97" s="8" t="s">
        <v>113</v>
      </c>
      <c r="C97" s="11" t="s">
        <v>272</v>
      </c>
      <c r="D97" s="649">
        <v>132237.62491678639</v>
      </c>
    </row>
    <row r="98" spans="1:4" ht="30" customHeight="1" thickTop="1" thickBot="1">
      <c r="A98" s="10" t="s">
        <v>273</v>
      </c>
      <c r="B98" s="8" t="s">
        <v>113</v>
      </c>
      <c r="C98" s="11" t="s">
        <v>274</v>
      </c>
      <c r="D98" s="649">
        <v>8561.6435486380342</v>
      </c>
    </row>
    <row r="99" spans="1:4" ht="30" customHeight="1" thickTop="1" thickBot="1">
      <c r="A99" s="10" t="s">
        <v>275</v>
      </c>
      <c r="B99" s="8" t="s">
        <v>113</v>
      </c>
      <c r="C99" s="11" t="s">
        <v>276</v>
      </c>
      <c r="D99" s="649">
        <v>21402.571035967867</v>
      </c>
    </row>
    <row r="100" spans="1:4" ht="30" customHeight="1" thickTop="1" thickBot="1">
      <c r="A100" s="10" t="s">
        <v>277</v>
      </c>
      <c r="B100" s="8" t="s">
        <v>113</v>
      </c>
      <c r="C100" s="11" t="s">
        <v>278</v>
      </c>
      <c r="D100" s="649">
        <v>278237.52436258813</v>
      </c>
    </row>
    <row r="101" spans="1:4" ht="30" customHeight="1" thickTop="1" thickBot="1">
      <c r="A101" s="10" t="s">
        <v>279</v>
      </c>
      <c r="B101" s="8" t="s">
        <v>113</v>
      </c>
      <c r="C101" s="11" t="s">
        <v>1905</v>
      </c>
      <c r="D101" s="649">
        <v>258423.02491766811</v>
      </c>
    </row>
    <row r="102" spans="1:4" ht="30" customHeight="1" thickTop="1" thickBot="1">
      <c r="A102" s="10" t="s">
        <v>280</v>
      </c>
      <c r="B102" s="8" t="s">
        <v>113</v>
      </c>
      <c r="C102" s="11" t="s">
        <v>281</v>
      </c>
      <c r="D102" s="649">
        <v>406761.62429605261</v>
      </c>
    </row>
    <row r="103" spans="1:4" ht="30" customHeight="1" thickTop="1" thickBot="1">
      <c r="A103" s="10" t="s">
        <v>282</v>
      </c>
      <c r="B103" s="8" t="s">
        <v>113</v>
      </c>
      <c r="C103" s="11" t="s">
        <v>283</v>
      </c>
      <c r="D103" s="649">
        <v>417356.28654388228</v>
      </c>
    </row>
    <row r="104" spans="1:4" ht="30" customHeight="1" thickTop="1" thickBot="1">
      <c r="A104" s="10" t="s">
        <v>284</v>
      </c>
      <c r="B104" s="8" t="s">
        <v>113</v>
      </c>
      <c r="C104" s="11" t="s">
        <v>285</v>
      </c>
      <c r="D104" s="649">
        <v>572528.00222590379</v>
      </c>
    </row>
    <row r="105" spans="1:4" ht="30" customHeight="1" thickTop="1" thickBot="1">
      <c r="A105" s="10" t="s">
        <v>286</v>
      </c>
      <c r="B105" s="8" t="s">
        <v>113</v>
      </c>
      <c r="C105" s="11" t="s">
        <v>287</v>
      </c>
      <c r="D105" s="649">
        <v>197976.85775395719</v>
      </c>
    </row>
    <row r="106" spans="1:4" ht="30" customHeight="1" thickTop="1" thickBot="1">
      <c r="A106" s="10" t="s">
        <v>288</v>
      </c>
      <c r="B106" s="8" t="s">
        <v>113</v>
      </c>
      <c r="C106" s="11" t="s">
        <v>289</v>
      </c>
      <c r="D106" s="649">
        <v>15516.761478701554</v>
      </c>
    </row>
    <row r="107" spans="1:4" ht="30" customHeight="1" thickTop="1" thickBot="1">
      <c r="A107" s="10" t="s">
        <v>290</v>
      </c>
      <c r="B107" s="8" t="s">
        <v>113</v>
      </c>
      <c r="C107" s="11" t="s">
        <v>291</v>
      </c>
      <c r="D107" s="649">
        <v>367863.60994102014</v>
      </c>
    </row>
    <row r="108" spans="1:4" ht="30" customHeight="1" thickTop="1" thickBot="1">
      <c r="A108" s="10" t="s">
        <v>292</v>
      </c>
      <c r="B108" s="8" t="s">
        <v>113</v>
      </c>
      <c r="C108" s="11" t="s">
        <v>293</v>
      </c>
      <c r="D108" s="649">
        <v>9124.4913882024339</v>
      </c>
    </row>
    <row r="109" spans="1:4" ht="30" customHeight="1" thickTop="1" thickBot="1">
      <c r="A109" s="10" t="s">
        <v>294</v>
      </c>
      <c r="B109" s="8" t="s">
        <v>113</v>
      </c>
      <c r="C109" s="11" t="s">
        <v>1906</v>
      </c>
      <c r="D109" s="649">
        <v>620683.78705683141</v>
      </c>
    </row>
    <row r="110" spans="1:4" ht="30" customHeight="1" thickTop="1" thickBot="1">
      <c r="A110" s="10" t="s">
        <v>295</v>
      </c>
      <c r="B110" s="8" t="s">
        <v>113</v>
      </c>
      <c r="C110" s="11" t="s">
        <v>296</v>
      </c>
      <c r="D110" s="649">
        <v>4494.5809265033113</v>
      </c>
    </row>
    <row r="111" spans="1:4" ht="30" customHeight="1" thickTop="1" thickBot="1">
      <c r="A111" s="10" t="s">
        <v>297</v>
      </c>
      <c r="B111" s="8" t="s">
        <v>113</v>
      </c>
      <c r="C111" s="11" t="s">
        <v>298</v>
      </c>
      <c r="D111" s="649">
        <v>123227.79403330108</v>
      </c>
    </row>
    <row r="112" spans="1:4" ht="30" customHeight="1" thickTop="1" thickBot="1">
      <c r="A112" s="10" t="s">
        <v>299</v>
      </c>
      <c r="B112" s="8" t="s">
        <v>113</v>
      </c>
      <c r="C112" s="11" t="s">
        <v>300</v>
      </c>
      <c r="D112" s="649">
        <v>532931.81049611105</v>
      </c>
    </row>
    <row r="113" spans="1:4" ht="30" customHeight="1" thickTop="1" thickBot="1">
      <c r="A113" s="10" t="s">
        <v>301</v>
      </c>
      <c r="B113" s="8" t="s">
        <v>113</v>
      </c>
      <c r="C113" s="11" t="s">
        <v>302</v>
      </c>
      <c r="D113" s="649">
        <v>8403.7590909095888</v>
      </c>
    </row>
    <row r="114" spans="1:4" ht="30" customHeight="1" thickTop="1" thickBot="1">
      <c r="A114" s="10" t="s">
        <v>305</v>
      </c>
      <c r="B114" s="8" t="s">
        <v>113</v>
      </c>
      <c r="C114" s="11" t="s">
        <v>306</v>
      </c>
      <c r="D114" s="649">
        <v>127074.43354886687</v>
      </c>
    </row>
    <row r="115" spans="1:4" ht="30" customHeight="1" thickTop="1" thickBot="1">
      <c r="A115" s="10" t="s">
        <v>303</v>
      </c>
      <c r="B115" s="8" t="s">
        <v>113</v>
      </c>
      <c r="C115" s="11" t="s">
        <v>304</v>
      </c>
      <c r="D115" s="649">
        <v>111893.37492958848</v>
      </c>
    </row>
    <row r="116" spans="1:4" ht="30" customHeight="1" thickTop="1" thickBot="1">
      <c r="A116" s="10" t="s">
        <v>309</v>
      </c>
      <c r="B116" s="8" t="s">
        <v>113</v>
      </c>
      <c r="C116" s="11" t="s">
        <v>1907</v>
      </c>
      <c r="D116" s="649">
        <v>111893.37492958848</v>
      </c>
    </row>
    <row r="117" spans="1:4" ht="30" customHeight="1" thickTop="1" thickBot="1">
      <c r="A117" s="10" t="s">
        <v>310</v>
      </c>
      <c r="B117" s="8" t="s">
        <v>113</v>
      </c>
      <c r="C117" s="11" t="s">
        <v>311</v>
      </c>
      <c r="D117" s="649">
        <v>177904.00192366331</v>
      </c>
    </row>
    <row r="118" spans="1:4" ht="30" customHeight="1" thickTop="1" thickBot="1">
      <c r="A118" s="10" t="s">
        <v>313</v>
      </c>
      <c r="B118" s="8" t="s">
        <v>113</v>
      </c>
      <c r="C118" s="11" t="s">
        <v>1909</v>
      </c>
      <c r="D118" s="649">
        <v>291212.75616136234</v>
      </c>
    </row>
    <row r="119" spans="1:4" ht="30" customHeight="1" thickTop="1" thickBot="1">
      <c r="A119" s="10" t="s">
        <v>318</v>
      </c>
      <c r="B119" s="8" t="s">
        <v>113</v>
      </c>
      <c r="C119" s="11" t="s">
        <v>319</v>
      </c>
      <c r="D119" s="649">
        <v>152581.87490398428</v>
      </c>
    </row>
    <row r="120" spans="1:4" ht="30" customHeight="1" thickTop="1" thickBot="1">
      <c r="A120" s="10" t="s">
        <v>314</v>
      </c>
      <c r="B120" s="8" t="s">
        <v>113</v>
      </c>
      <c r="C120" s="11" t="s">
        <v>315</v>
      </c>
      <c r="D120" s="649">
        <v>152581.87490398428</v>
      </c>
    </row>
    <row r="121" spans="1:4" ht="30" customHeight="1" thickTop="1" thickBot="1">
      <c r="A121" s="10" t="s">
        <v>1648</v>
      </c>
      <c r="B121" s="8" t="s">
        <v>113</v>
      </c>
      <c r="C121" s="11" t="s">
        <v>1649</v>
      </c>
      <c r="D121" s="649">
        <v>122812.13389771759</v>
      </c>
    </row>
    <row r="122" spans="1:4" ht="30" customHeight="1" thickTop="1" thickBot="1">
      <c r="A122" s="10" t="s">
        <v>322</v>
      </c>
      <c r="B122" s="8" t="s">
        <v>113</v>
      </c>
      <c r="C122" s="11" t="s">
        <v>323</v>
      </c>
      <c r="D122" s="649">
        <v>119132.02514612483</v>
      </c>
    </row>
    <row r="123" spans="1:4" ht="30" customHeight="1" thickTop="1" thickBot="1">
      <c r="A123" s="10" t="s">
        <v>320</v>
      </c>
      <c r="B123" s="8" t="s">
        <v>113</v>
      </c>
      <c r="C123" s="11" t="s">
        <v>321</v>
      </c>
      <c r="D123" s="649">
        <v>111893.37492958848</v>
      </c>
    </row>
    <row r="124" spans="1:4" ht="30" customHeight="1" thickTop="1" thickBot="1">
      <c r="A124" s="10" t="s">
        <v>312</v>
      </c>
      <c r="B124" s="8" t="s">
        <v>113</v>
      </c>
      <c r="C124" s="11" t="s">
        <v>1908</v>
      </c>
      <c r="D124" s="649">
        <v>152581.87490398428</v>
      </c>
    </row>
    <row r="125" spans="1:4" ht="30" customHeight="1" thickTop="1" thickBot="1">
      <c r="A125" s="10" t="s">
        <v>316</v>
      </c>
      <c r="B125" s="8" t="s">
        <v>113</v>
      </c>
      <c r="C125" s="11" t="s">
        <v>317</v>
      </c>
      <c r="D125" s="649">
        <v>203319.29872293732</v>
      </c>
    </row>
    <row r="126" spans="1:4" ht="30" customHeight="1" thickTop="1" thickBot="1">
      <c r="A126" s="10" t="s">
        <v>307</v>
      </c>
      <c r="B126" s="8" t="s">
        <v>113</v>
      </c>
      <c r="C126" s="11" t="s">
        <v>308</v>
      </c>
      <c r="D126" s="649">
        <v>142409.74991038532</v>
      </c>
    </row>
    <row r="127" spans="1:4" ht="30" customHeight="1" thickTop="1" thickBot="1">
      <c r="A127" s="10" t="s">
        <v>324</v>
      </c>
      <c r="B127" s="8" t="s">
        <v>113</v>
      </c>
      <c r="C127" s="11" t="s">
        <v>325</v>
      </c>
      <c r="D127" s="649">
        <v>4666.8185167525253</v>
      </c>
    </row>
    <row r="128" spans="1:4" ht="30" customHeight="1" thickTop="1" thickBot="1">
      <c r="A128" s="10" t="s">
        <v>326</v>
      </c>
      <c r="B128" s="8" t="s">
        <v>113</v>
      </c>
      <c r="C128" s="11" t="s">
        <v>327</v>
      </c>
      <c r="D128" s="649">
        <v>131092.28543093038</v>
      </c>
    </row>
    <row r="129" spans="1:4" ht="30" customHeight="1" thickTop="1" thickBot="1">
      <c r="A129" s="10" t="s">
        <v>328</v>
      </c>
      <c r="B129" s="8" t="s">
        <v>113</v>
      </c>
      <c r="C129" s="11" t="s">
        <v>329</v>
      </c>
      <c r="D129" s="649">
        <v>88.169242627574079</v>
      </c>
    </row>
    <row r="130" spans="1:4" ht="30" customHeight="1" thickTop="1" thickBot="1">
      <c r="A130" s="10" t="s">
        <v>330</v>
      </c>
      <c r="B130" s="8" t="s">
        <v>113</v>
      </c>
      <c r="C130" s="11" t="s">
        <v>331</v>
      </c>
      <c r="D130" s="649">
        <v>11443.640617798821</v>
      </c>
    </row>
    <row r="131" spans="1:4" ht="30" customHeight="1" thickTop="1" thickBot="1">
      <c r="A131" s="10" t="s">
        <v>332</v>
      </c>
      <c r="B131" s="8" t="s">
        <v>113</v>
      </c>
      <c r="C131" s="11" t="s">
        <v>333</v>
      </c>
      <c r="D131" s="649">
        <v>11443.640617798821</v>
      </c>
    </row>
    <row r="132" spans="1:4" ht="30" customHeight="1" thickTop="1" thickBot="1">
      <c r="A132" s="10" t="s">
        <v>334</v>
      </c>
      <c r="B132" s="8" t="s">
        <v>113</v>
      </c>
      <c r="C132" s="11" t="s">
        <v>1676</v>
      </c>
      <c r="D132" s="649">
        <v>11443.640617798821</v>
      </c>
    </row>
    <row r="133" spans="1:4" ht="30" customHeight="1" thickTop="1" thickBot="1">
      <c r="A133" s="10" t="s">
        <v>335</v>
      </c>
      <c r="B133" s="8" t="s">
        <v>92</v>
      </c>
      <c r="C133" s="11" t="s">
        <v>1910</v>
      </c>
      <c r="D133" s="649">
        <v>364704.89556269976</v>
      </c>
    </row>
    <row r="134" spans="1:4" ht="30" customHeight="1" thickTop="1" thickBot="1">
      <c r="A134" s="10" t="s">
        <v>336</v>
      </c>
      <c r="B134" s="8" t="s">
        <v>113</v>
      </c>
      <c r="C134" s="11" t="s">
        <v>337</v>
      </c>
      <c r="D134" s="649">
        <v>69933.359330992796</v>
      </c>
    </row>
    <row r="135" spans="1:4" ht="30" customHeight="1" thickTop="1" thickBot="1">
      <c r="A135" s="10" t="s">
        <v>338</v>
      </c>
      <c r="B135" s="8" t="s">
        <v>339</v>
      </c>
      <c r="C135" s="11" t="s">
        <v>340</v>
      </c>
      <c r="D135" s="649">
        <v>1118.9337492958848</v>
      </c>
    </row>
    <row r="136" spans="1:4" ht="30" customHeight="1" thickTop="1" thickBot="1">
      <c r="A136" s="10" t="s">
        <v>352</v>
      </c>
      <c r="B136" s="8" t="s">
        <v>339</v>
      </c>
      <c r="C136" s="11" t="s">
        <v>353</v>
      </c>
      <c r="D136" s="649">
        <v>1658.8120299001725</v>
      </c>
    </row>
    <row r="137" spans="1:4" ht="30" customHeight="1" thickTop="1" thickBot="1">
      <c r="A137" s="10" t="s">
        <v>343</v>
      </c>
      <c r="B137" s="8" t="s">
        <v>344</v>
      </c>
      <c r="C137" s="11" t="s">
        <v>345</v>
      </c>
      <c r="D137" s="649">
        <v>0.26827358507063626</v>
      </c>
    </row>
    <row r="138" spans="1:4" ht="30" customHeight="1" thickTop="1" thickBot="1">
      <c r="A138" s="10" t="s">
        <v>346</v>
      </c>
      <c r="B138" s="8" t="s">
        <v>344</v>
      </c>
      <c r="C138" s="11" t="s">
        <v>347</v>
      </c>
      <c r="D138" s="649">
        <v>0.32505001439681352</v>
      </c>
    </row>
    <row r="139" spans="1:4" ht="30" customHeight="1" thickTop="1" thickBot="1">
      <c r="A139" s="10" t="s">
        <v>350</v>
      </c>
      <c r="B139" s="8" t="s">
        <v>339</v>
      </c>
      <c r="C139" s="11" t="s">
        <v>351</v>
      </c>
      <c r="D139" s="649">
        <v>1118.9337492958848</v>
      </c>
    </row>
    <row r="140" spans="1:4" ht="30" customHeight="1" thickTop="1" thickBot="1">
      <c r="A140" s="10" t="s">
        <v>348</v>
      </c>
      <c r="B140" s="8" t="s">
        <v>339</v>
      </c>
      <c r="C140" s="11" t="s">
        <v>349</v>
      </c>
      <c r="D140" s="649">
        <v>1118.9337492958848</v>
      </c>
    </row>
    <row r="141" spans="1:4" ht="30" customHeight="1" thickTop="1" thickBot="1">
      <c r="A141" s="10" t="s">
        <v>356</v>
      </c>
      <c r="B141" s="8" t="s">
        <v>113</v>
      </c>
      <c r="C141" s="11" t="s">
        <v>357</v>
      </c>
      <c r="D141" s="649">
        <v>71700.048283744429</v>
      </c>
    </row>
    <row r="142" spans="1:4" ht="30" customHeight="1" thickTop="1" thickBot="1">
      <c r="A142" s="10" t="s">
        <v>341</v>
      </c>
      <c r="B142" s="8" t="s">
        <v>339</v>
      </c>
      <c r="C142" s="11" t="s">
        <v>342</v>
      </c>
      <c r="D142" s="649">
        <v>1118.9337492958848</v>
      </c>
    </row>
    <row r="143" spans="1:4" ht="30" customHeight="1" thickTop="1" thickBot="1">
      <c r="A143" s="10" t="s">
        <v>354</v>
      </c>
      <c r="B143" s="8" t="s">
        <v>113</v>
      </c>
      <c r="C143" s="11" t="s">
        <v>355</v>
      </c>
      <c r="D143" s="649">
        <v>70629.714687195737</v>
      </c>
    </row>
    <row r="144" spans="1:4" ht="30" customHeight="1" thickTop="1" thickBot="1">
      <c r="A144" s="10" t="s">
        <v>359</v>
      </c>
      <c r="B144" s="8" t="s">
        <v>113</v>
      </c>
      <c r="C144" s="11" t="s">
        <v>360</v>
      </c>
      <c r="D144" s="649">
        <v>173898.4527266176</v>
      </c>
    </row>
    <row r="145" spans="1:4" ht="68.25" customHeight="1" thickTop="1" thickBot="1">
      <c r="A145" s="10" t="s">
        <v>358</v>
      </c>
      <c r="B145" s="8" t="s">
        <v>113</v>
      </c>
      <c r="C145" s="11" t="s">
        <v>2197</v>
      </c>
      <c r="D145" s="649">
        <v>220449.76238647374</v>
      </c>
    </row>
    <row r="146" spans="1:4" ht="30" customHeight="1" thickTop="1" thickBot="1">
      <c r="A146" s="10" t="s">
        <v>361</v>
      </c>
      <c r="B146" s="8" t="s">
        <v>113</v>
      </c>
      <c r="C146" s="11" t="s">
        <v>1911</v>
      </c>
      <c r="D146" s="649">
        <v>147680.40572993213</v>
      </c>
    </row>
    <row r="147" spans="1:4" ht="30" customHeight="1" thickTop="1" thickBot="1">
      <c r="A147" s="10" t="s">
        <v>362</v>
      </c>
      <c r="B147" s="8" t="s">
        <v>113</v>
      </c>
      <c r="C147" s="11" t="s">
        <v>1912</v>
      </c>
      <c r="D147" s="649">
        <v>147680.40572993213</v>
      </c>
    </row>
    <row r="148" spans="1:4" ht="30" customHeight="1" thickTop="1" thickBot="1">
      <c r="A148" s="10" t="s">
        <v>367</v>
      </c>
      <c r="B148" s="8" t="s">
        <v>113</v>
      </c>
      <c r="C148" s="11" t="s">
        <v>368</v>
      </c>
      <c r="D148" s="649">
        <v>11892.595517207666</v>
      </c>
    </row>
    <row r="149" spans="1:4" ht="30" customHeight="1" thickTop="1" thickBot="1">
      <c r="A149" s="10" t="s">
        <v>363</v>
      </c>
      <c r="B149" s="8" t="s">
        <v>113</v>
      </c>
      <c r="C149" s="11" t="s">
        <v>364</v>
      </c>
      <c r="D149" s="649">
        <v>7637.9169485514749</v>
      </c>
    </row>
    <row r="150" spans="1:4" ht="30" customHeight="1" thickTop="1" thickBot="1">
      <c r="A150" s="10" t="s">
        <v>158</v>
      </c>
      <c r="B150" s="8" t="s">
        <v>113</v>
      </c>
      <c r="C150" s="11" t="s">
        <v>159</v>
      </c>
      <c r="D150" s="649">
        <v>56621.057346926289</v>
      </c>
    </row>
    <row r="151" spans="1:4" ht="30" customHeight="1" thickTop="1" thickBot="1">
      <c r="A151" s="10" t="s">
        <v>369</v>
      </c>
      <c r="B151" s="8" t="s">
        <v>113</v>
      </c>
      <c r="C151" s="11" t="s">
        <v>370</v>
      </c>
      <c r="D151" s="649">
        <v>144123.90453603613</v>
      </c>
    </row>
    <row r="152" spans="1:4" ht="30" customHeight="1" thickTop="1" thickBot="1">
      <c r="A152" s="10" t="s">
        <v>371</v>
      </c>
      <c r="B152" s="8" t="s">
        <v>113</v>
      </c>
      <c r="C152" s="11" t="s">
        <v>372</v>
      </c>
      <c r="D152" s="649">
        <v>129192.54581943162</v>
      </c>
    </row>
    <row r="153" spans="1:4" ht="30" customHeight="1" thickTop="1" thickBot="1">
      <c r="A153" s="10" t="s">
        <v>365</v>
      </c>
      <c r="B153" s="8" t="s">
        <v>113</v>
      </c>
      <c r="C153" s="11" t="s">
        <v>366</v>
      </c>
      <c r="D153" s="649">
        <v>142959.25035435098</v>
      </c>
    </row>
    <row r="154" spans="1:4" ht="30" customHeight="1" thickTop="1" thickBot="1">
      <c r="A154" s="10" t="s">
        <v>373</v>
      </c>
      <c r="B154" s="8" t="s">
        <v>113</v>
      </c>
      <c r="C154" s="11" t="s">
        <v>374</v>
      </c>
      <c r="D154" s="649">
        <v>61032.749961593712</v>
      </c>
    </row>
    <row r="155" spans="1:4" ht="15.75" thickTop="1"/>
  </sheetData>
  <sortState xmlns:xlrd2="http://schemas.microsoft.com/office/spreadsheetml/2017/richdata2" ref="A7:D304">
    <sortCondition ref="C7:C304"/>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1.5703125" customWidth="1"/>
    <col min="2" max="2" width="9.140625"/>
    <col min="3" max="3" width="77.42578125" style="198" customWidth="1"/>
    <col min="4" max="4" width="17.5703125" style="183" customWidth="1"/>
  </cols>
  <sheetData>
    <row r="1" spans="1:4" ht="81.75" customHeight="1" thickTop="1" thickBot="1">
      <c r="A1" s="688" t="s">
        <v>1850</v>
      </c>
      <c r="B1" s="689"/>
      <c r="C1" s="689"/>
      <c r="D1" s="690"/>
    </row>
    <row r="2" spans="1:4" ht="46.5" customHeight="1" thickTop="1" thickBot="1">
      <c r="A2" s="687" t="s">
        <v>375</v>
      </c>
      <c r="B2" s="687"/>
      <c r="C2" s="687"/>
      <c r="D2" s="687"/>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row>
    <row r="6" spans="1:4" ht="16.5" thickTop="1" thickBot="1">
      <c r="A6" s="664" t="s">
        <v>742</v>
      </c>
      <c r="B6" s="664" t="s">
        <v>377</v>
      </c>
      <c r="C6" s="665" t="s">
        <v>2239</v>
      </c>
      <c r="D6" s="648">
        <v>4377.9696697483441</v>
      </c>
    </row>
    <row r="7" spans="1:4" ht="16.5" thickTop="1" thickBot="1">
      <c r="A7" s="664" t="s">
        <v>747</v>
      </c>
      <c r="B7" s="664" t="s">
        <v>377</v>
      </c>
      <c r="C7" s="665" t="s">
        <v>748</v>
      </c>
      <c r="D7" s="648">
        <v>3418.6324902998572</v>
      </c>
    </row>
    <row r="8" spans="1:4" ht="16.5" thickTop="1" thickBot="1">
      <c r="A8" s="664" t="s">
        <v>743</v>
      </c>
      <c r="B8" s="664" t="s">
        <v>377</v>
      </c>
      <c r="C8" s="665" t="s">
        <v>744</v>
      </c>
      <c r="D8" s="648">
        <v>3555.3777899118513</v>
      </c>
    </row>
    <row r="9" spans="1:4" ht="16.5" thickTop="1" thickBot="1">
      <c r="A9" s="664" t="s">
        <v>745</v>
      </c>
      <c r="B9" s="664" t="s">
        <v>377</v>
      </c>
      <c r="C9" s="665" t="s">
        <v>746</v>
      </c>
      <c r="D9" s="648">
        <v>2934.6674458812518</v>
      </c>
    </row>
    <row r="10" spans="1:4" ht="16.5" thickTop="1" thickBot="1">
      <c r="A10" s="664" t="s">
        <v>1668</v>
      </c>
      <c r="B10" s="664" t="s">
        <v>377</v>
      </c>
      <c r="C10" s="665" t="s">
        <v>1667</v>
      </c>
      <c r="D10" s="648">
        <v>3267.8762865726771</v>
      </c>
    </row>
    <row r="11" spans="1:4" ht="16.5" thickTop="1" thickBot="1">
      <c r="A11" s="664" t="s">
        <v>751</v>
      </c>
      <c r="B11" s="664" t="s">
        <v>377</v>
      </c>
      <c r="C11" s="665" t="s">
        <v>752</v>
      </c>
      <c r="D11" s="648">
        <v>9163.2431190141979</v>
      </c>
    </row>
    <row r="12" spans="1:4" ht="16.5" thickTop="1" thickBot="1">
      <c r="A12" s="664" t="s">
        <v>749</v>
      </c>
      <c r="B12" s="664" t="s">
        <v>377</v>
      </c>
      <c r="C12" s="665" t="s">
        <v>750</v>
      </c>
      <c r="D12" s="648">
        <v>11204.147268249179</v>
      </c>
    </row>
    <row r="13" spans="1:4" ht="16.5" thickTop="1" thickBot="1">
      <c r="A13" s="664" t="s">
        <v>753</v>
      </c>
      <c r="B13" s="664" t="s">
        <v>92</v>
      </c>
      <c r="C13" s="665" t="s">
        <v>1935</v>
      </c>
      <c r="D13" s="648">
        <v>1184.0658888883536</v>
      </c>
    </row>
    <row r="14" spans="1:4" ht="16.5" thickTop="1" thickBot="1">
      <c r="A14" s="664" t="s">
        <v>755</v>
      </c>
      <c r="B14" s="664" t="s">
        <v>233</v>
      </c>
      <c r="C14" s="665" t="s">
        <v>1937</v>
      </c>
      <c r="D14" s="648">
        <v>61464.362072885771</v>
      </c>
    </row>
    <row r="15" spans="1:4" ht="16.5" thickTop="1" thickBot="1">
      <c r="A15" s="664" t="s">
        <v>756</v>
      </c>
      <c r="B15" s="664" t="s">
        <v>92</v>
      </c>
      <c r="C15" s="665" t="s">
        <v>1938</v>
      </c>
      <c r="D15" s="648">
        <v>1195.7263407932523</v>
      </c>
    </row>
    <row r="16" spans="1:4" ht="16.5" thickTop="1" thickBot="1">
      <c r="A16" s="664" t="s">
        <v>754</v>
      </c>
      <c r="B16" s="664" t="s">
        <v>233</v>
      </c>
      <c r="C16" s="665" t="s">
        <v>1936</v>
      </c>
      <c r="D16" s="648">
        <v>49973.516741149193</v>
      </c>
    </row>
    <row r="17" spans="1:4" ht="16.5" thickTop="1" thickBot="1">
      <c r="A17" s="664" t="s">
        <v>776</v>
      </c>
      <c r="B17" s="664" t="s">
        <v>422</v>
      </c>
      <c r="C17" s="665" t="s">
        <v>777</v>
      </c>
      <c r="D17" s="648">
        <v>11823.698231567319</v>
      </c>
    </row>
    <row r="18" spans="1:4" ht="16.5" thickTop="1" thickBot="1">
      <c r="A18" s="664" t="s">
        <v>757</v>
      </c>
      <c r="B18" s="664" t="s">
        <v>387</v>
      </c>
      <c r="C18" s="665" t="s">
        <v>1939</v>
      </c>
      <c r="D18" s="648">
        <v>75961.20290137337</v>
      </c>
    </row>
    <row r="19" spans="1:4" ht="16.5" thickTop="1" thickBot="1">
      <c r="A19" s="664" t="s">
        <v>758</v>
      </c>
      <c r="B19" s="664" t="s">
        <v>387</v>
      </c>
      <c r="C19" s="665" t="s">
        <v>2240</v>
      </c>
      <c r="D19" s="648">
        <v>75961.20290137337</v>
      </c>
    </row>
    <row r="20" spans="1:4" ht="16.5" thickTop="1" thickBot="1">
      <c r="A20" s="664" t="s">
        <v>761</v>
      </c>
      <c r="B20" s="664" t="s">
        <v>387</v>
      </c>
      <c r="C20" s="665" t="s">
        <v>762</v>
      </c>
      <c r="D20" s="648">
        <v>75961.20290137337</v>
      </c>
    </row>
    <row r="21" spans="1:4" ht="16.5" thickTop="1" thickBot="1">
      <c r="A21" s="664" t="s">
        <v>759</v>
      </c>
      <c r="B21" s="664" t="s">
        <v>387</v>
      </c>
      <c r="C21" s="665" t="s">
        <v>2241</v>
      </c>
      <c r="D21" s="648">
        <v>75961.20290137337</v>
      </c>
    </row>
    <row r="22" spans="1:4" ht="16.5" thickTop="1" thickBot="1">
      <c r="A22" s="664" t="s">
        <v>760</v>
      </c>
      <c r="B22" s="664" t="s">
        <v>387</v>
      </c>
      <c r="C22" s="665" t="s">
        <v>2242</v>
      </c>
      <c r="D22" s="648">
        <v>75961.20290137337</v>
      </c>
    </row>
    <row r="23" spans="1:4" ht="16.5" thickTop="1" thickBot="1">
      <c r="A23" s="664" t="s">
        <v>763</v>
      </c>
      <c r="B23" s="664" t="s">
        <v>387</v>
      </c>
      <c r="C23" s="665" t="s">
        <v>764</v>
      </c>
      <c r="D23" s="648">
        <v>79032.971901497454</v>
      </c>
    </row>
    <row r="24" spans="1:4" ht="16.5" thickTop="1" thickBot="1">
      <c r="A24" s="664" t="s">
        <v>772</v>
      </c>
      <c r="B24" s="664" t="s">
        <v>387</v>
      </c>
      <c r="C24" s="665" t="s">
        <v>773</v>
      </c>
      <c r="D24" s="648">
        <v>29051.645797783651</v>
      </c>
    </row>
    <row r="25" spans="1:4" ht="16.5" thickTop="1" thickBot="1">
      <c r="A25" s="664" t="s">
        <v>765</v>
      </c>
      <c r="B25" s="664" t="s">
        <v>387</v>
      </c>
      <c r="C25" s="665" t="s">
        <v>766</v>
      </c>
      <c r="D25" s="648">
        <v>79032.971901497454</v>
      </c>
    </row>
    <row r="26" spans="1:4" ht="16.5" thickTop="1" thickBot="1">
      <c r="A26" s="664" t="s">
        <v>768</v>
      </c>
      <c r="B26" s="664" t="s">
        <v>387</v>
      </c>
      <c r="C26" s="665" t="s">
        <v>2002</v>
      </c>
      <c r="D26" s="648">
        <v>75961.20290137337</v>
      </c>
    </row>
    <row r="27" spans="1:4" ht="16.5" thickTop="1" thickBot="1">
      <c r="A27" s="664" t="s">
        <v>767</v>
      </c>
      <c r="B27" s="664" t="s">
        <v>387</v>
      </c>
      <c r="C27" s="665" t="s">
        <v>2004</v>
      </c>
      <c r="D27" s="648">
        <v>75961.20290137337</v>
      </c>
    </row>
    <row r="28" spans="1:4" ht="16.5" thickTop="1" thickBot="1">
      <c r="A28" s="664" t="s">
        <v>770</v>
      </c>
      <c r="B28" s="664" t="s">
        <v>387</v>
      </c>
      <c r="C28" s="665" t="s">
        <v>2003</v>
      </c>
      <c r="D28" s="648">
        <v>75961.20290137337</v>
      </c>
    </row>
    <row r="29" spans="1:4" ht="16.5" thickTop="1" thickBot="1">
      <c r="A29" s="664" t="s">
        <v>769</v>
      </c>
      <c r="B29" s="664" t="s">
        <v>387</v>
      </c>
      <c r="C29" s="665" t="s">
        <v>2001</v>
      </c>
      <c r="D29" s="648">
        <v>75961.20290137337</v>
      </c>
    </row>
    <row r="30" spans="1:4" ht="16.5" thickTop="1" thickBot="1">
      <c r="A30" s="664" t="s">
        <v>771</v>
      </c>
      <c r="B30" s="664" t="s">
        <v>387</v>
      </c>
      <c r="C30" s="665" t="s">
        <v>2243</v>
      </c>
      <c r="D30" s="648">
        <v>75961.20290137337</v>
      </c>
    </row>
    <row r="31" spans="1:4" ht="16.5" thickTop="1" thickBot="1">
      <c r="A31" s="664" t="s">
        <v>774</v>
      </c>
      <c r="B31" s="664" t="s">
        <v>422</v>
      </c>
      <c r="C31" s="665" t="s">
        <v>775</v>
      </c>
      <c r="D31" s="648">
        <v>68.90267034712889</v>
      </c>
    </row>
    <row r="32" spans="1:4" ht="16.5" thickTop="1" thickBot="1">
      <c r="A32" s="664" t="s">
        <v>779</v>
      </c>
      <c r="B32" s="664" t="s">
        <v>144</v>
      </c>
      <c r="C32" s="665" t="s">
        <v>1941</v>
      </c>
      <c r="D32" s="648">
        <v>520.63881358035212</v>
      </c>
    </row>
    <row r="33" spans="1:4" ht="16.5" thickTop="1" thickBot="1">
      <c r="A33" s="664" t="s">
        <v>780</v>
      </c>
      <c r="B33" s="664" t="s">
        <v>377</v>
      </c>
      <c r="C33" s="665" t="s">
        <v>781</v>
      </c>
      <c r="D33" s="648">
        <v>6859.5258433272484</v>
      </c>
    </row>
    <row r="34" spans="1:4" ht="16.5" thickTop="1" thickBot="1">
      <c r="A34" s="664" t="s">
        <v>786</v>
      </c>
      <c r="B34" s="664" t="s">
        <v>377</v>
      </c>
      <c r="C34" s="665" t="s">
        <v>787</v>
      </c>
      <c r="D34" s="648">
        <v>6768.3045765445777</v>
      </c>
    </row>
    <row r="35" spans="1:4" ht="16.5" thickTop="1" thickBot="1">
      <c r="A35" s="664" t="s">
        <v>782</v>
      </c>
      <c r="B35" s="664" t="s">
        <v>377</v>
      </c>
      <c r="C35" s="665" t="s">
        <v>783</v>
      </c>
      <c r="D35" s="648">
        <v>5206.3881358035214</v>
      </c>
    </row>
    <row r="36" spans="1:4" ht="16.5" thickTop="1" thickBot="1">
      <c r="A36" s="664" t="s">
        <v>784</v>
      </c>
      <c r="B36" s="664" t="s">
        <v>377</v>
      </c>
      <c r="C36" s="665" t="s">
        <v>785</v>
      </c>
      <c r="D36" s="648">
        <v>5921.7458656629251</v>
      </c>
    </row>
    <row r="37" spans="1:4" ht="16.5" thickTop="1" thickBot="1">
      <c r="A37" s="664" t="s">
        <v>898</v>
      </c>
      <c r="B37" s="664" t="s">
        <v>377</v>
      </c>
      <c r="C37" s="665" t="s">
        <v>899</v>
      </c>
      <c r="D37" s="648">
        <v>4685.7493222231687</v>
      </c>
    </row>
    <row r="38" spans="1:4" ht="16.5" thickTop="1" thickBot="1">
      <c r="A38" s="664" t="s">
        <v>788</v>
      </c>
      <c r="B38" s="664" t="s">
        <v>377</v>
      </c>
      <c r="C38" s="665" t="s">
        <v>789</v>
      </c>
      <c r="D38" s="648">
        <v>5206.3881358035214</v>
      </c>
    </row>
    <row r="39" spans="1:4" ht="16.5" thickTop="1" thickBot="1">
      <c r="A39" s="664" t="s">
        <v>917</v>
      </c>
      <c r="B39" s="664" t="s">
        <v>92</v>
      </c>
      <c r="C39" s="665" t="s">
        <v>2244</v>
      </c>
      <c r="D39" s="648">
        <v>390054.83671184996</v>
      </c>
    </row>
    <row r="40" spans="1:4" ht="16.5" thickTop="1" thickBot="1">
      <c r="A40" s="664" t="s">
        <v>896</v>
      </c>
      <c r="B40" s="664" t="s">
        <v>92</v>
      </c>
      <c r="C40" s="665" t="s">
        <v>897</v>
      </c>
      <c r="D40" s="648">
        <v>38596.095805214827</v>
      </c>
    </row>
    <row r="41" spans="1:4" ht="16.5" thickTop="1" thickBot="1">
      <c r="A41" s="664" t="s">
        <v>827</v>
      </c>
      <c r="B41" s="664" t="s">
        <v>92</v>
      </c>
      <c r="C41" s="665" t="s">
        <v>828</v>
      </c>
      <c r="D41" s="648">
        <v>954.03697403716944</v>
      </c>
    </row>
    <row r="42" spans="1:4" ht="16.5" thickTop="1" thickBot="1">
      <c r="A42" s="664" t="s">
        <v>432</v>
      </c>
      <c r="B42" s="664" t="s">
        <v>92</v>
      </c>
      <c r="C42" s="665" t="s">
        <v>433</v>
      </c>
      <c r="D42" s="648">
        <v>20695.182049030733</v>
      </c>
    </row>
    <row r="43" spans="1:4" ht="16.5" thickTop="1" thickBot="1">
      <c r="A43" s="664" t="s">
        <v>376</v>
      </c>
      <c r="B43" s="664" t="s">
        <v>377</v>
      </c>
      <c r="C43" s="665" t="s">
        <v>378</v>
      </c>
      <c r="D43" s="648">
        <v>4975.8328401449699</v>
      </c>
    </row>
    <row r="44" spans="1:4" ht="16.5" thickTop="1" thickBot="1">
      <c r="A44" s="664" t="s">
        <v>379</v>
      </c>
      <c r="B44" s="664" t="s">
        <v>144</v>
      </c>
      <c r="C44" s="665" t="s">
        <v>2245</v>
      </c>
      <c r="D44" s="648">
        <v>8854.5231601471951</v>
      </c>
    </row>
    <row r="45" spans="1:4" ht="16.5" thickTop="1" thickBot="1">
      <c r="A45" s="664" t="s">
        <v>778</v>
      </c>
      <c r="B45" s="664" t="s">
        <v>377</v>
      </c>
      <c r="C45" s="665" t="s">
        <v>1940</v>
      </c>
      <c r="D45" s="648">
        <v>5664.8595436162595</v>
      </c>
    </row>
    <row r="46" spans="1:4" ht="16.5" thickTop="1" thickBot="1">
      <c r="A46" s="664" t="s">
        <v>913</v>
      </c>
      <c r="B46" s="664" t="s">
        <v>92</v>
      </c>
      <c r="C46" s="665" t="s">
        <v>1954</v>
      </c>
      <c r="D46" s="648">
        <v>678.42629264865377</v>
      </c>
    </row>
    <row r="47" spans="1:4" ht="16.5" thickTop="1" thickBot="1">
      <c r="A47" s="664" t="s">
        <v>914</v>
      </c>
      <c r="B47" s="664" t="s">
        <v>92</v>
      </c>
      <c r="C47" s="665" t="s">
        <v>1955</v>
      </c>
      <c r="D47" s="648">
        <v>17144.044423447936</v>
      </c>
    </row>
    <row r="48" spans="1:4" ht="16.5" thickTop="1" thickBot="1">
      <c r="A48" s="664" t="s">
        <v>797</v>
      </c>
      <c r="B48" s="664" t="s">
        <v>387</v>
      </c>
      <c r="C48" s="665" t="s">
        <v>798</v>
      </c>
      <c r="D48" s="648">
        <v>37381.866815069283</v>
      </c>
    </row>
    <row r="49" spans="1:4" ht="16.5" thickTop="1" thickBot="1">
      <c r="A49" s="664" t="s">
        <v>800</v>
      </c>
      <c r="B49" s="664" t="s">
        <v>387</v>
      </c>
      <c r="C49" s="665" t="s">
        <v>801</v>
      </c>
      <c r="D49" s="648">
        <v>53001.031222479847</v>
      </c>
    </row>
    <row r="50" spans="1:4" ht="16.5" thickTop="1" thickBot="1">
      <c r="A50" s="664" t="s">
        <v>799</v>
      </c>
      <c r="B50" s="664" t="s">
        <v>387</v>
      </c>
      <c r="C50" s="665" t="s">
        <v>1943</v>
      </c>
      <c r="D50" s="648">
        <v>53001.031222479847</v>
      </c>
    </row>
    <row r="51" spans="1:4" ht="16.5" thickTop="1" thickBot="1">
      <c r="A51" s="664" t="s">
        <v>796</v>
      </c>
      <c r="B51" s="664" t="s">
        <v>387</v>
      </c>
      <c r="C51" s="665" t="s">
        <v>1942</v>
      </c>
      <c r="D51" s="648">
        <v>53001.031222479847</v>
      </c>
    </row>
    <row r="52" spans="1:4" ht="16.5" thickTop="1" thickBot="1">
      <c r="A52" s="664" t="s">
        <v>802</v>
      </c>
      <c r="B52" s="664" t="s">
        <v>387</v>
      </c>
      <c r="C52" s="665" t="s">
        <v>803</v>
      </c>
      <c r="D52" s="648">
        <v>53001.031222479847</v>
      </c>
    </row>
    <row r="53" spans="1:4" ht="16.5" thickTop="1" thickBot="1">
      <c r="A53" s="664" t="s">
        <v>380</v>
      </c>
      <c r="B53" s="664" t="s">
        <v>144</v>
      </c>
      <c r="C53" s="665" t="s">
        <v>381</v>
      </c>
      <c r="D53" s="648">
        <v>5613.9775716676095</v>
      </c>
    </row>
    <row r="54" spans="1:4" ht="16.5" thickTop="1" thickBot="1">
      <c r="A54" s="664" t="s">
        <v>794</v>
      </c>
      <c r="B54" s="664" t="s">
        <v>377</v>
      </c>
      <c r="C54" s="665" t="s">
        <v>795</v>
      </c>
      <c r="D54" s="648">
        <v>4105.5391116066194</v>
      </c>
    </row>
    <row r="55" spans="1:4" ht="16.5" thickTop="1" thickBot="1">
      <c r="A55" s="664" t="s">
        <v>790</v>
      </c>
      <c r="B55" s="664" t="s">
        <v>422</v>
      </c>
      <c r="C55" s="665" t="s">
        <v>791</v>
      </c>
      <c r="D55" s="648">
        <v>3791.7669512566167</v>
      </c>
    </row>
    <row r="56" spans="1:4" ht="16.5" thickTop="1" thickBot="1">
      <c r="A56" s="664" t="s">
        <v>792</v>
      </c>
      <c r="B56" s="664" t="s">
        <v>606</v>
      </c>
      <c r="C56" s="665" t="s">
        <v>793</v>
      </c>
      <c r="D56" s="648">
        <v>6650.697750121335</v>
      </c>
    </row>
    <row r="57" spans="1:4" ht="16.5" thickTop="1" thickBot="1">
      <c r="A57" s="664" t="s">
        <v>382</v>
      </c>
      <c r="B57" s="664" t="s">
        <v>377</v>
      </c>
      <c r="C57" s="665" t="s">
        <v>383</v>
      </c>
      <c r="D57" s="648">
        <v>5562.0355586366977</v>
      </c>
    </row>
    <row r="58" spans="1:4" ht="16.5" thickTop="1" thickBot="1">
      <c r="A58" s="664" t="s">
        <v>384</v>
      </c>
      <c r="B58" s="664" t="s">
        <v>377</v>
      </c>
      <c r="C58" s="665" t="s">
        <v>385</v>
      </c>
      <c r="D58" s="648">
        <v>3551.1376255827972</v>
      </c>
    </row>
    <row r="59" spans="1:4" ht="16.5" thickTop="1" thickBot="1">
      <c r="A59" s="664" t="s">
        <v>386</v>
      </c>
      <c r="B59" s="664" t="s">
        <v>387</v>
      </c>
      <c r="C59" s="665" t="s">
        <v>2246</v>
      </c>
      <c r="D59" s="648">
        <v>35460.494283879321</v>
      </c>
    </row>
    <row r="60" spans="1:4" ht="16.5" thickTop="1" thickBot="1">
      <c r="A60" s="664" t="s">
        <v>388</v>
      </c>
      <c r="B60" s="664" t="s">
        <v>377</v>
      </c>
      <c r="C60" s="665" t="s">
        <v>389</v>
      </c>
      <c r="D60" s="648">
        <v>9112.1131431372323</v>
      </c>
    </row>
    <row r="61" spans="1:4" ht="16.5" thickTop="1" thickBot="1">
      <c r="A61" s="664" t="s">
        <v>390</v>
      </c>
      <c r="B61" s="664" t="s">
        <v>233</v>
      </c>
      <c r="C61" s="665" t="s">
        <v>391</v>
      </c>
      <c r="D61" s="648">
        <v>112299.69221391522</v>
      </c>
    </row>
    <row r="62" spans="1:4" ht="16.5" thickTop="1" thickBot="1">
      <c r="A62" s="664" t="s">
        <v>398</v>
      </c>
      <c r="B62" s="664" t="s">
        <v>233</v>
      </c>
      <c r="C62" s="665" t="s">
        <v>399</v>
      </c>
      <c r="D62" s="648">
        <v>6745.0414064427878</v>
      </c>
    </row>
    <row r="63" spans="1:4" ht="16.5" thickTop="1" thickBot="1">
      <c r="A63" s="664" t="s">
        <v>392</v>
      </c>
      <c r="B63" s="664" t="s">
        <v>387</v>
      </c>
      <c r="C63" s="665" t="s">
        <v>393</v>
      </c>
      <c r="D63" s="648">
        <v>18958.834756283082</v>
      </c>
    </row>
    <row r="64" spans="1:4" ht="16.5" thickTop="1" thickBot="1">
      <c r="A64" s="664" t="s">
        <v>400</v>
      </c>
      <c r="B64" s="664" t="s">
        <v>92</v>
      </c>
      <c r="C64" s="665" t="s">
        <v>401</v>
      </c>
      <c r="D64" s="648">
        <v>34914.573126513613</v>
      </c>
    </row>
    <row r="65" spans="1:4" ht="16.5" thickTop="1" thickBot="1">
      <c r="A65" s="664" t="s">
        <v>394</v>
      </c>
      <c r="B65" s="664" t="s">
        <v>92</v>
      </c>
      <c r="C65" s="665" t="s">
        <v>395</v>
      </c>
      <c r="D65" s="648">
        <v>65014.439657386305</v>
      </c>
    </row>
    <row r="66" spans="1:4" ht="16.5" thickTop="1" thickBot="1">
      <c r="A66" s="664" t="s">
        <v>396</v>
      </c>
      <c r="B66" s="664" t="s">
        <v>92</v>
      </c>
      <c r="C66" s="665" t="s">
        <v>397</v>
      </c>
      <c r="D66" s="648">
        <v>80195.287996482206</v>
      </c>
    </row>
    <row r="67" spans="1:4" ht="16.5" thickTop="1" thickBot="1">
      <c r="A67" s="664" t="s">
        <v>918</v>
      </c>
      <c r="B67" s="664" t="s">
        <v>144</v>
      </c>
      <c r="C67" s="665" t="s">
        <v>919</v>
      </c>
      <c r="D67" s="648">
        <v>11823.698231567319</v>
      </c>
    </row>
    <row r="68" spans="1:4" ht="16.5" thickTop="1" thickBot="1">
      <c r="A68" s="664" t="s">
        <v>402</v>
      </c>
      <c r="B68" s="664" t="s">
        <v>377</v>
      </c>
      <c r="C68" s="665" t="s">
        <v>403</v>
      </c>
      <c r="D68" s="648">
        <v>1353.6609153089155</v>
      </c>
    </row>
    <row r="69" spans="1:4" ht="16.5" thickTop="1" thickBot="1">
      <c r="A69" s="664" t="s">
        <v>404</v>
      </c>
      <c r="B69" s="664" t="s">
        <v>377</v>
      </c>
      <c r="C69" s="665" t="s">
        <v>405</v>
      </c>
      <c r="D69" s="648">
        <v>8870.4237763811489</v>
      </c>
    </row>
    <row r="70" spans="1:4" ht="16.5" thickTop="1" thickBot="1">
      <c r="A70" s="664" t="s">
        <v>406</v>
      </c>
      <c r="B70" s="664" t="s">
        <v>144</v>
      </c>
      <c r="C70" s="665" t="s">
        <v>407</v>
      </c>
      <c r="D70" s="648">
        <v>46707.530166695287</v>
      </c>
    </row>
    <row r="71" spans="1:4" ht="16.5" thickTop="1" thickBot="1">
      <c r="A71" s="664" t="s">
        <v>408</v>
      </c>
      <c r="B71" s="664" t="s">
        <v>92</v>
      </c>
      <c r="C71" s="665" t="s">
        <v>409</v>
      </c>
      <c r="D71" s="648">
        <v>9032.6100619674671</v>
      </c>
    </row>
    <row r="72" spans="1:4" ht="16.5" thickTop="1" thickBot="1">
      <c r="A72" s="664" t="s">
        <v>410</v>
      </c>
      <c r="B72" s="664" t="s">
        <v>92</v>
      </c>
      <c r="C72" s="665" t="s">
        <v>411</v>
      </c>
      <c r="D72" s="648">
        <v>21275632.984610099</v>
      </c>
    </row>
    <row r="73" spans="1:4" ht="16.5" thickTop="1" thickBot="1">
      <c r="A73" s="664" t="s">
        <v>810</v>
      </c>
      <c r="B73" s="664" t="s">
        <v>377</v>
      </c>
      <c r="C73" s="665" t="s">
        <v>811</v>
      </c>
      <c r="D73" s="648">
        <v>1424.6952145621731</v>
      </c>
    </row>
    <row r="74" spans="1:4" ht="16.5" thickTop="1" thickBot="1">
      <c r="A74" s="664" t="s">
        <v>805</v>
      </c>
      <c r="B74" s="664" t="s">
        <v>377</v>
      </c>
      <c r="C74" s="665" t="s">
        <v>806</v>
      </c>
      <c r="D74" s="648">
        <v>1666.3845813182561</v>
      </c>
    </row>
    <row r="75" spans="1:4" ht="16.5" thickTop="1" thickBot="1">
      <c r="A75" s="664" t="s">
        <v>808</v>
      </c>
      <c r="B75" s="664" t="s">
        <v>377</v>
      </c>
      <c r="C75" s="665" t="s">
        <v>809</v>
      </c>
      <c r="D75" s="648">
        <v>1631.4032256035598</v>
      </c>
    </row>
    <row r="76" spans="1:4" ht="16.5" thickTop="1" thickBot="1">
      <c r="A76" s="664" t="s">
        <v>822</v>
      </c>
      <c r="B76" s="664" t="s">
        <v>377</v>
      </c>
      <c r="C76" s="665" t="s">
        <v>823</v>
      </c>
      <c r="D76" s="648">
        <v>2837.7299772194469</v>
      </c>
    </row>
    <row r="77" spans="1:4" ht="16.5" thickTop="1" thickBot="1">
      <c r="A77" s="664" t="s">
        <v>807</v>
      </c>
      <c r="B77" s="664" t="s">
        <v>377</v>
      </c>
      <c r="C77" s="665" t="s">
        <v>2037</v>
      </c>
      <c r="D77" s="648">
        <v>1780.8690182027162</v>
      </c>
    </row>
    <row r="78" spans="1:4" ht="16.5" thickTop="1" thickBot="1">
      <c r="A78" s="664" t="s">
        <v>817</v>
      </c>
      <c r="B78" s="664" t="s">
        <v>377</v>
      </c>
      <c r="C78" s="665" t="s">
        <v>818</v>
      </c>
      <c r="D78" s="648">
        <v>2367.0717366944441</v>
      </c>
    </row>
    <row r="79" spans="1:4" ht="16.5" thickTop="1" thickBot="1">
      <c r="A79" s="664" t="s">
        <v>819</v>
      </c>
      <c r="B79" s="664" t="s">
        <v>377</v>
      </c>
      <c r="C79" s="665" t="s">
        <v>2023</v>
      </c>
      <c r="D79" s="648">
        <v>2493.216625483803</v>
      </c>
    </row>
    <row r="80" spans="1:4" ht="16.5" thickTop="1" thickBot="1">
      <c r="A80" s="664" t="s">
        <v>820</v>
      </c>
      <c r="B80" s="664" t="s">
        <v>377</v>
      </c>
      <c r="C80" s="665" t="s">
        <v>2024</v>
      </c>
      <c r="D80" s="648">
        <v>2550.4588439260328</v>
      </c>
    </row>
    <row r="81" spans="1:4" ht="16.5" thickTop="1" thickBot="1">
      <c r="A81" s="664" t="s">
        <v>812</v>
      </c>
      <c r="B81" s="664" t="s">
        <v>377</v>
      </c>
      <c r="C81" s="665" t="s">
        <v>2247</v>
      </c>
      <c r="D81" s="648">
        <v>2907.69268864884</v>
      </c>
    </row>
    <row r="82" spans="1:4" ht="16.5" thickTop="1" thickBot="1">
      <c r="A82" s="664" t="s">
        <v>813</v>
      </c>
      <c r="B82" s="664" t="s">
        <v>377</v>
      </c>
      <c r="C82" s="665" t="s">
        <v>2248</v>
      </c>
      <c r="D82" s="648">
        <v>2252.5872998099835</v>
      </c>
    </row>
    <row r="83" spans="1:4" ht="16.5" thickTop="1" thickBot="1">
      <c r="A83" s="664" t="s">
        <v>814</v>
      </c>
      <c r="B83" s="664" t="s">
        <v>377</v>
      </c>
      <c r="C83" s="665" t="s">
        <v>2249</v>
      </c>
      <c r="D83" s="648">
        <v>2298.169066347315</v>
      </c>
    </row>
    <row r="84" spans="1:4" ht="16.5" thickTop="1" thickBot="1">
      <c r="A84" s="664" t="s">
        <v>815</v>
      </c>
      <c r="B84" s="664" t="s">
        <v>377</v>
      </c>
      <c r="C84" s="665" t="s">
        <v>2250</v>
      </c>
      <c r="D84" s="648">
        <v>2768.8273068723188</v>
      </c>
    </row>
    <row r="85" spans="1:4" ht="16.5" thickTop="1" thickBot="1">
      <c r="A85" s="664" t="s">
        <v>821</v>
      </c>
      <c r="B85" s="664" t="s">
        <v>377</v>
      </c>
      <c r="C85" s="665" t="s">
        <v>1944</v>
      </c>
      <c r="D85" s="648">
        <v>2550.4588439260328</v>
      </c>
    </row>
    <row r="86" spans="1:4" ht="16.5" thickTop="1" thickBot="1">
      <c r="A86" s="664" t="s">
        <v>816</v>
      </c>
      <c r="B86" s="664" t="s">
        <v>377</v>
      </c>
      <c r="C86" s="665" t="s">
        <v>2251</v>
      </c>
      <c r="D86" s="648">
        <v>2608.7611034505267</v>
      </c>
    </row>
    <row r="87" spans="1:4" ht="16.5" thickTop="1" thickBot="1">
      <c r="A87" s="664" t="s">
        <v>804</v>
      </c>
      <c r="B87" s="664" t="s">
        <v>377</v>
      </c>
      <c r="C87" s="665" t="s">
        <v>2252</v>
      </c>
      <c r="D87" s="648">
        <v>562.2899186667803</v>
      </c>
    </row>
    <row r="88" spans="1:4" ht="16.5" thickTop="1" thickBot="1">
      <c r="A88" s="664" t="s">
        <v>826</v>
      </c>
      <c r="B88" s="664" t="s">
        <v>377</v>
      </c>
      <c r="C88" s="665" t="s">
        <v>1945</v>
      </c>
      <c r="D88" s="648">
        <v>546.98119844797714</v>
      </c>
    </row>
    <row r="89" spans="1:4" ht="16.5" thickTop="1" thickBot="1">
      <c r="A89" s="664" t="s">
        <v>824</v>
      </c>
      <c r="B89" s="664" t="s">
        <v>377</v>
      </c>
      <c r="C89" s="665" t="s">
        <v>825</v>
      </c>
      <c r="D89" s="648">
        <v>838.49249607044555</v>
      </c>
    </row>
    <row r="90" spans="1:4" ht="16.5" thickTop="1" thickBot="1">
      <c r="A90" s="664" t="s">
        <v>915</v>
      </c>
      <c r="B90" s="664" t="s">
        <v>233</v>
      </c>
      <c r="C90" s="665" t="s">
        <v>916</v>
      </c>
      <c r="D90" s="648">
        <v>8514.2499727406048</v>
      </c>
    </row>
    <row r="91" spans="1:4" ht="16.5" thickTop="1" thickBot="1">
      <c r="A91" s="664" t="s">
        <v>412</v>
      </c>
      <c r="B91" s="664" t="s">
        <v>377</v>
      </c>
      <c r="C91" s="665" t="s">
        <v>2253</v>
      </c>
      <c r="D91" s="648">
        <v>14571.324716794368</v>
      </c>
    </row>
    <row r="92" spans="1:4" ht="16.5" thickTop="1" thickBot="1">
      <c r="A92" s="664" t="s">
        <v>413</v>
      </c>
      <c r="B92" s="664" t="s">
        <v>144</v>
      </c>
      <c r="C92" s="665" t="s">
        <v>414</v>
      </c>
      <c r="D92" s="648">
        <v>40366.364412594907</v>
      </c>
    </row>
    <row r="93" spans="1:4" ht="16.5" thickTop="1" thickBot="1">
      <c r="A93" s="664" t="s">
        <v>415</v>
      </c>
      <c r="B93" s="664" t="s">
        <v>144</v>
      </c>
      <c r="C93" s="665" t="s">
        <v>416</v>
      </c>
      <c r="D93" s="648">
        <v>1881.5729210177508</v>
      </c>
    </row>
    <row r="94" spans="1:4" ht="16.5" thickTop="1" thickBot="1">
      <c r="A94" s="664" t="s">
        <v>417</v>
      </c>
      <c r="B94" s="664" t="s">
        <v>144</v>
      </c>
      <c r="C94" s="665" t="s">
        <v>418</v>
      </c>
      <c r="D94" s="648">
        <v>1881.5729210177508</v>
      </c>
    </row>
    <row r="95" spans="1:4" ht="16.5" thickTop="1" thickBot="1">
      <c r="A95" s="664" t="s">
        <v>419</v>
      </c>
      <c r="B95" s="664" t="s">
        <v>377</v>
      </c>
      <c r="C95" s="665" t="s">
        <v>420</v>
      </c>
      <c r="D95" s="648">
        <v>4975.8328401449699</v>
      </c>
    </row>
    <row r="96" spans="1:4" ht="16.5" thickTop="1" thickBot="1">
      <c r="A96" s="664" t="s">
        <v>436</v>
      </c>
      <c r="B96" s="664" t="s">
        <v>377</v>
      </c>
      <c r="C96" s="665" t="s">
        <v>437</v>
      </c>
      <c r="D96" s="648">
        <v>3665.6220624672578</v>
      </c>
    </row>
    <row r="97" spans="1:4" ht="16.5" thickTop="1" thickBot="1">
      <c r="A97" s="664" t="s">
        <v>434</v>
      </c>
      <c r="B97" s="664" t="s">
        <v>377</v>
      </c>
      <c r="C97" s="665" t="s">
        <v>435</v>
      </c>
      <c r="D97" s="648">
        <v>5676.5199955211583</v>
      </c>
    </row>
    <row r="98" spans="1:4" ht="16.5" thickTop="1" thickBot="1">
      <c r="A98" s="664" t="s">
        <v>421</v>
      </c>
      <c r="B98" s="664" t="s">
        <v>422</v>
      </c>
      <c r="C98" s="665" t="s">
        <v>423</v>
      </c>
      <c r="D98" s="648">
        <v>3902.0112238120228</v>
      </c>
    </row>
    <row r="99" spans="1:4" ht="16.5" thickTop="1" thickBot="1">
      <c r="A99" s="664" t="s">
        <v>835</v>
      </c>
      <c r="B99" s="664" t="s">
        <v>387</v>
      </c>
      <c r="C99" s="665" t="s">
        <v>2254</v>
      </c>
      <c r="D99" s="648">
        <v>444429.64402655727</v>
      </c>
    </row>
    <row r="100" spans="1:4" ht="16.5" thickTop="1" thickBot="1">
      <c r="A100" s="664" t="s">
        <v>836</v>
      </c>
      <c r="B100" s="664" t="s">
        <v>387</v>
      </c>
      <c r="C100" s="665" t="s">
        <v>2255</v>
      </c>
      <c r="D100" s="648">
        <v>451519.19878473569</v>
      </c>
    </row>
    <row r="101" spans="1:4" ht="16.5" thickTop="1" thickBot="1">
      <c r="A101" s="664" t="s">
        <v>837</v>
      </c>
      <c r="B101" s="664" t="s">
        <v>387</v>
      </c>
      <c r="C101" s="665" t="s">
        <v>2256</v>
      </c>
      <c r="D101" s="648">
        <v>692641.44356180774</v>
      </c>
    </row>
    <row r="102" spans="1:4" ht="16.5" thickTop="1" thickBot="1">
      <c r="A102" s="664" t="s">
        <v>838</v>
      </c>
      <c r="B102" s="664" t="s">
        <v>387</v>
      </c>
      <c r="C102" s="665" t="s">
        <v>2257</v>
      </c>
      <c r="D102" s="648">
        <v>531896.81384736719</v>
      </c>
    </row>
    <row r="103" spans="1:4" ht="16.5" thickTop="1" thickBot="1">
      <c r="A103" s="664" t="s">
        <v>839</v>
      </c>
      <c r="B103" s="664" t="s">
        <v>387</v>
      </c>
      <c r="C103" s="665" t="s">
        <v>2258</v>
      </c>
      <c r="D103" s="648">
        <v>531896.81384736719</v>
      </c>
    </row>
    <row r="104" spans="1:4" ht="16.5" thickTop="1" thickBot="1">
      <c r="A104" s="664" t="s">
        <v>833</v>
      </c>
      <c r="B104" s="664" t="s">
        <v>387</v>
      </c>
      <c r="C104" s="665" t="s">
        <v>2006</v>
      </c>
      <c r="D104" s="648">
        <v>374691.66130660474</v>
      </c>
    </row>
    <row r="105" spans="1:4" ht="16.5" thickTop="1" thickBot="1">
      <c r="A105" s="664" t="s">
        <v>832</v>
      </c>
      <c r="B105" s="664" t="s">
        <v>387</v>
      </c>
      <c r="C105" s="665" t="s">
        <v>2007</v>
      </c>
      <c r="D105" s="648">
        <v>401878.53494341724</v>
      </c>
    </row>
    <row r="106" spans="1:4" ht="16.5" thickTop="1" thickBot="1">
      <c r="A106" s="664" t="s">
        <v>1661</v>
      </c>
      <c r="B106" s="664" t="s">
        <v>387</v>
      </c>
      <c r="C106" s="665" t="s">
        <v>2005</v>
      </c>
      <c r="D106" s="648">
        <v>439706.10096399102</v>
      </c>
    </row>
    <row r="107" spans="1:4" ht="16.5" thickTop="1" thickBot="1">
      <c r="A107" s="664" t="s">
        <v>829</v>
      </c>
      <c r="B107" s="664" t="s">
        <v>387</v>
      </c>
      <c r="C107" s="665" t="s">
        <v>2005</v>
      </c>
      <c r="D107" s="648">
        <v>439706.10096399102</v>
      </c>
    </row>
    <row r="108" spans="1:4" ht="16.5" thickTop="1" thickBot="1">
      <c r="A108" s="664" t="s">
        <v>831</v>
      </c>
      <c r="B108" s="664" t="s">
        <v>387</v>
      </c>
      <c r="C108" s="665" t="s">
        <v>2008</v>
      </c>
      <c r="D108" s="648">
        <v>458608.75354291411</v>
      </c>
    </row>
    <row r="109" spans="1:4" ht="16.5" thickTop="1" thickBot="1">
      <c r="A109" s="664" t="s">
        <v>830</v>
      </c>
      <c r="B109" s="664" t="s">
        <v>387</v>
      </c>
      <c r="C109" s="665" t="s">
        <v>2009</v>
      </c>
      <c r="D109" s="648">
        <v>485795.62717972667</v>
      </c>
    </row>
    <row r="110" spans="1:4" ht="16.5" thickTop="1" thickBot="1">
      <c r="A110" s="664" t="s">
        <v>834</v>
      </c>
      <c r="B110" s="664" t="s">
        <v>387</v>
      </c>
      <c r="C110" s="665" t="s">
        <v>2010</v>
      </c>
      <c r="D110" s="648">
        <v>378242.79893218749</v>
      </c>
    </row>
    <row r="111" spans="1:4" ht="16.5" thickTop="1" thickBot="1">
      <c r="A111" s="664" t="s">
        <v>424</v>
      </c>
      <c r="B111" s="664" t="s">
        <v>144</v>
      </c>
      <c r="C111" s="665" t="s">
        <v>425</v>
      </c>
      <c r="D111" s="648">
        <v>2119.0221234447795</v>
      </c>
    </row>
    <row r="112" spans="1:4" ht="16.5" thickTop="1" thickBot="1">
      <c r="A112" s="664" t="s">
        <v>426</v>
      </c>
      <c r="B112" s="664" t="s">
        <v>233</v>
      </c>
      <c r="C112" s="665" t="s">
        <v>427</v>
      </c>
      <c r="D112" s="648">
        <v>875.59393394966889</v>
      </c>
    </row>
    <row r="113" spans="1:4" ht="16.5" thickTop="1" thickBot="1">
      <c r="A113" s="664" t="s">
        <v>428</v>
      </c>
      <c r="B113" s="664" t="s">
        <v>92</v>
      </c>
      <c r="C113" s="665" t="s">
        <v>427</v>
      </c>
      <c r="D113" s="648">
        <v>875.59393394966889</v>
      </c>
    </row>
    <row r="114" spans="1:4" ht="16.5" thickTop="1" thickBot="1">
      <c r="A114" s="664" t="s">
        <v>429</v>
      </c>
      <c r="B114" s="664" t="s">
        <v>144</v>
      </c>
      <c r="C114" s="665" t="s">
        <v>2259</v>
      </c>
      <c r="D114" s="648">
        <v>57327.021728811247</v>
      </c>
    </row>
    <row r="115" spans="1:4" ht="16.5" thickTop="1" thickBot="1">
      <c r="A115" s="664" t="s">
        <v>430</v>
      </c>
      <c r="B115" s="664" t="s">
        <v>92</v>
      </c>
      <c r="C115" s="665" t="s">
        <v>431</v>
      </c>
      <c r="D115" s="648">
        <v>44774.015232646627</v>
      </c>
    </row>
    <row r="116" spans="1:4" ht="16.5" thickTop="1" thickBot="1">
      <c r="A116" s="664" t="s">
        <v>438</v>
      </c>
      <c r="B116" s="664" t="s">
        <v>92</v>
      </c>
      <c r="C116" s="665" t="s">
        <v>1913</v>
      </c>
      <c r="D116" s="648">
        <v>235407.56330258929</v>
      </c>
    </row>
    <row r="117" spans="1:4" ht="16.5" thickTop="1" thickBot="1">
      <c r="A117" s="664" t="s">
        <v>440</v>
      </c>
      <c r="B117" s="664" t="s">
        <v>92</v>
      </c>
      <c r="C117" s="665" t="s">
        <v>441</v>
      </c>
      <c r="D117" s="648">
        <v>131389.97206439899</v>
      </c>
    </row>
    <row r="118" spans="1:4" ht="16.5" thickTop="1" thickBot="1">
      <c r="A118" s="664" t="s">
        <v>439</v>
      </c>
      <c r="B118" s="664" t="s">
        <v>92</v>
      </c>
      <c r="C118" s="665" t="s">
        <v>2260</v>
      </c>
      <c r="D118" s="648">
        <v>93068.426899490412</v>
      </c>
    </row>
    <row r="119" spans="1:4" ht="16.5" thickTop="1" thickBot="1">
      <c r="A119" s="664" t="s">
        <v>443</v>
      </c>
      <c r="B119" s="664" t="s">
        <v>387</v>
      </c>
      <c r="C119" s="665" t="s">
        <v>2261</v>
      </c>
      <c r="D119" s="648">
        <v>4021.795866107801</v>
      </c>
    </row>
    <row r="120" spans="1:4" ht="16.5" thickTop="1" thickBot="1">
      <c r="A120" s="664" t="s">
        <v>442</v>
      </c>
      <c r="B120" s="664" t="s">
        <v>387</v>
      </c>
      <c r="C120" s="665" t="s">
        <v>2262</v>
      </c>
      <c r="D120" s="648">
        <v>3907.3114292233404</v>
      </c>
    </row>
    <row r="121" spans="1:4" ht="16.5" thickTop="1" thickBot="1">
      <c r="A121" s="664" t="s">
        <v>840</v>
      </c>
      <c r="B121" s="664" t="s">
        <v>606</v>
      </c>
      <c r="C121" s="665" t="s">
        <v>2263</v>
      </c>
      <c r="D121" s="648">
        <v>18550.718939611626</v>
      </c>
    </row>
    <row r="122" spans="1:4" ht="16.5" thickTop="1" thickBot="1">
      <c r="A122" s="664" t="s">
        <v>841</v>
      </c>
      <c r="B122" s="664" t="s">
        <v>606</v>
      </c>
      <c r="C122" s="665" t="s">
        <v>1946</v>
      </c>
      <c r="D122" s="648">
        <v>30211.170844510365</v>
      </c>
    </row>
    <row r="123" spans="1:4" ht="16.5" thickTop="1" thickBot="1">
      <c r="A123" s="664" t="s">
        <v>444</v>
      </c>
      <c r="B123" s="664" t="s">
        <v>387</v>
      </c>
      <c r="C123" s="665" t="s">
        <v>1914</v>
      </c>
      <c r="D123" s="648">
        <v>2666.0033218927565</v>
      </c>
    </row>
    <row r="124" spans="1:4" ht="16.5" thickTop="1" thickBot="1">
      <c r="A124" s="664" t="s">
        <v>445</v>
      </c>
      <c r="B124" s="664" t="s">
        <v>144</v>
      </c>
      <c r="C124" s="665" t="s">
        <v>446</v>
      </c>
      <c r="D124" s="648">
        <v>19867.289963782921</v>
      </c>
    </row>
    <row r="125" spans="1:4" ht="16.5" thickTop="1" thickBot="1">
      <c r="A125" s="664" t="s">
        <v>865</v>
      </c>
      <c r="B125" s="664" t="s">
        <v>422</v>
      </c>
      <c r="C125" s="665" t="s">
        <v>1947</v>
      </c>
      <c r="D125" s="648">
        <v>1838.1112366449465</v>
      </c>
    </row>
    <row r="126" spans="1:4" ht="16.5" thickTop="1" thickBot="1">
      <c r="A126" s="664" t="s">
        <v>866</v>
      </c>
      <c r="B126" s="664" t="s">
        <v>422</v>
      </c>
      <c r="C126" s="665" t="s">
        <v>1948</v>
      </c>
      <c r="D126" s="648">
        <v>2493.216625483803</v>
      </c>
    </row>
    <row r="127" spans="1:4" ht="16.5" thickTop="1" thickBot="1">
      <c r="A127" s="664" t="s">
        <v>864</v>
      </c>
      <c r="B127" s="664" t="s">
        <v>422</v>
      </c>
      <c r="C127" s="665" t="s">
        <v>2264</v>
      </c>
      <c r="D127" s="648">
        <v>2459.2953108513698</v>
      </c>
    </row>
    <row r="128" spans="1:4" ht="16.5" thickTop="1" thickBot="1">
      <c r="A128" s="664" t="s">
        <v>846</v>
      </c>
      <c r="B128" s="664" t="s">
        <v>422</v>
      </c>
      <c r="C128" s="665" t="s">
        <v>847</v>
      </c>
      <c r="D128" s="648">
        <v>1953.6557146116702</v>
      </c>
    </row>
    <row r="129" spans="1:4" ht="16.5" thickTop="1" thickBot="1">
      <c r="A129" s="664" t="s">
        <v>848</v>
      </c>
      <c r="B129" s="664" t="s">
        <v>422</v>
      </c>
      <c r="C129" s="665" t="s">
        <v>849</v>
      </c>
      <c r="D129" s="648">
        <v>1597.481910971127</v>
      </c>
    </row>
    <row r="130" spans="1:4" ht="16.5" thickTop="1" thickBot="1">
      <c r="A130" s="664" t="s">
        <v>850</v>
      </c>
      <c r="B130" s="664" t="s">
        <v>422</v>
      </c>
      <c r="C130" s="665" t="s">
        <v>851</v>
      </c>
      <c r="D130" s="648">
        <v>1540.239692528897</v>
      </c>
    </row>
    <row r="131" spans="1:4" ht="16.5" thickTop="1" thickBot="1">
      <c r="A131" s="664" t="s">
        <v>852</v>
      </c>
      <c r="B131" s="664" t="s">
        <v>422</v>
      </c>
      <c r="C131" s="665" t="s">
        <v>853</v>
      </c>
      <c r="D131" s="648">
        <v>1896.4134961694401</v>
      </c>
    </row>
    <row r="132" spans="1:4" ht="16.5" thickTop="1" thickBot="1">
      <c r="A132" s="664" t="s">
        <v>854</v>
      </c>
      <c r="B132" s="664" t="s">
        <v>422</v>
      </c>
      <c r="C132" s="665" t="s">
        <v>855</v>
      </c>
      <c r="D132" s="648">
        <v>1666.3845813182561</v>
      </c>
    </row>
    <row r="133" spans="1:4" ht="16.5" thickTop="1" thickBot="1">
      <c r="A133" s="664" t="s">
        <v>858</v>
      </c>
      <c r="B133" s="664" t="s">
        <v>422</v>
      </c>
      <c r="C133" s="665" t="s">
        <v>859</v>
      </c>
      <c r="D133" s="648">
        <v>1361.0927496263619</v>
      </c>
    </row>
    <row r="134" spans="1:4" ht="16.5" thickTop="1" thickBot="1">
      <c r="A134" s="664" t="s">
        <v>856</v>
      </c>
      <c r="B134" s="664" t="s">
        <v>422</v>
      </c>
      <c r="C134" s="665" t="s">
        <v>857</v>
      </c>
      <c r="D134" s="648">
        <v>2010.8979330539005</v>
      </c>
    </row>
    <row r="135" spans="1:4" ht="16.5" thickTop="1" thickBot="1">
      <c r="A135" s="664" t="s">
        <v>860</v>
      </c>
      <c r="B135" s="664" t="s">
        <v>422</v>
      </c>
      <c r="C135" s="665" t="s">
        <v>861</v>
      </c>
      <c r="D135" s="648">
        <v>2000.2975222312652</v>
      </c>
    </row>
    <row r="136" spans="1:4" ht="16.5" thickTop="1" thickBot="1">
      <c r="A136" s="664" t="s">
        <v>862</v>
      </c>
      <c r="B136" s="664" t="s">
        <v>422</v>
      </c>
      <c r="C136" s="665" t="s">
        <v>863</v>
      </c>
      <c r="D136" s="648">
        <v>1585.8214590662283</v>
      </c>
    </row>
    <row r="137" spans="1:4" ht="16.5" thickTop="1" thickBot="1">
      <c r="A137" s="664" t="s">
        <v>845</v>
      </c>
      <c r="B137" s="664" t="s">
        <v>377</v>
      </c>
      <c r="C137" s="665" t="s">
        <v>2265</v>
      </c>
      <c r="D137" s="648">
        <v>8030.8712392284397</v>
      </c>
    </row>
    <row r="138" spans="1:4" ht="31.5" thickTop="1" thickBot="1">
      <c r="A138" s="664" t="s">
        <v>842</v>
      </c>
      <c r="B138" s="664" t="s">
        <v>843</v>
      </c>
      <c r="C138" s="665" t="s">
        <v>844</v>
      </c>
      <c r="D138" s="648">
        <v>0</v>
      </c>
    </row>
    <row r="139" spans="1:4" ht="16.5" thickTop="1" thickBot="1">
      <c r="A139" s="664" t="s">
        <v>447</v>
      </c>
      <c r="B139" s="664" t="s">
        <v>377</v>
      </c>
      <c r="C139" s="665" t="s">
        <v>448</v>
      </c>
      <c r="D139" s="648">
        <v>3832.0485123826306</v>
      </c>
    </row>
    <row r="140" spans="1:4" ht="16.5" thickTop="1" thickBot="1">
      <c r="A140" s="664" t="s">
        <v>449</v>
      </c>
      <c r="B140" s="664" t="s">
        <v>450</v>
      </c>
      <c r="C140" s="665" t="s">
        <v>2266</v>
      </c>
      <c r="D140" s="648">
        <v>505.63959623969981</v>
      </c>
    </row>
    <row r="141" spans="1:4" ht="16.5" thickTop="1" thickBot="1">
      <c r="A141" s="664" t="s">
        <v>451</v>
      </c>
      <c r="B141" s="664" t="s">
        <v>144</v>
      </c>
      <c r="C141" s="665" t="s">
        <v>2267</v>
      </c>
      <c r="D141" s="648">
        <v>5676.5199955211583</v>
      </c>
    </row>
    <row r="142" spans="1:4" ht="16.5" thickTop="1" thickBot="1">
      <c r="A142" s="664" t="s">
        <v>452</v>
      </c>
      <c r="B142" s="664" t="s">
        <v>92</v>
      </c>
      <c r="C142" s="665" t="s">
        <v>2268</v>
      </c>
      <c r="D142" s="648">
        <v>3082.5994672223205</v>
      </c>
    </row>
    <row r="143" spans="1:4" ht="16.5" thickTop="1" thickBot="1">
      <c r="A143" s="664" t="s">
        <v>453</v>
      </c>
      <c r="B143" s="664" t="s">
        <v>454</v>
      </c>
      <c r="C143" s="665" t="s">
        <v>455</v>
      </c>
      <c r="D143" s="648">
        <v>10410.663468910047</v>
      </c>
    </row>
    <row r="144" spans="1:4" ht="16.5" thickTop="1" thickBot="1">
      <c r="A144" s="664" t="s">
        <v>456</v>
      </c>
      <c r="B144" s="664" t="s">
        <v>422</v>
      </c>
      <c r="C144" s="665" t="s">
        <v>457</v>
      </c>
      <c r="D144" s="648">
        <v>29553.94537350698</v>
      </c>
    </row>
    <row r="145" spans="1:4" ht="16.5" thickTop="1" thickBot="1">
      <c r="A145" s="664" t="s">
        <v>873</v>
      </c>
      <c r="B145" s="664" t="s">
        <v>233</v>
      </c>
      <c r="C145" s="665" t="s">
        <v>875</v>
      </c>
      <c r="D145" s="648">
        <v>17730.247141939661</v>
      </c>
    </row>
    <row r="146" spans="1:4" ht="31.5" thickTop="1" thickBot="1">
      <c r="A146" s="664" t="s">
        <v>867</v>
      </c>
      <c r="B146" s="664" t="s">
        <v>233</v>
      </c>
      <c r="C146" s="665" t="s">
        <v>2269</v>
      </c>
      <c r="D146" s="648">
        <v>5446.4910806699745</v>
      </c>
    </row>
    <row r="147" spans="1:4" ht="16.5" thickTop="1" thickBot="1">
      <c r="A147" s="664" t="s">
        <v>868</v>
      </c>
      <c r="B147" s="664" t="s">
        <v>233</v>
      </c>
      <c r="C147" s="665" t="s">
        <v>2270</v>
      </c>
      <c r="D147" s="648">
        <v>22108.216811688006</v>
      </c>
    </row>
    <row r="148" spans="1:4" ht="16.5" thickTop="1" thickBot="1">
      <c r="A148" s="664" t="s">
        <v>1691</v>
      </c>
      <c r="B148" s="664" t="s">
        <v>233</v>
      </c>
      <c r="C148" s="665" t="s">
        <v>1949</v>
      </c>
      <c r="D148" s="648">
        <v>9555.2103155233835</v>
      </c>
    </row>
    <row r="149" spans="1:4" ht="16.5" thickTop="1" thickBot="1">
      <c r="A149" s="664" t="s">
        <v>869</v>
      </c>
      <c r="B149" s="664" t="s">
        <v>144</v>
      </c>
      <c r="C149" s="665" t="s">
        <v>2271</v>
      </c>
      <c r="D149" s="648">
        <v>33105.082999089776</v>
      </c>
    </row>
    <row r="150" spans="1:4" ht="16.5" thickTop="1" thickBot="1">
      <c r="A150" s="664" t="s">
        <v>870</v>
      </c>
      <c r="B150" s="664" t="s">
        <v>233</v>
      </c>
      <c r="C150" s="665" t="s">
        <v>871</v>
      </c>
      <c r="D150" s="648">
        <v>7613.2150528166121</v>
      </c>
    </row>
    <row r="151" spans="1:4" ht="16.5" thickTop="1" thickBot="1">
      <c r="A151" s="664" t="s">
        <v>872</v>
      </c>
      <c r="B151" s="664" t="s">
        <v>450</v>
      </c>
      <c r="C151" s="665" t="s">
        <v>2272</v>
      </c>
      <c r="D151" s="648">
        <v>177302.47141939664</v>
      </c>
    </row>
    <row r="152" spans="1:4" ht="16.5" thickTop="1" thickBot="1">
      <c r="A152" s="664" t="s">
        <v>458</v>
      </c>
      <c r="B152" s="664" t="s">
        <v>92</v>
      </c>
      <c r="C152" s="665" t="s">
        <v>459</v>
      </c>
      <c r="D152" s="648">
        <v>1252.9685592354826</v>
      </c>
    </row>
    <row r="153" spans="1:4" ht="16.5" thickTop="1" thickBot="1">
      <c r="A153" s="664" t="s">
        <v>460</v>
      </c>
      <c r="B153" s="664" t="s">
        <v>377</v>
      </c>
      <c r="C153" s="665" t="s">
        <v>461</v>
      </c>
      <c r="D153" s="648">
        <v>31324.213980887063</v>
      </c>
    </row>
    <row r="154" spans="1:4" ht="16.5" thickTop="1" thickBot="1">
      <c r="A154" s="664" t="s">
        <v>462</v>
      </c>
      <c r="B154" s="664" t="s">
        <v>377</v>
      </c>
      <c r="C154" s="665" t="s">
        <v>463</v>
      </c>
      <c r="D154" s="648">
        <v>4734.1434733888882</v>
      </c>
    </row>
    <row r="155" spans="1:4" ht="16.5" thickTop="1" thickBot="1">
      <c r="A155" s="664" t="s">
        <v>909</v>
      </c>
      <c r="B155" s="664" t="s">
        <v>144</v>
      </c>
      <c r="C155" s="665" t="s">
        <v>2273</v>
      </c>
      <c r="D155" s="648">
        <v>56522.450547373235</v>
      </c>
    </row>
    <row r="156" spans="1:4" ht="16.5" thickTop="1" thickBot="1">
      <c r="A156" s="664" t="s">
        <v>910</v>
      </c>
      <c r="B156" s="664" t="s">
        <v>144</v>
      </c>
      <c r="C156" s="665" t="s">
        <v>2274</v>
      </c>
      <c r="D156" s="648">
        <v>24633.50482574078</v>
      </c>
    </row>
    <row r="157" spans="1:4" ht="16.5" thickTop="1" thickBot="1">
      <c r="A157" s="664" t="s">
        <v>911</v>
      </c>
      <c r="B157" s="664" t="s">
        <v>144</v>
      </c>
      <c r="C157" s="665" t="s">
        <v>2275</v>
      </c>
      <c r="D157" s="648">
        <v>37898.340518140991</v>
      </c>
    </row>
    <row r="158" spans="1:4" ht="16.5" thickTop="1" thickBot="1">
      <c r="A158" s="664" t="s">
        <v>912</v>
      </c>
      <c r="B158" s="664" t="s">
        <v>144</v>
      </c>
      <c r="C158" s="665" t="s">
        <v>2276</v>
      </c>
      <c r="D158" s="648">
        <v>75796.681036281982</v>
      </c>
    </row>
    <row r="159" spans="1:4" ht="16.5" thickTop="1" thickBot="1">
      <c r="A159" s="664" t="s">
        <v>466</v>
      </c>
      <c r="B159" s="664" t="s">
        <v>233</v>
      </c>
      <c r="C159" s="665" t="s">
        <v>467</v>
      </c>
      <c r="D159" s="648">
        <v>9545.3920081821761</v>
      </c>
    </row>
    <row r="160" spans="1:4" ht="16.5" thickTop="1" thickBot="1">
      <c r="A160" s="664" t="s">
        <v>902</v>
      </c>
      <c r="B160" s="664" t="s">
        <v>233</v>
      </c>
      <c r="C160" s="665" t="s">
        <v>467</v>
      </c>
      <c r="D160" s="648">
        <v>9545.3920081821761</v>
      </c>
    </row>
    <row r="161" spans="1:4" ht="16.5" thickTop="1" thickBot="1">
      <c r="A161" s="664" t="s">
        <v>468</v>
      </c>
      <c r="B161" s="664" t="s">
        <v>233</v>
      </c>
      <c r="C161" s="665" t="s">
        <v>469</v>
      </c>
      <c r="D161" s="648">
        <v>12977.443067303857</v>
      </c>
    </row>
    <row r="162" spans="1:4" ht="16.5" thickTop="1" thickBot="1">
      <c r="A162" s="664" t="s">
        <v>903</v>
      </c>
      <c r="B162" s="664" t="s">
        <v>233</v>
      </c>
      <c r="C162" s="665" t="s">
        <v>469</v>
      </c>
      <c r="D162" s="648">
        <v>12977.443067303857</v>
      </c>
    </row>
    <row r="163" spans="1:4" ht="16.5" thickTop="1" thickBot="1">
      <c r="A163" s="664" t="s">
        <v>894</v>
      </c>
      <c r="B163" s="664" t="s">
        <v>233</v>
      </c>
      <c r="C163" s="665" t="s">
        <v>895</v>
      </c>
      <c r="D163" s="648">
        <v>5033.5360496948442</v>
      </c>
    </row>
    <row r="164" spans="1:4" ht="16.5" thickTop="1" thickBot="1">
      <c r="A164" s="664" t="s">
        <v>900</v>
      </c>
      <c r="B164" s="664" t="s">
        <v>233</v>
      </c>
      <c r="C164" s="665" t="s">
        <v>895</v>
      </c>
      <c r="D164" s="648">
        <v>9856.734018703226</v>
      </c>
    </row>
    <row r="165" spans="1:4" ht="16.5" thickTop="1" thickBot="1">
      <c r="A165" s="664" t="s">
        <v>907</v>
      </c>
      <c r="B165" s="664" t="s">
        <v>874</v>
      </c>
      <c r="C165" s="665" t="s">
        <v>908</v>
      </c>
      <c r="D165" s="648">
        <v>12802.116150496551</v>
      </c>
    </row>
    <row r="166" spans="1:4" ht="16.5" thickTop="1" thickBot="1">
      <c r="A166" s="664" t="s">
        <v>905</v>
      </c>
      <c r="B166" s="664" t="s">
        <v>233</v>
      </c>
      <c r="C166" s="665" t="s">
        <v>906</v>
      </c>
      <c r="D166" s="648">
        <v>10387.342565100249</v>
      </c>
    </row>
    <row r="167" spans="1:4" ht="16.5" thickTop="1" thickBot="1">
      <c r="A167" s="664" t="s">
        <v>470</v>
      </c>
      <c r="B167" s="664" t="s">
        <v>233</v>
      </c>
      <c r="C167" s="665" t="s">
        <v>471</v>
      </c>
      <c r="D167" s="648">
        <v>10084.170815572881</v>
      </c>
    </row>
    <row r="168" spans="1:4" ht="16.5" thickTop="1" thickBot="1">
      <c r="A168" s="664" t="s">
        <v>904</v>
      </c>
      <c r="B168" s="664" t="s">
        <v>233</v>
      </c>
      <c r="C168" s="665" t="s">
        <v>471</v>
      </c>
      <c r="D168" s="648">
        <v>9856.2619828862244</v>
      </c>
    </row>
    <row r="169" spans="1:4" ht="16.5" thickTop="1" thickBot="1">
      <c r="A169" s="664" t="s">
        <v>464</v>
      </c>
      <c r="B169" s="664" t="s">
        <v>233</v>
      </c>
      <c r="C169" s="665" t="s">
        <v>465</v>
      </c>
      <c r="D169" s="648">
        <v>12225.453801745194</v>
      </c>
    </row>
    <row r="170" spans="1:4" ht="16.5" thickTop="1" thickBot="1">
      <c r="A170" s="664" t="s">
        <v>901</v>
      </c>
      <c r="B170" s="664" t="s">
        <v>233</v>
      </c>
      <c r="C170" s="665" t="s">
        <v>465</v>
      </c>
      <c r="D170" s="648">
        <v>12225.453801745194</v>
      </c>
    </row>
    <row r="171" spans="1:4" ht="16.5" thickTop="1" thickBot="1">
      <c r="A171" s="664" t="s">
        <v>877</v>
      </c>
      <c r="B171" s="664" t="s">
        <v>233</v>
      </c>
      <c r="C171" s="665" t="s">
        <v>878</v>
      </c>
      <c r="D171" s="648">
        <v>12004.965256634381</v>
      </c>
    </row>
    <row r="172" spans="1:4" ht="16.5" thickTop="1" thickBot="1">
      <c r="A172" s="664" t="s">
        <v>890</v>
      </c>
      <c r="B172" s="664" t="s">
        <v>874</v>
      </c>
      <c r="C172" s="665" t="s">
        <v>891</v>
      </c>
      <c r="D172" s="648">
        <v>18674.743746236461</v>
      </c>
    </row>
    <row r="173" spans="1:4" ht="16.5" thickTop="1" thickBot="1">
      <c r="A173" s="664" t="s">
        <v>892</v>
      </c>
      <c r="B173" s="664" t="s">
        <v>874</v>
      </c>
      <c r="C173" s="665" t="s">
        <v>893</v>
      </c>
      <c r="D173" s="648">
        <v>7112.8756619882306</v>
      </c>
    </row>
    <row r="174" spans="1:4" ht="16.5" thickTop="1" thickBot="1">
      <c r="A174" s="664" t="s">
        <v>879</v>
      </c>
      <c r="B174" s="664" t="s">
        <v>233</v>
      </c>
      <c r="C174" s="665" t="s">
        <v>880</v>
      </c>
      <c r="D174" s="648">
        <v>5206.3881358035214</v>
      </c>
    </row>
    <row r="175" spans="1:4" ht="16.5" thickTop="1" thickBot="1">
      <c r="A175" s="664" t="s">
        <v>881</v>
      </c>
      <c r="B175" s="664" t="s">
        <v>233</v>
      </c>
      <c r="C175" s="665" t="s">
        <v>882</v>
      </c>
      <c r="D175" s="648">
        <v>5206.3881358035214</v>
      </c>
    </row>
    <row r="176" spans="1:4" ht="31.5" thickTop="1" thickBot="1">
      <c r="A176" s="664" t="s">
        <v>887</v>
      </c>
      <c r="B176" s="664" t="s">
        <v>233</v>
      </c>
      <c r="C176" s="665" t="s">
        <v>1952</v>
      </c>
      <c r="D176" s="648">
        <v>5206.3881358035214</v>
      </c>
    </row>
    <row r="177" spans="1:4" ht="31.5" thickTop="1" thickBot="1">
      <c r="A177" s="664" t="s">
        <v>883</v>
      </c>
      <c r="B177" s="664" t="s">
        <v>233</v>
      </c>
      <c r="C177" s="665" t="s">
        <v>1951</v>
      </c>
      <c r="D177" s="648">
        <v>5206.3881358035214</v>
      </c>
    </row>
    <row r="178" spans="1:4" ht="16.5" thickTop="1" thickBot="1">
      <c r="A178" s="664" t="s">
        <v>884</v>
      </c>
      <c r="B178" s="664" t="s">
        <v>233</v>
      </c>
      <c r="C178" s="665" t="s">
        <v>2277</v>
      </c>
      <c r="D178" s="648">
        <v>6562.7143402934626</v>
      </c>
    </row>
    <row r="179" spans="1:4" ht="31.5" thickTop="1" thickBot="1">
      <c r="A179" s="664" t="s">
        <v>889</v>
      </c>
      <c r="B179" s="664" t="s">
        <v>233</v>
      </c>
      <c r="C179" s="665" t="s">
        <v>1953</v>
      </c>
      <c r="D179" s="648">
        <v>5206.3881358035214</v>
      </c>
    </row>
    <row r="180" spans="1:4" ht="31.5" thickTop="1" thickBot="1">
      <c r="A180" s="664" t="s">
        <v>876</v>
      </c>
      <c r="B180" s="664" t="s">
        <v>233</v>
      </c>
      <c r="C180" s="665" t="s">
        <v>1950</v>
      </c>
      <c r="D180" s="648">
        <v>2550.4588439260328</v>
      </c>
    </row>
    <row r="181" spans="1:4" ht="16.5" thickTop="1" thickBot="1">
      <c r="A181" s="664" t="s">
        <v>885</v>
      </c>
      <c r="B181" s="664" t="s">
        <v>233</v>
      </c>
      <c r="C181" s="665" t="s">
        <v>886</v>
      </c>
      <c r="D181" s="648">
        <v>2550.4588439260328</v>
      </c>
    </row>
    <row r="182" spans="1:4" ht="16.5" thickTop="1" thickBot="1">
      <c r="A182" s="664" t="s">
        <v>888</v>
      </c>
      <c r="B182" s="664" t="s">
        <v>233</v>
      </c>
      <c r="C182" s="665" t="s">
        <v>886</v>
      </c>
      <c r="D182" s="648">
        <v>7173.2980036772506</v>
      </c>
    </row>
    <row r="183" spans="1:4" ht="16.5" thickTop="1" thickBot="1">
      <c r="A183" s="664" t="s">
        <v>472</v>
      </c>
      <c r="B183" s="664" t="s">
        <v>377</v>
      </c>
      <c r="C183" s="665" t="s">
        <v>473</v>
      </c>
      <c r="D183" s="648">
        <v>7288.9433901249295</v>
      </c>
    </row>
    <row r="184" spans="1:4" ht="16.5" thickTop="1" thickBot="1">
      <c r="A184" s="664" t="s">
        <v>476</v>
      </c>
      <c r="B184" s="664" t="s">
        <v>92</v>
      </c>
      <c r="C184" s="665" t="s">
        <v>477</v>
      </c>
      <c r="D184" s="648">
        <v>6360.2464935811295</v>
      </c>
    </row>
    <row r="185" spans="1:4" ht="16.5" thickTop="1" thickBot="1">
      <c r="A185" s="664" t="s">
        <v>474</v>
      </c>
      <c r="B185" s="664" t="s">
        <v>387</v>
      </c>
      <c r="C185" s="665" t="s">
        <v>475</v>
      </c>
      <c r="D185" s="648">
        <v>99858.52444471154</v>
      </c>
    </row>
    <row r="186" spans="1:4" ht="16.5" thickTop="1" thickBot="1">
      <c r="A186" s="664" t="s">
        <v>478</v>
      </c>
      <c r="B186" s="664" t="s">
        <v>144</v>
      </c>
      <c r="C186" s="665" t="s">
        <v>1915</v>
      </c>
      <c r="D186" s="648">
        <v>1780.8690182027162</v>
      </c>
    </row>
    <row r="187" spans="1:4" ht="16.5" thickTop="1" thickBot="1">
      <c r="A187" s="664" t="s">
        <v>1455</v>
      </c>
      <c r="B187" s="664" t="s">
        <v>377</v>
      </c>
      <c r="C187" s="665" t="s">
        <v>1454</v>
      </c>
      <c r="D187" s="648">
        <v>13015.970339508804</v>
      </c>
    </row>
    <row r="188" spans="1:4" ht="16.5" thickTop="1" thickBot="1">
      <c r="A188" s="664" t="s">
        <v>1709</v>
      </c>
      <c r="B188" s="664" t="s">
        <v>377</v>
      </c>
      <c r="C188" s="665" t="s">
        <v>1708</v>
      </c>
      <c r="D188" s="648">
        <v>10734.930035974457</v>
      </c>
    </row>
    <row r="189" spans="1:4" ht="16.5" thickTop="1" thickBot="1">
      <c r="A189" s="664" t="s">
        <v>479</v>
      </c>
      <c r="B189" s="664" t="s">
        <v>377</v>
      </c>
      <c r="C189" s="665" t="s">
        <v>480</v>
      </c>
      <c r="D189" s="648">
        <v>4279.1499899570326</v>
      </c>
    </row>
    <row r="190" spans="1:4" ht="16.5" thickTop="1" thickBot="1">
      <c r="A190" s="664" t="s">
        <v>1666</v>
      </c>
      <c r="B190" s="664" t="s">
        <v>144</v>
      </c>
      <c r="C190" s="665" t="s">
        <v>1665</v>
      </c>
      <c r="D190" s="648">
        <v>828163.45576486981</v>
      </c>
    </row>
    <row r="191" spans="1:4" ht="16.5" thickTop="1" thickBot="1">
      <c r="A191" s="664" t="s">
        <v>488</v>
      </c>
      <c r="B191" s="664" t="s">
        <v>92</v>
      </c>
      <c r="C191" s="665" t="s">
        <v>489</v>
      </c>
      <c r="D191" s="648">
        <v>839206.96375989122</v>
      </c>
    </row>
    <row r="192" spans="1:4" ht="16.5" thickTop="1" thickBot="1">
      <c r="A192" s="664" t="s">
        <v>490</v>
      </c>
      <c r="B192" s="664" t="s">
        <v>92</v>
      </c>
      <c r="C192" s="665" t="s">
        <v>491</v>
      </c>
      <c r="D192" s="648">
        <v>449163.78749994619</v>
      </c>
    </row>
    <row r="193" spans="1:4" ht="16.5" thickTop="1" thickBot="1">
      <c r="A193" s="664" t="s">
        <v>481</v>
      </c>
      <c r="B193" s="664" t="s">
        <v>233</v>
      </c>
      <c r="C193" s="665" t="s">
        <v>482</v>
      </c>
      <c r="D193" s="648">
        <v>2768.8273068723188</v>
      </c>
    </row>
    <row r="194" spans="1:4" ht="16.5" thickTop="1" thickBot="1">
      <c r="A194" s="664" t="s">
        <v>492</v>
      </c>
      <c r="B194" s="664" t="s">
        <v>92</v>
      </c>
      <c r="C194" s="665" t="s">
        <v>493</v>
      </c>
      <c r="D194" s="648">
        <v>1286.8898738679152</v>
      </c>
    </row>
    <row r="195" spans="1:4" ht="16.5" thickTop="1" thickBot="1">
      <c r="A195" s="664" t="s">
        <v>483</v>
      </c>
      <c r="B195" s="664" t="s">
        <v>422</v>
      </c>
      <c r="C195" s="665" t="s">
        <v>2278</v>
      </c>
      <c r="D195" s="648">
        <v>1149.0845331736575</v>
      </c>
    </row>
    <row r="196" spans="1:4" ht="16.5" thickTop="1" thickBot="1">
      <c r="A196" s="664" t="s">
        <v>484</v>
      </c>
      <c r="B196" s="664" t="s">
        <v>92</v>
      </c>
      <c r="C196" s="665" t="s">
        <v>485</v>
      </c>
      <c r="D196" s="648">
        <v>43401.410436866878</v>
      </c>
    </row>
    <row r="197" spans="1:4" ht="16.5" thickTop="1" thickBot="1">
      <c r="A197" s="664" t="s">
        <v>486</v>
      </c>
      <c r="B197" s="664" t="s">
        <v>144</v>
      </c>
      <c r="C197" s="665" t="s">
        <v>487</v>
      </c>
      <c r="D197" s="648">
        <v>1597.481910971127</v>
      </c>
    </row>
    <row r="198" spans="1:4" ht="16.5" thickTop="1" thickBot="1">
      <c r="A198" s="664" t="s">
        <v>494</v>
      </c>
      <c r="B198" s="664" t="s">
        <v>92</v>
      </c>
      <c r="C198" s="665" t="s">
        <v>495</v>
      </c>
      <c r="D198" s="648">
        <v>17534.13954172091</v>
      </c>
    </row>
    <row r="199" spans="1:4" ht="16.5" thickTop="1" thickBot="1">
      <c r="A199" s="664" t="s">
        <v>925</v>
      </c>
      <c r="B199" s="664" t="s">
        <v>92</v>
      </c>
      <c r="C199" s="665" t="s">
        <v>926</v>
      </c>
      <c r="D199" s="648">
        <v>139452.64453609532</v>
      </c>
    </row>
    <row r="200" spans="1:4" ht="31.5" thickTop="1" thickBot="1">
      <c r="A200" s="664" t="s">
        <v>929</v>
      </c>
      <c r="B200" s="664" t="s">
        <v>92</v>
      </c>
      <c r="C200" s="665" t="s">
        <v>930</v>
      </c>
      <c r="D200" s="648">
        <v>159693.06896083499</v>
      </c>
    </row>
    <row r="201" spans="1:4" ht="16.5" thickTop="1" thickBot="1">
      <c r="A201" s="664" t="s">
        <v>927</v>
      </c>
      <c r="B201" s="664" t="s">
        <v>92</v>
      </c>
      <c r="C201" s="665" t="s">
        <v>928</v>
      </c>
      <c r="D201" s="648">
        <v>153027.53063556197</v>
      </c>
    </row>
    <row r="202" spans="1:4" ht="16.5" thickTop="1" thickBot="1">
      <c r="A202" s="664" t="s">
        <v>931</v>
      </c>
      <c r="B202" s="664" t="s">
        <v>233</v>
      </c>
      <c r="C202" s="665" t="s">
        <v>932</v>
      </c>
      <c r="D202" s="648">
        <v>5562.0355586366977</v>
      </c>
    </row>
    <row r="203" spans="1:4" ht="16.5" thickTop="1" thickBot="1">
      <c r="A203" s="664" t="s">
        <v>920</v>
      </c>
      <c r="B203" s="664" t="s">
        <v>233</v>
      </c>
      <c r="C203" s="665" t="s">
        <v>2279</v>
      </c>
      <c r="D203" s="648">
        <v>14840.575151689301</v>
      </c>
    </row>
    <row r="204" spans="1:4" ht="16.5" thickTop="1" thickBot="1">
      <c r="A204" s="664" t="s">
        <v>923</v>
      </c>
      <c r="B204" s="664" t="s">
        <v>92</v>
      </c>
      <c r="C204" s="665" t="s">
        <v>924</v>
      </c>
      <c r="D204" s="648">
        <v>43796.65735479966</v>
      </c>
    </row>
    <row r="205" spans="1:4" ht="16.5" thickTop="1" thickBot="1">
      <c r="A205" s="664" t="s">
        <v>921</v>
      </c>
      <c r="B205" s="664" t="s">
        <v>92</v>
      </c>
      <c r="C205" s="665" t="s">
        <v>922</v>
      </c>
      <c r="D205" s="648">
        <v>74202.875758446506</v>
      </c>
    </row>
    <row r="206" spans="1:4" ht="16.5" thickTop="1" thickBot="1">
      <c r="A206" s="664" t="s">
        <v>496</v>
      </c>
      <c r="B206" s="664" t="s">
        <v>144</v>
      </c>
      <c r="C206" s="665" t="s">
        <v>1916</v>
      </c>
      <c r="D206" s="648">
        <v>140658.9712877112</v>
      </c>
    </row>
    <row r="207" spans="1:4" ht="16.5" thickTop="1" thickBot="1">
      <c r="A207" s="664" t="s">
        <v>505</v>
      </c>
      <c r="B207" s="664" t="s">
        <v>144</v>
      </c>
      <c r="C207" s="665" t="s">
        <v>506</v>
      </c>
      <c r="D207" s="648">
        <v>141841.97713551729</v>
      </c>
    </row>
    <row r="208" spans="1:4" ht="16.5" thickTop="1" thickBot="1">
      <c r="A208" s="664" t="s">
        <v>507</v>
      </c>
      <c r="B208" s="664" t="s">
        <v>144</v>
      </c>
      <c r="C208" s="665" t="s">
        <v>508</v>
      </c>
      <c r="D208" s="648">
        <v>3916.8517989637121</v>
      </c>
    </row>
    <row r="209" spans="1:4" ht="16.5" thickTop="1" thickBot="1">
      <c r="A209" s="664" t="s">
        <v>509</v>
      </c>
      <c r="B209" s="664" t="s">
        <v>233</v>
      </c>
      <c r="C209" s="665" t="s">
        <v>510</v>
      </c>
      <c r="D209" s="648">
        <v>15374.835857150118</v>
      </c>
    </row>
    <row r="210" spans="1:4" ht="16.5" thickTop="1" thickBot="1">
      <c r="A210" s="664" t="s">
        <v>512</v>
      </c>
      <c r="B210" s="664" t="s">
        <v>233</v>
      </c>
      <c r="C210" s="665" t="s">
        <v>1918</v>
      </c>
      <c r="D210" s="648">
        <v>13176.310652535574</v>
      </c>
    </row>
    <row r="211" spans="1:4" ht="16.5" thickTop="1" thickBot="1">
      <c r="A211" s="664" t="s">
        <v>511</v>
      </c>
      <c r="B211" s="664" t="s">
        <v>233</v>
      </c>
      <c r="C211" s="665" t="s">
        <v>1917</v>
      </c>
      <c r="D211" s="648">
        <v>5389.2488622277442</v>
      </c>
    </row>
    <row r="212" spans="1:4" ht="16.5" thickTop="1" thickBot="1">
      <c r="A212" s="664" t="s">
        <v>519</v>
      </c>
      <c r="B212" s="664" t="s">
        <v>387</v>
      </c>
      <c r="C212" s="665" t="s">
        <v>520</v>
      </c>
      <c r="D212" s="648">
        <v>22993.351115378046</v>
      </c>
    </row>
    <row r="213" spans="1:4" ht="16.5" thickTop="1" thickBot="1">
      <c r="A213" s="664" t="s">
        <v>515</v>
      </c>
      <c r="B213" s="664" t="s">
        <v>387</v>
      </c>
      <c r="C213" s="665" t="s">
        <v>516</v>
      </c>
      <c r="D213" s="648">
        <v>33691.285717581508</v>
      </c>
    </row>
    <row r="214" spans="1:4" ht="16.5" thickTop="1" thickBot="1">
      <c r="A214" s="664" t="s">
        <v>513</v>
      </c>
      <c r="B214" s="664" t="s">
        <v>387</v>
      </c>
      <c r="C214" s="665" t="s">
        <v>514</v>
      </c>
      <c r="D214" s="648">
        <v>27031.047597719804</v>
      </c>
    </row>
    <row r="215" spans="1:4" ht="16.5" thickTop="1" thickBot="1">
      <c r="A215" s="664" t="s">
        <v>521</v>
      </c>
      <c r="B215" s="664" t="s">
        <v>387</v>
      </c>
      <c r="C215" s="665" t="s">
        <v>522</v>
      </c>
      <c r="D215" s="648">
        <v>48176.74710671253</v>
      </c>
    </row>
    <row r="216" spans="1:4" ht="16.5" thickTop="1" thickBot="1">
      <c r="A216" s="664" t="s">
        <v>525</v>
      </c>
      <c r="B216" s="664" t="s">
        <v>387</v>
      </c>
      <c r="C216" s="665" t="s">
        <v>526</v>
      </c>
      <c r="D216" s="648">
        <v>40542.331232250646</v>
      </c>
    </row>
    <row r="217" spans="1:4" ht="16.5" thickTop="1" thickBot="1">
      <c r="A217" s="664" t="s">
        <v>527</v>
      </c>
      <c r="B217" s="664" t="s">
        <v>387</v>
      </c>
      <c r="C217" s="665" t="s">
        <v>528</v>
      </c>
      <c r="D217" s="648">
        <v>39011.631909462121</v>
      </c>
    </row>
    <row r="218" spans="1:4" ht="16.5" thickTop="1" thickBot="1">
      <c r="A218" s="664" t="s">
        <v>529</v>
      </c>
      <c r="B218" s="664" t="s">
        <v>387</v>
      </c>
      <c r="C218" s="665" t="s">
        <v>530</v>
      </c>
      <c r="D218" s="648">
        <v>40194.63775726821</v>
      </c>
    </row>
    <row r="219" spans="1:4" ht="16.5" thickTop="1" thickBot="1">
      <c r="A219" s="664" t="s">
        <v>531</v>
      </c>
      <c r="B219" s="664" t="s">
        <v>387</v>
      </c>
      <c r="C219" s="665" t="s">
        <v>532</v>
      </c>
      <c r="D219" s="648">
        <v>47284.192515446644</v>
      </c>
    </row>
    <row r="220" spans="1:4" ht="16.5" thickTop="1" thickBot="1">
      <c r="A220" s="664" t="s">
        <v>523</v>
      </c>
      <c r="B220" s="664" t="s">
        <v>387</v>
      </c>
      <c r="C220" s="665" t="s">
        <v>524</v>
      </c>
      <c r="D220" s="648">
        <v>10391.582729429303</v>
      </c>
    </row>
    <row r="221" spans="1:4" ht="16.5" thickTop="1" thickBot="1">
      <c r="A221" s="664" t="s">
        <v>533</v>
      </c>
      <c r="B221" s="664" t="s">
        <v>387</v>
      </c>
      <c r="C221" s="665" t="s">
        <v>534</v>
      </c>
      <c r="D221" s="648">
        <v>30037.324107019147</v>
      </c>
    </row>
    <row r="222" spans="1:4" ht="16.5" thickTop="1" thickBot="1">
      <c r="A222" s="664" t="s">
        <v>540</v>
      </c>
      <c r="B222" s="664" t="s">
        <v>387</v>
      </c>
      <c r="C222" s="665" t="s">
        <v>541</v>
      </c>
      <c r="D222" s="648">
        <v>19963.753702268899</v>
      </c>
    </row>
    <row r="223" spans="1:4" ht="16.5" thickTop="1" thickBot="1">
      <c r="A223" s="664" t="s">
        <v>551</v>
      </c>
      <c r="B223" s="664" t="s">
        <v>387</v>
      </c>
      <c r="C223" s="665" t="s">
        <v>1856</v>
      </c>
      <c r="D223" s="648">
        <v>6014.6731007632216</v>
      </c>
    </row>
    <row r="224" spans="1:4" ht="16.5" thickTop="1" thickBot="1">
      <c r="A224" s="664" t="s">
        <v>535</v>
      </c>
      <c r="B224" s="664" t="s">
        <v>387</v>
      </c>
      <c r="C224" s="665" t="s">
        <v>2280</v>
      </c>
      <c r="D224" s="648">
        <v>32043.981875743993</v>
      </c>
    </row>
    <row r="225" spans="1:4" ht="16.5" thickTop="1" thickBot="1">
      <c r="A225" s="664" t="s">
        <v>536</v>
      </c>
      <c r="B225" s="664" t="s">
        <v>387</v>
      </c>
      <c r="C225" s="665" t="s">
        <v>2281</v>
      </c>
      <c r="D225" s="648">
        <v>33105.082999089776</v>
      </c>
    </row>
    <row r="226" spans="1:4" ht="16.5" thickTop="1" thickBot="1">
      <c r="A226" s="664" t="s">
        <v>537</v>
      </c>
      <c r="B226" s="664" t="s">
        <v>387</v>
      </c>
      <c r="C226" s="665" t="s">
        <v>1919</v>
      </c>
      <c r="D226" s="648">
        <v>35460.494283879321</v>
      </c>
    </row>
    <row r="227" spans="1:4" ht="16.5" thickTop="1" thickBot="1">
      <c r="A227" s="664" t="s">
        <v>538</v>
      </c>
      <c r="B227" s="664" t="s">
        <v>387</v>
      </c>
      <c r="C227" s="665" t="s">
        <v>2282</v>
      </c>
      <c r="D227" s="648">
        <v>33860.281786489271</v>
      </c>
    </row>
    <row r="228" spans="1:4" ht="16.5" thickTop="1" thickBot="1">
      <c r="A228" s="664" t="s">
        <v>539</v>
      </c>
      <c r="B228" s="664" t="s">
        <v>387</v>
      </c>
      <c r="C228" s="665" t="s">
        <v>2283</v>
      </c>
      <c r="D228" s="648">
        <v>32180.727175355987</v>
      </c>
    </row>
    <row r="229" spans="1:4" ht="16.5" thickTop="1" thickBot="1">
      <c r="A229" s="664" t="s">
        <v>542</v>
      </c>
      <c r="B229" s="664" t="s">
        <v>387</v>
      </c>
      <c r="C229" s="665" t="s">
        <v>543</v>
      </c>
      <c r="D229" s="648">
        <v>42055.009856640689</v>
      </c>
    </row>
    <row r="230" spans="1:4" ht="16.5" thickTop="1" thickBot="1">
      <c r="A230" s="664" t="s">
        <v>544</v>
      </c>
      <c r="B230" s="664" t="s">
        <v>387</v>
      </c>
      <c r="C230" s="665" t="s">
        <v>545</v>
      </c>
      <c r="D230" s="648">
        <v>36040.336755877477</v>
      </c>
    </row>
    <row r="231" spans="1:4" ht="16.5" thickTop="1" thickBot="1">
      <c r="A231" s="664" t="s">
        <v>517</v>
      </c>
      <c r="B231" s="664" t="s">
        <v>387</v>
      </c>
      <c r="C231" s="665" t="s">
        <v>518</v>
      </c>
      <c r="D231" s="648">
        <v>49651.264252141089</v>
      </c>
    </row>
    <row r="232" spans="1:4" ht="16.5" thickTop="1" thickBot="1">
      <c r="A232" s="664" t="s">
        <v>546</v>
      </c>
      <c r="B232" s="664" t="s">
        <v>387</v>
      </c>
      <c r="C232" s="665" t="s">
        <v>547</v>
      </c>
      <c r="D232" s="648">
        <v>36040.336755877477</v>
      </c>
    </row>
    <row r="233" spans="1:4" ht="16.5" thickTop="1" thickBot="1">
      <c r="A233" s="664" t="s">
        <v>548</v>
      </c>
      <c r="B233" s="664" t="s">
        <v>387</v>
      </c>
      <c r="C233" s="665" t="s">
        <v>549</v>
      </c>
      <c r="D233" s="648">
        <v>30037.324107019147</v>
      </c>
    </row>
    <row r="234" spans="1:4" ht="16.5" thickTop="1" thickBot="1">
      <c r="A234" s="664" t="s">
        <v>550</v>
      </c>
      <c r="B234" s="664" t="s">
        <v>387</v>
      </c>
      <c r="C234" s="665" t="s">
        <v>2284</v>
      </c>
      <c r="D234" s="648">
        <v>24221.938729721471</v>
      </c>
    </row>
    <row r="235" spans="1:4" ht="16.5" thickTop="1" thickBot="1">
      <c r="A235" s="664" t="s">
        <v>552</v>
      </c>
      <c r="B235" s="664" t="s">
        <v>144</v>
      </c>
      <c r="C235" s="665" t="s">
        <v>553</v>
      </c>
      <c r="D235" s="648">
        <v>757.92937381841796</v>
      </c>
    </row>
    <row r="236" spans="1:4" ht="16.5" thickTop="1" thickBot="1">
      <c r="A236" s="664" t="s">
        <v>556</v>
      </c>
      <c r="B236" s="664" t="s">
        <v>387</v>
      </c>
      <c r="C236" s="665" t="s">
        <v>2285</v>
      </c>
      <c r="D236" s="648">
        <v>330957.5463756586</v>
      </c>
    </row>
    <row r="237" spans="1:4" ht="16.5" thickTop="1" thickBot="1">
      <c r="A237" s="664" t="s">
        <v>557</v>
      </c>
      <c r="B237" s="664" t="s">
        <v>387</v>
      </c>
      <c r="C237" s="665" t="s">
        <v>2286</v>
      </c>
      <c r="D237" s="648">
        <v>354594.34242797061</v>
      </c>
    </row>
    <row r="238" spans="1:4" ht="16.5" thickTop="1" thickBot="1">
      <c r="A238" s="664" t="s">
        <v>558</v>
      </c>
      <c r="B238" s="664" t="s">
        <v>387</v>
      </c>
      <c r="C238" s="665" t="s">
        <v>2287</v>
      </c>
      <c r="D238" s="648">
        <v>390054.83671184996</v>
      </c>
    </row>
    <row r="239" spans="1:4" ht="16.5" thickTop="1" thickBot="1">
      <c r="A239" s="664" t="s">
        <v>570</v>
      </c>
      <c r="B239" s="664" t="s">
        <v>571</v>
      </c>
      <c r="C239" s="665" t="s">
        <v>572</v>
      </c>
      <c r="D239" s="648">
        <v>366418.04065953795</v>
      </c>
    </row>
    <row r="240" spans="1:4" ht="16.5" thickTop="1" thickBot="1">
      <c r="A240" s="664" t="s">
        <v>559</v>
      </c>
      <c r="B240" s="664" t="s">
        <v>387</v>
      </c>
      <c r="C240" s="665" t="s">
        <v>1920</v>
      </c>
      <c r="D240" s="648">
        <v>366418.04065953795</v>
      </c>
    </row>
    <row r="241" spans="1:4" ht="16.5" thickTop="1" thickBot="1">
      <c r="A241" s="664" t="s">
        <v>560</v>
      </c>
      <c r="B241" s="664" t="s">
        <v>387</v>
      </c>
      <c r="C241" s="665" t="s">
        <v>2011</v>
      </c>
      <c r="D241" s="648">
        <v>354594.34242797061</v>
      </c>
    </row>
    <row r="242" spans="1:4" ht="16.5" thickTop="1" thickBot="1">
      <c r="A242" s="666" t="s">
        <v>2013</v>
      </c>
      <c r="B242" s="664" t="s">
        <v>387</v>
      </c>
      <c r="C242" s="665" t="s">
        <v>2012</v>
      </c>
      <c r="D242" s="648">
        <v>407785.08385378955</v>
      </c>
    </row>
    <row r="243" spans="1:4" ht="16.5" thickTop="1" thickBot="1">
      <c r="A243" s="664" t="s">
        <v>561</v>
      </c>
      <c r="B243" s="664" t="s">
        <v>387</v>
      </c>
      <c r="C243" s="665" t="s">
        <v>562</v>
      </c>
      <c r="D243" s="648">
        <v>390054.83671184996</v>
      </c>
    </row>
    <row r="244" spans="1:4" ht="16.5" thickTop="1" thickBot="1">
      <c r="A244" s="664" t="s">
        <v>563</v>
      </c>
      <c r="B244" s="664" t="s">
        <v>387</v>
      </c>
      <c r="C244" s="665" t="s">
        <v>564</v>
      </c>
      <c r="D244" s="648">
        <v>368785.11239623232</v>
      </c>
    </row>
    <row r="245" spans="1:4" ht="16.5" thickTop="1" thickBot="1">
      <c r="A245" s="664" t="s">
        <v>565</v>
      </c>
      <c r="B245" s="664" t="s">
        <v>387</v>
      </c>
      <c r="C245" s="665" t="s">
        <v>566</v>
      </c>
      <c r="D245" s="648">
        <v>364050.96892284352</v>
      </c>
    </row>
    <row r="246" spans="1:4" ht="16.5" thickTop="1" thickBot="1">
      <c r="A246" s="664" t="s">
        <v>567</v>
      </c>
      <c r="B246" s="664" t="s">
        <v>387</v>
      </c>
      <c r="C246" s="665" t="s">
        <v>2014</v>
      </c>
      <c r="D246" s="648">
        <v>354594.34242797061</v>
      </c>
    </row>
    <row r="247" spans="1:4" ht="16.5" thickTop="1" thickBot="1">
      <c r="A247" s="664" t="s">
        <v>568</v>
      </c>
      <c r="B247" s="664" t="s">
        <v>387</v>
      </c>
      <c r="C247" s="665" t="s">
        <v>569</v>
      </c>
      <c r="D247" s="648">
        <v>354594.34242797061</v>
      </c>
    </row>
    <row r="248" spans="1:4" ht="16.5" thickTop="1" thickBot="1">
      <c r="A248" s="664" t="s">
        <v>573</v>
      </c>
      <c r="B248" s="664" t="s">
        <v>387</v>
      </c>
      <c r="C248" s="665" t="s">
        <v>574</v>
      </c>
      <c r="D248" s="648">
        <v>354594.34242797061</v>
      </c>
    </row>
    <row r="249" spans="1:4" ht="16.5" thickTop="1" thickBot="1">
      <c r="A249" s="664" t="s">
        <v>575</v>
      </c>
      <c r="B249" s="664" t="s">
        <v>387</v>
      </c>
      <c r="C249" s="665" t="s">
        <v>576</v>
      </c>
      <c r="D249" s="648">
        <v>354594.34242797061</v>
      </c>
    </row>
    <row r="250" spans="1:4" ht="16.5" thickTop="1" thickBot="1">
      <c r="A250" s="664" t="s">
        <v>577</v>
      </c>
      <c r="B250" s="664" t="s">
        <v>387</v>
      </c>
      <c r="C250" s="665" t="s">
        <v>578</v>
      </c>
      <c r="D250" s="648">
        <v>271897.35747734649</v>
      </c>
    </row>
    <row r="251" spans="1:4" ht="16.5" thickTop="1" thickBot="1">
      <c r="A251" s="664" t="s">
        <v>579</v>
      </c>
      <c r="B251" s="664" t="s">
        <v>387</v>
      </c>
      <c r="C251" s="665" t="s">
        <v>580</v>
      </c>
      <c r="D251" s="648">
        <v>261079.63823284727</v>
      </c>
    </row>
    <row r="252" spans="1:4" ht="16.5" thickTop="1" thickBot="1">
      <c r="A252" s="664" t="s">
        <v>581</v>
      </c>
      <c r="B252" s="664" t="s">
        <v>387</v>
      </c>
      <c r="C252" s="665" t="s">
        <v>2288</v>
      </c>
      <c r="D252" s="648">
        <v>354594.34242797061</v>
      </c>
    </row>
    <row r="253" spans="1:4" ht="16.5" thickTop="1" thickBot="1">
      <c r="A253" s="664" t="s">
        <v>582</v>
      </c>
      <c r="B253" s="664" t="s">
        <v>387</v>
      </c>
      <c r="C253" s="665" t="s">
        <v>2289</v>
      </c>
      <c r="D253" s="648">
        <v>232686.43784441883</v>
      </c>
    </row>
    <row r="254" spans="1:4" ht="16.5" thickTop="1" thickBot="1">
      <c r="A254" s="664" t="s">
        <v>584</v>
      </c>
      <c r="B254" s="664" t="s">
        <v>233</v>
      </c>
      <c r="C254" s="665" t="s">
        <v>1921</v>
      </c>
      <c r="D254" s="648">
        <v>14146.248242806694</v>
      </c>
    </row>
    <row r="255" spans="1:4" ht="16.5" thickTop="1" thickBot="1">
      <c r="A255" s="664" t="s">
        <v>583</v>
      </c>
      <c r="B255" s="664" t="s">
        <v>387</v>
      </c>
      <c r="C255" s="665" t="s">
        <v>2290</v>
      </c>
      <c r="D255" s="648">
        <v>378242.79893218749</v>
      </c>
    </row>
    <row r="256" spans="1:4" ht="16.5" thickTop="1" thickBot="1">
      <c r="A256" s="664" t="s">
        <v>554</v>
      </c>
      <c r="B256" s="664" t="s">
        <v>387</v>
      </c>
      <c r="C256" s="665" t="s">
        <v>555</v>
      </c>
      <c r="D256" s="648">
        <v>390054.83671184996</v>
      </c>
    </row>
    <row r="257" spans="1:4" ht="16.5" thickTop="1" thickBot="1">
      <c r="A257" s="664" t="s">
        <v>585</v>
      </c>
      <c r="B257" s="664" t="s">
        <v>387</v>
      </c>
      <c r="C257" s="665" t="s">
        <v>586</v>
      </c>
      <c r="D257" s="648">
        <v>401878.53494341724</v>
      </c>
    </row>
    <row r="258" spans="1:4" ht="16.5" thickTop="1" thickBot="1">
      <c r="A258" s="664" t="s">
        <v>587</v>
      </c>
      <c r="B258" s="664" t="s">
        <v>387</v>
      </c>
      <c r="C258" s="665" t="s">
        <v>588</v>
      </c>
      <c r="D258" s="648">
        <v>380598.21021697711</v>
      </c>
    </row>
    <row r="259" spans="1:4" ht="16.5" thickTop="1" thickBot="1">
      <c r="A259" s="664" t="s">
        <v>497</v>
      </c>
      <c r="B259" s="664" t="s">
        <v>387</v>
      </c>
      <c r="C259" s="665" t="s">
        <v>498</v>
      </c>
      <c r="D259" s="648">
        <v>383134.88852683367</v>
      </c>
    </row>
    <row r="260" spans="1:4" ht="16.5" thickTop="1" thickBot="1">
      <c r="A260" s="664" t="s">
        <v>1669</v>
      </c>
      <c r="B260" s="664" t="s">
        <v>387</v>
      </c>
      <c r="C260" s="665" t="s">
        <v>1670</v>
      </c>
      <c r="D260" s="648">
        <v>307705.54523620824</v>
      </c>
    </row>
    <row r="261" spans="1:4" ht="16.5" thickTop="1" thickBot="1">
      <c r="A261" s="664" t="s">
        <v>499</v>
      </c>
      <c r="B261" s="664" t="s">
        <v>377</v>
      </c>
      <c r="C261" s="665" t="s">
        <v>500</v>
      </c>
      <c r="D261" s="648">
        <v>3194.9638219422541</v>
      </c>
    </row>
    <row r="262" spans="1:4" ht="31.5" thickTop="1" thickBot="1">
      <c r="A262" s="664" t="s">
        <v>589</v>
      </c>
      <c r="B262" s="664" t="s">
        <v>377</v>
      </c>
      <c r="C262" s="665" t="s">
        <v>2291</v>
      </c>
      <c r="D262" s="648">
        <v>2309.8295182522133</v>
      </c>
    </row>
    <row r="263" spans="1:4" ht="16.5" thickTop="1" thickBot="1">
      <c r="A263" s="664" t="s">
        <v>590</v>
      </c>
      <c r="B263" s="664" t="s">
        <v>233</v>
      </c>
      <c r="C263" s="665" t="s">
        <v>2292</v>
      </c>
      <c r="D263" s="648">
        <v>57924.884899207871</v>
      </c>
    </row>
    <row r="264" spans="1:4" ht="16.5" thickTop="1" thickBot="1">
      <c r="A264" s="664" t="s">
        <v>591</v>
      </c>
      <c r="B264" s="664" t="s">
        <v>377</v>
      </c>
      <c r="C264" s="665" t="s">
        <v>2293</v>
      </c>
      <c r="D264" s="648">
        <v>12421.561401963945</v>
      </c>
    </row>
    <row r="265" spans="1:4" ht="16.5" thickTop="1" thickBot="1">
      <c r="A265" s="664" t="s">
        <v>592</v>
      </c>
      <c r="B265" s="664" t="s">
        <v>144</v>
      </c>
      <c r="C265" s="665" t="s">
        <v>2294</v>
      </c>
      <c r="D265" s="648">
        <v>5200.5615495848369</v>
      </c>
    </row>
    <row r="266" spans="1:4" ht="16.5" thickTop="1" thickBot="1">
      <c r="A266" s="664" t="s">
        <v>593</v>
      </c>
      <c r="B266" s="664" t="s">
        <v>92</v>
      </c>
      <c r="C266" s="665" t="s">
        <v>2295</v>
      </c>
      <c r="D266" s="648">
        <v>32633.364717482509</v>
      </c>
    </row>
    <row r="267" spans="1:4" ht="16.5" thickTop="1" thickBot="1">
      <c r="A267" s="664" t="s">
        <v>594</v>
      </c>
      <c r="B267" s="664" t="s">
        <v>92</v>
      </c>
      <c r="C267" s="665" t="s">
        <v>2296</v>
      </c>
      <c r="D267" s="648">
        <v>42079.390801532754</v>
      </c>
    </row>
    <row r="268" spans="1:4" ht="16.5" thickTop="1" thickBot="1">
      <c r="A268" s="664" t="s">
        <v>595</v>
      </c>
      <c r="B268" s="664" t="s">
        <v>92</v>
      </c>
      <c r="C268" s="665" t="s">
        <v>2297</v>
      </c>
      <c r="D268" s="648">
        <v>61464.362072885771</v>
      </c>
    </row>
    <row r="269" spans="1:4" ht="16.5" thickTop="1" thickBot="1">
      <c r="A269" s="664" t="s">
        <v>596</v>
      </c>
      <c r="B269" s="664" t="s">
        <v>377</v>
      </c>
      <c r="C269" s="665" t="s">
        <v>597</v>
      </c>
      <c r="D269" s="648">
        <v>0</v>
      </c>
    </row>
    <row r="270" spans="1:4" ht="16.5" thickTop="1" thickBot="1">
      <c r="A270" s="664" t="s">
        <v>599</v>
      </c>
      <c r="B270" s="664" t="s">
        <v>144</v>
      </c>
      <c r="C270" s="665" t="s">
        <v>600</v>
      </c>
      <c r="D270" s="648">
        <v>203044.50906108398</v>
      </c>
    </row>
    <row r="271" spans="1:4" ht="16.5" thickTop="1" thickBot="1">
      <c r="A271" s="664" t="s">
        <v>601</v>
      </c>
      <c r="B271" s="664" t="s">
        <v>387</v>
      </c>
      <c r="C271" s="665" t="s">
        <v>1922</v>
      </c>
      <c r="D271" s="648">
        <v>45934.760217725176</v>
      </c>
    </row>
    <row r="272" spans="1:4" ht="16.5" thickTop="1" thickBot="1">
      <c r="A272" s="664" t="s">
        <v>598</v>
      </c>
      <c r="B272" s="664" t="s">
        <v>387</v>
      </c>
      <c r="C272" s="665" t="s">
        <v>2298</v>
      </c>
      <c r="D272" s="648">
        <v>45934.760217725176</v>
      </c>
    </row>
    <row r="273" spans="1:4" ht="16.5" thickTop="1" thickBot="1">
      <c r="A273" s="664" t="s">
        <v>602</v>
      </c>
      <c r="B273" s="664" t="s">
        <v>387</v>
      </c>
      <c r="C273" s="665" t="s">
        <v>2299</v>
      </c>
      <c r="D273" s="648">
        <v>45934.760217725176</v>
      </c>
    </row>
    <row r="274" spans="1:4" ht="16.5" thickTop="1" thickBot="1">
      <c r="A274" s="664" t="s">
        <v>603</v>
      </c>
      <c r="B274" s="664" t="s">
        <v>144</v>
      </c>
      <c r="C274" s="665" t="s">
        <v>2300</v>
      </c>
      <c r="D274" s="648">
        <v>64277.711105213159</v>
      </c>
    </row>
    <row r="275" spans="1:4" ht="16.5" thickTop="1" thickBot="1">
      <c r="A275" s="664" t="s">
        <v>604</v>
      </c>
      <c r="B275" s="664" t="s">
        <v>144</v>
      </c>
      <c r="C275" s="665" t="s">
        <v>2301</v>
      </c>
      <c r="D275" s="648">
        <v>35234.705533357192</v>
      </c>
    </row>
    <row r="276" spans="1:4" ht="16.5" thickTop="1" thickBot="1">
      <c r="A276" s="664" t="s">
        <v>605</v>
      </c>
      <c r="B276" s="664" t="s">
        <v>606</v>
      </c>
      <c r="C276" s="665" t="s">
        <v>2302</v>
      </c>
      <c r="D276" s="648">
        <v>74971.9891555707</v>
      </c>
    </row>
    <row r="277" spans="1:4" ht="16.5" thickTop="1" thickBot="1">
      <c r="A277" s="664" t="s">
        <v>607</v>
      </c>
      <c r="B277" s="664" t="s">
        <v>606</v>
      </c>
      <c r="C277" s="665" t="s">
        <v>1923</v>
      </c>
      <c r="D277" s="648">
        <v>44774.937967910286</v>
      </c>
    </row>
    <row r="278" spans="1:4" ht="16.5" thickTop="1" thickBot="1">
      <c r="A278" s="664" t="s">
        <v>608</v>
      </c>
      <c r="B278" s="664" t="s">
        <v>606</v>
      </c>
      <c r="C278" s="665" t="s">
        <v>609</v>
      </c>
      <c r="D278" s="648">
        <v>44774.937967910286</v>
      </c>
    </row>
    <row r="279" spans="1:4" ht="16.5" thickTop="1" thickBot="1">
      <c r="A279" s="664" t="s">
        <v>501</v>
      </c>
      <c r="B279" s="664" t="s">
        <v>141</v>
      </c>
      <c r="C279" s="665" t="s">
        <v>502</v>
      </c>
      <c r="D279" s="648">
        <v>44521.725455067906</v>
      </c>
    </row>
    <row r="280" spans="1:4" ht="16.5" thickTop="1" thickBot="1">
      <c r="A280" s="664" t="s">
        <v>503</v>
      </c>
      <c r="B280" s="664" t="s">
        <v>141</v>
      </c>
      <c r="C280" s="665" t="s">
        <v>504</v>
      </c>
      <c r="D280" s="648">
        <v>55652.156818834883</v>
      </c>
    </row>
    <row r="281" spans="1:4" ht="16.5" thickTop="1" thickBot="1">
      <c r="A281" s="664" t="s">
        <v>610</v>
      </c>
      <c r="B281" s="664" t="s">
        <v>92</v>
      </c>
      <c r="C281" s="665" t="s">
        <v>2303</v>
      </c>
      <c r="D281" s="648">
        <v>75180.233636293488</v>
      </c>
    </row>
    <row r="282" spans="1:4" ht="16.5" thickTop="1" thickBot="1">
      <c r="A282" s="664" t="s">
        <v>611</v>
      </c>
      <c r="B282" s="664" t="s">
        <v>377</v>
      </c>
      <c r="C282" s="665" t="s">
        <v>2304</v>
      </c>
      <c r="D282" s="648">
        <v>6478.9710947946432</v>
      </c>
    </row>
    <row r="283" spans="1:4" ht="16.5" thickTop="1" thickBot="1">
      <c r="A283" s="664" t="s">
        <v>612</v>
      </c>
      <c r="B283" s="664" t="s">
        <v>144</v>
      </c>
      <c r="C283" s="665" t="s">
        <v>2305</v>
      </c>
      <c r="D283" s="648">
        <v>4377.9696697483441</v>
      </c>
    </row>
    <row r="284" spans="1:4" ht="16.5" thickTop="1" thickBot="1">
      <c r="A284" s="664" t="s">
        <v>613</v>
      </c>
      <c r="B284" s="664" t="s">
        <v>92</v>
      </c>
      <c r="C284" s="665" t="s">
        <v>614</v>
      </c>
      <c r="D284" s="648">
        <v>10640.692383761228</v>
      </c>
    </row>
    <row r="285" spans="1:4" ht="16.5" thickTop="1" thickBot="1">
      <c r="A285" s="664" t="s">
        <v>615</v>
      </c>
      <c r="B285" s="664" t="s">
        <v>92</v>
      </c>
      <c r="C285" s="665" t="s">
        <v>2306</v>
      </c>
      <c r="D285" s="648">
        <v>98542.479048299239</v>
      </c>
    </row>
    <row r="286" spans="1:4" ht="16.5" thickTop="1" thickBot="1">
      <c r="A286" s="664" t="s">
        <v>616</v>
      </c>
      <c r="B286" s="664" t="s">
        <v>92</v>
      </c>
      <c r="C286" s="665" t="s">
        <v>617</v>
      </c>
      <c r="D286" s="648">
        <v>111036.1232438571</v>
      </c>
    </row>
    <row r="287" spans="1:4" ht="16.5" thickTop="1" thickBot="1">
      <c r="A287" s="664" t="s">
        <v>620</v>
      </c>
      <c r="B287" s="664" t="s">
        <v>92</v>
      </c>
      <c r="C287" s="665" t="s">
        <v>621</v>
      </c>
      <c r="D287" s="648">
        <v>33127.34386181731</v>
      </c>
    </row>
    <row r="288" spans="1:4" ht="16.5" thickTop="1" thickBot="1">
      <c r="A288" s="664" t="s">
        <v>618</v>
      </c>
      <c r="B288" s="664" t="s">
        <v>92</v>
      </c>
      <c r="C288" s="665" t="s">
        <v>2307</v>
      </c>
      <c r="D288" s="648">
        <v>21923.769663374151</v>
      </c>
    </row>
    <row r="289" spans="1:4" ht="16.5" thickTop="1" thickBot="1">
      <c r="A289" s="664" t="s">
        <v>619</v>
      </c>
      <c r="B289" s="664" t="s">
        <v>92</v>
      </c>
      <c r="C289" s="665" t="s">
        <v>2308</v>
      </c>
      <c r="D289" s="648">
        <v>184942.18749926981</v>
      </c>
    </row>
    <row r="290" spans="1:4" ht="16.5" thickTop="1" thickBot="1">
      <c r="A290" s="664" t="s">
        <v>622</v>
      </c>
      <c r="B290" s="664" t="s">
        <v>454</v>
      </c>
      <c r="C290" s="665" t="s">
        <v>623</v>
      </c>
      <c r="D290" s="648">
        <v>2650.1027056588041</v>
      </c>
    </row>
    <row r="291" spans="1:4" ht="16.5" thickTop="1" thickBot="1">
      <c r="A291" s="664" t="s">
        <v>624</v>
      </c>
      <c r="B291" s="664" t="s">
        <v>422</v>
      </c>
      <c r="C291" s="665" t="s">
        <v>1924</v>
      </c>
      <c r="D291" s="648">
        <v>72701.857585961363</v>
      </c>
    </row>
    <row r="292" spans="1:4" ht="16.5" thickTop="1" thickBot="1">
      <c r="A292" s="664" t="s">
        <v>625</v>
      </c>
      <c r="B292" s="664" t="s">
        <v>377</v>
      </c>
      <c r="C292" s="665" t="s">
        <v>2309</v>
      </c>
      <c r="D292" s="648">
        <v>3436.2161696303242</v>
      </c>
    </row>
    <row r="293" spans="1:4" ht="16.5" thickTop="1" thickBot="1">
      <c r="A293" s="664" t="s">
        <v>626</v>
      </c>
      <c r="B293" s="664" t="s">
        <v>377</v>
      </c>
      <c r="C293" s="665" t="s">
        <v>1925</v>
      </c>
      <c r="D293" s="648">
        <v>7117.1158263172838</v>
      </c>
    </row>
    <row r="294" spans="1:4" ht="16.5" thickTop="1" thickBot="1">
      <c r="A294" s="664" t="s">
        <v>627</v>
      </c>
      <c r="B294" s="664" t="s">
        <v>92</v>
      </c>
      <c r="C294" s="665" t="s">
        <v>628</v>
      </c>
      <c r="D294" s="648">
        <v>1896.4134961694401</v>
      </c>
    </row>
    <row r="295" spans="1:4" ht="16.5" thickTop="1" thickBot="1">
      <c r="A295" s="664" t="s">
        <v>633</v>
      </c>
      <c r="B295" s="664" t="s">
        <v>92</v>
      </c>
      <c r="C295" s="665" t="s">
        <v>1926</v>
      </c>
      <c r="D295" s="648">
        <v>61464.362072885771</v>
      </c>
    </row>
    <row r="296" spans="1:4" ht="16.5" thickTop="1" thickBot="1">
      <c r="A296" s="664" t="s">
        <v>629</v>
      </c>
      <c r="B296" s="664" t="s">
        <v>92</v>
      </c>
      <c r="C296" s="665" t="s">
        <v>630</v>
      </c>
      <c r="D296" s="648">
        <v>47626.585785017764</v>
      </c>
    </row>
    <row r="297" spans="1:4" ht="16.5" thickTop="1" thickBot="1">
      <c r="A297" s="664" t="s">
        <v>631</v>
      </c>
      <c r="B297" s="664" t="s">
        <v>92</v>
      </c>
      <c r="C297" s="665" t="s">
        <v>632</v>
      </c>
      <c r="D297" s="648">
        <v>56741.879051401782</v>
      </c>
    </row>
    <row r="298" spans="1:4" ht="16.5" thickTop="1" thickBot="1">
      <c r="A298" s="664" t="s">
        <v>646</v>
      </c>
      <c r="B298" s="664" t="s">
        <v>144</v>
      </c>
      <c r="C298" s="665" t="s">
        <v>647</v>
      </c>
      <c r="D298" s="648">
        <v>6630.5569695583272</v>
      </c>
    </row>
    <row r="299" spans="1:4" ht="16.5" thickTop="1" thickBot="1">
      <c r="A299" s="664" t="s">
        <v>634</v>
      </c>
      <c r="B299" s="664" t="s">
        <v>377</v>
      </c>
      <c r="C299" s="665" t="s">
        <v>635</v>
      </c>
      <c r="D299" s="648">
        <v>28370.939525700891</v>
      </c>
    </row>
    <row r="300" spans="1:4" ht="16.5" thickTop="1" thickBot="1">
      <c r="A300" s="664" t="s">
        <v>650</v>
      </c>
      <c r="B300" s="664" t="s">
        <v>377</v>
      </c>
      <c r="C300" s="665" t="s">
        <v>651</v>
      </c>
      <c r="D300" s="648">
        <v>36644.560172767677</v>
      </c>
    </row>
    <row r="301" spans="1:4" ht="31.5" thickTop="1" thickBot="1">
      <c r="A301" s="664" t="s">
        <v>652</v>
      </c>
      <c r="B301" s="664" t="s">
        <v>92</v>
      </c>
      <c r="C301" s="665" t="s">
        <v>2310</v>
      </c>
      <c r="D301" s="648">
        <v>377746.69970568822</v>
      </c>
    </row>
    <row r="302" spans="1:4" ht="31.5" thickTop="1" thickBot="1">
      <c r="A302" s="664" t="s">
        <v>653</v>
      </c>
      <c r="B302" s="664" t="s">
        <v>92</v>
      </c>
      <c r="C302" s="665" t="s">
        <v>2311</v>
      </c>
      <c r="D302" s="648">
        <v>312051.7136734887</v>
      </c>
    </row>
    <row r="303" spans="1:4" ht="31.5" thickTop="1" thickBot="1">
      <c r="A303" s="664" t="s">
        <v>654</v>
      </c>
      <c r="B303" s="664" t="s">
        <v>92</v>
      </c>
      <c r="C303" s="665" t="s">
        <v>2312</v>
      </c>
      <c r="D303" s="648">
        <v>254074.88676124992</v>
      </c>
    </row>
    <row r="304" spans="1:4" ht="31.5" thickTop="1" thickBot="1">
      <c r="A304" s="664" t="s">
        <v>655</v>
      </c>
      <c r="B304" s="664" t="s">
        <v>92</v>
      </c>
      <c r="C304" s="665" t="s">
        <v>2313</v>
      </c>
      <c r="D304" s="648">
        <v>456032.85371301381</v>
      </c>
    </row>
    <row r="305" spans="1:4" ht="31.5" thickTop="1" thickBot="1">
      <c r="A305" s="664" t="s">
        <v>656</v>
      </c>
      <c r="B305" s="664" t="s">
        <v>92</v>
      </c>
      <c r="C305" s="665" t="s">
        <v>2314</v>
      </c>
      <c r="D305" s="648">
        <v>240881.61545139813</v>
      </c>
    </row>
    <row r="306" spans="1:4" ht="31.5" thickTop="1" thickBot="1">
      <c r="A306" s="664" t="s">
        <v>657</v>
      </c>
      <c r="B306" s="664" t="s">
        <v>233</v>
      </c>
      <c r="C306" s="665" t="s">
        <v>2315</v>
      </c>
      <c r="D306" s="648">
        <v>394169.91619319696</v>
      </c>
    </row>
    <row r="307" spans="1:4" ht="16.5" thickTop="1" thickBot="1">
      <c r="A307" s="664" t="s">
        <v>658</v>
      </c>
      <c r="B307" s="664" t="s">
        <v>92</v>
      </c>
      <c r="C307" s="665" t="s">
        <v>659</v>
      </c>
      <c r="D307" s="648">
        <v>180661.74160908972</v>
      </c>
    </row>
    <row r="308" spans="1:4" ht="16.5" thickTop="1" thickBot="1">
      <c r="A308" s="664" t="s">
        <v>636</v>
      </c>
      <c r="B308" s="664" t="s">
        <v>377</v>
      </c>
      <c r="C308" s="665" t="s">
        <v>637</v>
      </c>
      <c r="D308" s="648">
        <v>74912.04324248081</v>
      </c>
    </row>
    <row r="309" spans="1:4" ht="16.5" thickTop="1" thickBot="1">
      <c r="A309" s="664" t="s">
        <v>642</v>
      </c>
      <c r="B309" s="664" t="s">
        <v>377</v>
      </c>
      <c r="C309" s="665" t="s">
        <v>643</v>
      </c>
      <c r="D309" s="648">
        <v>6289.2237410694734</v>
      </c>
    </row>
    <row r="310" spans="1:4" ht="16.5" thickTop="1" thickBot="1">
      <c r="A310" s="664" t="s">
        <v>640</v>
      </c>
      <c r="B310" s="664" t="s">
        <v>377</v>
      </c>
      <c r="C310" s="665" t="s">
        <v>641</v>
      </c>
      <c r="D310" s="648">
        <v>14814.074124632714</v>
      </c>
    </row>
    <row r="311" spans="1:4" ht="16.5" thickTop="1" thickBot="1">
      <c r="A311" s="664" t="s">
        <v>638</v>
      </c>
      <c r="B311" s="664" t="s">
        <v>377</v>
      </c>
      <c r="C311" s="665" t="s">
        <v>639</v>
      </c>
      <c r="D311" s="648">
        <v>93283.615239189894</v>
      </c>
    </row>
    <row r="312" spans="1:4" ht="16.5" thickTop="1" thickBot="1">
      <c r="A312" s="664" t="s">
        <v>644</v>
      </c>
      <c r="B312" s="664" t="s">
        <v>377</v>
      </c>
      <c r="C312" s="665" t="s">
        <v>645</v>
      </c>
      <c r="D312" s="648">
        <v>13454.041416088618</v>
      </c>
    </row>
    <row r="313" spans="1:4" ht="16.5" thickTop="1" thickBot="1">
      <c r="A313" s="664" t="s">
        <v>660</v>
      </c>
      <c r="B313" s="664" t="s">
        <v>377</v>
      </c>
      <c r="C313" s="665" t="s">
        <v>661</v>
      </c>
      <c r="D313" s="648">
        <v>11409.222168402282</v>
      </c>
    </row>
    <row r="314" spans="1:4" ht="16.5" thickTop="1" thickBot="1">
      <c r="A314" s="664" t="s">
        <v>662</v>
      </c>
      <c r="B314" s="664" t="s">
        <v>377</v>
      </c>
      <c r="C314" s="665" t="s">
        <v>663</v>
      </c>
      <c r="D314" s="648">
        <v>12646.290111403812</v>
      </c>
    </row>
    <row r="315" spans="1:4" ht="16.5" thickTop="1" thickBot="1">
      <c r="A315" s="664" t="s">
        <v>667</v>
      </c>
      <c r="B315" s="664" t="s">
        <v>377</v>
      </c>
      <c r="C315" s="665" t="s">
        <v>2316</v>
      </c>
      <c r="D315" s="648">
        <v>13593.966838947401</v>
      </c>
    </row>
    <row r="316" spans="1:4" ht="16.5" thickTop="1" thickBot="1">
      <c r="A316" s="664" t="s">
        <v>664</v>
      </c>
      <c r="B316" s="664" t="s">
        <v>92</v>
      </c>
      <c r="C316" s="665" t="s">
        <v>2317</v>
      </c>
      <c r="D316" s="648">
        <v>37683.400433385934</v>
      </c>
    </row>
    <row r="317" spans="1:4" ht="16.5" thickTop="1" thickBot="1">
      <c r="A317" s="664" t="s">
        <v>665</v>
      </c>
      <c r="B317" s="664" t="s">
        <v>377</v>
      </c>
      <c r="C317" s="665" t="s">
        <v>666</v>
      </c>
      <c r="D317" s="648">
        <v>18328.110312336288</v>
      </c>
    </row>
    <row r="318" spans="1:4" ht="16.5" thickTop="1" thickBot="1">
      <c r="A318" s="664" t="s">
        <v>668</v>
      </c>
      <c r="B318" s="664" t="s">
        <v>606</v>
      </c>
      <c r="C318" s="665" t="s">
        <v>2318</v>
      </c>
      <c r="D318" s="648">
        <v>6452.4700677380561</v>
      </c>
    </row>
    <row r="319" spans="1:4" ht="16.5" thickTop="1" thickBot="1">
      <c r="A319" s="664" t="s">
        <v>669</v>
      </c>
      <c r="B319" s="664" t="s">
        <v>92</v>
      </c>
      <c r="C319" s="665" t="s">
        <v>2319</v>
      </c>
      <c r="D319" s="648">
        <v>11141.670610619536</v>
      </c>
    </row>
    <row r="320" spans="1:4" ht="16.5" thickTop="1" thickBot="1">
      <c r="A320" s="664" t="s">
        <v>673</v>
      </c>
      <c r="B320" s="664" t="s">
        <v>92</v>
      </c>
      <c r="C320" s="665" t="s">
        <v>2320</v>
      </c>
      <c r="D320" s="648">
        <v>147814.24859298998</v>
      </c>
    </row>
    <row r="321" spans="1:4" ht="16.5" thickTop="1" thickBot="1">
      <c r="A321" s="664" t="s">
        <v>674</v>
      </c>
      <c r="B321" s="664" t="s">
        <v>92</v>
      </c>
      <c r="C321" s="665" t="s">
        <v>2321</v>
      </c>
      <c r="D321" s="648">
        <v>240881.61545139813</v>
      </c>
    </row>
    <row r="322" spans="1:4" ht="16.5" thickTop="1" thickBot="1">
      <c r="A322" s="664" t="s">
        <v>672</v>
      </c>
      <c r="B322" s="664" t="s">
        <v>92</v>
      </c>
      <c r="C322" s="665" t="s">
        <v>2322</v>
      </c>
      <c r="D322" s="648">
        <v>142339.13640309888</v>
      </c>
    </row>
    <row r="323" spans="1:4" ht="31.5" thickTop="1" thickBot="1">
      <c r="A323" s="664" t="s">
        <v>671</v>
      </c>
      <c r="B323" s="664" t="s">
        <v>92</v>
      </c>
      <c r="C323" s="665" t="s">
        <v>2323</v>
      </c>
      <c r="D323" s="648">
        <v>247341.50580671203</v>
      </c>
    </row>
    <row r="324" spans="1:4" ht="16.5" thickTop="1" thickBot="1">
      <c r="A324" s="664" t="s">
        <v>675</v>
      </c>
      <c r="B324" s="664" t="s">
        <v>92</v>
      </c>
      <c r="C324" s="665" t="s">
        <v>676</v>
      </c>
      <c r="D324" s="648">
        <v>323000.87801218859</v>
      </c>
    </row>
    <row r="325" spans="1:4" ht="16.5" thickTop="1" thickBot="1">
      <c r="A325" s="664" t="s">
        <v>678</v>
      </c>
      <c r="B325" s="664" t="s">
        <v>92</v>
      </c>
      <c r="C325" s="665" t="s">
        <v>679</v>
      </c>
      <c r="D325" s="648">
        <v>15437.378281003665</v>
      </c>
    </row>
    <row r="326" spans="1:4" ht="16.5" thickTop="1" thickBot="1">
      <c r="A326" s="664" t="s">
        <v>670</v>
      </c>
      <c r="B326" s="664" t="s">
        <v>92</v>
      </c>
      <c r="C326" s="665" t="s">
        <v>2324</v>
      </c>
      <c r="D326" s="648">
        <v>19737.96495174677</v>
      </c>
    </row>
    <row r="327" spans="1:4" ht="16.5" thickTop="1" thickBot="1">
      <c r="A327" s="664" t="s">
        <v>677</v>
      </c>
      <c r="B327" s="664" t="s">
        <v>92</v>
      </c>
      <c r="C327" s="665" t="s">
        <v>2325</v>
      </c>
      <c r="D327" s="648">
        <v>17223.547504617698</v>
      </c>
    </row>
    <row r="328" spans="1:4" ht="16.5" thickTop="1" thickBot="1">
      <c r="A328" s="664" t="s">
        <v>680</v>
      </c>
      <c r="B328" s="664" t="s">
        <v>92</v>
      </c>
      <c r="C328" s="665" t="s">
        <v>2326</v>
      </c>
      <c r="D328" s="648">
        <v>87468.229861892221</v>
      </c>
    </row>
    <row r="329" spans="1:4" ht="16.5" thickTop="1" thickBot="1">
      <c r="A329" s="664" t="s">
        <v>681</v>
      </c>
      <c r="B329" s="664" t="s">
        <v>92</v>
      </c>
      <c r="C329" s="665" t="s">
        <v>682</v>
      </c>
      <c r="D329" s="648">
        <v>5212.2220014897348</v>
      </c>
    </row>
    <row r="330" spans="1:4" ht="16.5" thickTop="1" thickBot="1">
      <c r="A330" s="664" t="s">
        <v>683</v>
      </c>
      <c r="B330" s="664" t="s">
        <v>92</v>
      </c>
      <c r="C330" s="665" t="s">
        <v>2327</v>
      </c>
      <c r="D330" s="648">
        <v>43734.114930946111</v>
      </c>
    </row>
    <row r="331" spans="1:4" ht="16.5" thickTop="1" thickBot="1">
      <c r="A331" s="664" t="s">
        <v>684</v>
      </c>
      <c r="B331" s="664" t="s">
        <v>92</v>
      </c>
      <c r="C331" s="665" t="s">
        <v>2328</v>
      </c>
      <c r="D331" s="648">
        <v>1556.1403087628496</v>
      </c>
    </row>
    <row r="332" spans="1:4" ht="16.5" thickTop="1" thickBot="1">
      <c r="A332" s="664" t="s">
        <v>686</v>
      </c>
      <c r="B332" s="664" t="s">
        <v>387</v>
      </c>
      <c r="C332" s="665" t="s">
        <v>687</v>
      </c>
      <c r="D332" s="648">
        <v>30695.609619104795</v>
      </c>
    </row>
    <row r="333" spans="1:4" ht="16.5" thickTop="1" thickBot="1">
      <c r="A333" s="664" t="s">
        <v>685</v>
      </c>
      <c r="B333" s="664" t="s">
        <v>387</v>
      </c>
      <c r="C333" s="665" t="s">
        <v>2329</v>
      </c>
      <c r="D333" s="648">
        <v>17669.824800250641</v>
      </c>
    </row>
    <row r="334" spans="1:4" ht="16.5" thickTop="1" thickBot="1">
      <c r="A334" s="664" t="s">
        <v>690</v>
      </c>
      <c r="B334" s="664" t="s">
        <v>92</v>
      </c>
      <c r="C334" s="665" t="s">
        <v>1929</v>
      </c>
      <c r="D334" s="648">
        <v>769.58982572331672</v>
      </c>
    </row>
    <row r="335" spans="1:4" ht="16.5" thickTop="1" thickBot="1">
      <c r="A335" s="664" t="s">
        <v>688</v>
      </c>
      <c r="B335" s="664" t="s">
        <v>92</v>
      </c>
      <c r="C335" s="665" t="s">
        <v>689</v>
      </c>
      <c r="D335" s="648">
        <v>3832.0485123826306</v>
      </c>
    </row>
    <row r="336" spans="1:4" ht="16.5" thickTop="1" thickBot="1">
      <c r="A336" s="664" t="s">
        <v>691</v>
      </c>
      <c r="B336" s="664" t="s">
        <v>377</v>
      </c>
      <c r="C336" s="665" t="s">
        <v>692</v>
      </c>
      <c r="D336" s="648">
        <v>5918.2093622772409</v>
      </c>
    </row>
    <row r="337" spans="1:4" ht="16.5" thickTop="1" thickBot="1">
      <c r="A337" s="664" t="s">
        <v>696</v>
      </c>
      <c r="B337" s="664" t="s">
        <v>92</v>
      </c>
      <c r="C337" s="665" t="s">
        <v>697</v>
      </c>
      <c r="D337" s="648">
        <v>306576.60148359759</v>
      </c>
    </row>
    <row r="338" spans="1:4" ht="16.5" thickTop="1" thickBot="1">
      <c r="A338" s="664" t="s">
        <v>694</v>
      </c>
      <c r="B338" s="664" t="s">
        <v>92</v>
      </c>
      <c r="C338" s="665" t="s">
        <v>695</v>
      </c>
      <c r="D338" s="648">
        <v>151644.17702320806</v>
      </c>
    </row>
    <row r="339" spans="1:4" ht="16.5" thickTop="1" thickBot="1">
      <c r="A339" s="664" t="s">
        <v>693</v>
      </c>
      <c r="B339" s="664" t="s">
        <v>144</v>
      </c>
      <c r="C339" s="665" t="s">
        <v>2330</v>
      </c>
      <c r="D339" s="648">
        <v>202560.07028648953</v>
      </c>
    </row>
    <row r="340" spans="1:4" ht="31.5" thickTop="1" thickBot="1">
      <c r="A340" s="664" t="s">
        <v>648</v>
      </c>
      <c r="B340" s="664" t="s">
        <v>92</v>
      </c>
      <c r="C340" s="665" t="s">
        <v>1927</v>
      </c>
      <c r="D340" s="648">
        <v>2304868.52598722</v>
      </c>
    </row>
    <row r="341" spans="1:4" ht="31.5" thickTop="1" thickBot="1">
      <c r="A341" s="664" t="s">
        <v>698</v>
      </c>
      <c r="B341" s="664" t="s">
        <v>92</v>
      </c>
      <c r="C341" s="665" t="s">
        <v>699</v>
      </c>
      <c r="D341" s="648">
        <v>2304868.52598722</v>
      </c>
    </row>
    <row r="342" spans="1:4" ht="31.5" thickTop="1" thickBot="1">
      <c r="A342" s="664" t="s">
        <v>649</v>
      </c>
      <c r="B342" s="664" t="s">
        <v>92</v>
      </c>
      <c r="C342" s="665" t="s">
        <v>1928</v>
      </c>
      <c r="D342" s="648">
        <v>1172320.6336968737</v>
      </c>
    </row>
    <row r="343" spans="1:4" ht="31.5" thickTop="1" thickBot="1">
      <c r="A343" s="664" t="s">
        <v>700</v>
      </c>
      <c r="B343" s="664" t="s">
        <v>92</v>
      </c>
      <c r="C343" s="665" t="s">
        <v>701</v>
      </c>
      <c r="D343" s="648">
        <v>1120655.291388432</v>
      </c>
    </row>
    <row r="344" spans="1:4" ht="16.5" thickTop="1" thickBot="1">
      <c r="A344" s="664" t="s">
        <v>737</v>
      </c>
      <c r="B344" s="664" t="s">
        <v>387</v>
      </c>
      <c r="C344" s="665" t="s">
        <v>2331</v>
      </c>
      <c r="D344" s="648">
        <v>95403.697403716942</v>
      </c>
    </row>
    <row r="345" spans="1:4" ht="16.5" thickTop="1" thickBot="1">
      <c r="A345" s="664" t="s">
        <v>702</v>
      </c>
      <c r="B345" s="664" t="s">
        <v>377</v>
      </c>
      <c r="C345" s="665" t="s">
        <v>2332</v>
      </c>
      <c r="D345" s="648">
        <v>75058.328911833174</v>
      </c>
    </row>
    <row r="346" spans="1:4" ht="16.5" thickTop="1" thickBot="1">
      <c r="A346" s="664" t="s">
        <v>703</v>
      </c>
      <c r="B346" s="664" t="s">
        <v>144</v>
      </c>
      <c r="C346" s="665" t="s">
        <v>2333</v>
      </c>
      <c r="D346" s="648">
        <v>52248.364903686714</v>
      </c>
    </row>
    <row r="347" spans="1:4" ht="16.5" thickTop="1" thickBot="1">
      <c r="A347" s="664" t="s">
        <v>708</v>
      </c>
      <c r="B347" s="664" t="s">
        <v>92</v>
      </c>
      <c r="C347" s="665" t="s">
        <v>2334</v>
      </c>
      <c r="D347" s="648">
        <v>74472.126193341435</v>
      </c>
    </row>
    <row r="348" spans="1:4" ht="16.5" thickTop="1" thickBot="1">
      <c r="A348" s="664" t="s">
        <v>713</v>
      </c>
      <c r="B348" s="664" t="s">
        <v>144</v>
      </c>
      <c r="C348" s="665" t="s">
        <v>1931</v>
      </c>
      <c r="D348" s="648">
        <v>6143.9981127993715</v>
      </c>
    </row>
    <row r="349" spans="1:4" ht="16.5" thickTop="1" thickBot="1">
      <c r="A349" s="664" t="s">
        <v>704</v>
      </c>
      <c r="B349" s="664" t="s">
        <v>144</v>
      </c>
      <c r="C349" s="665" t="s">
        <v>2335</v>
      </c>
      <c r="D349" s="648">
        <v>59579.609028621235</v>
      </c>
    </row>
    <row r="350" spans="1:4" ht="16.5" thickTop="1" thickBot="1">
      <c r="A350" s="664" t="s">
        <v>705</v>
      </c>
      <c r="B350" s="664" t="s">
        <v>144</v>
      </c>
      <c r="C350" s="665" t="s">
        <v>2336</v>
      </c>
      <c r="D350" s="648">
        <v>8672.4611042684355</v>
      </c>
    </row>
    <row r="351" spans="1:4" ht="16.5" thickTop="1" thickBot="1">
      <c r="A351" s="664" t="s">
        <v>736</v>
      </c>
      <c r="B351" s="664" t="s">
        <v>144</v>
      </c>
      <c r="C351" s="665" t="s">
        <v>1933</v>
      </c>
      <c r="D351" s="648">
        <v>169075.49257994941</v>
      </c>
    </row>
    <row r="352" spans="1:4" ht="16.5" thickTop="1" thickBot="1">
      <c r="A352" s="664" t="s">
        <v>709</v>
      </c>
      <c r="B352" s="664" t="s">
        <v>144</v>
      </c>
      <c r="C352" s="665" t="s">
        <v>710</v>
      </c>
      <c r="D352" s="648">
        <v>382333.8048805563</v>
      </c>
    </row>
    <row r="353" spans="1:4" ht="16.5" thickTop="1" thickBot="1">
      <c r="A353" s="664" t="s">
        <v>711</v>
      </c>
      <c r="B353" s="664" t="s">
        <v>144</v>
      </c>
      <c r="C353" s="665" t="s">
        <v>712</v>
      </c>
      <c r="D353" s="648">
        <v>1014968.0824436225</v>
      </c>
    </row>
    <row r="354" spans="1:4" ht="16.5" thickTop="1" thickBot="1">
      <c r="A354" s="664" t="s">
        <v>707</v>
      </c>
      <c r="B354" s="664" t="s">
        <v>144</v>
      </c>
      <c r="C354" s="665" t="s">
        <v>2337</v>
      </c>
      <c r="D354" s="648">
        <v>857045.33509222174</v>
      </c>
    </row>
    <row r="355" spans="1:4" ht="16.5" thickTop="1" thickBot="1">
      <c r="A355" s="664" t="s">
        <v>706</v>
      </c>
      <c r="B355" s="664" t="s">
        <v>144</v>
      </c>
      <c r="C355" s="665" t="s">
        <v>1930</v>
      </c>
      <c r="D355" s="648">
        <v>3639.1210354106697</v>
      </c>
    </row>
    <row r="356" spans="1:4" ht="16.5" thickTop="1" thickBot="1">
      <c r="A356" s="664" t="s">
        <v>716</v>
      </c>
      <c r="B356" s="664" t="s">
        <v>144</v>
      </c>
      <c r="C356" s="665" t="s">
        <v>717</v>
      </c>
      <c r="D356" s="648">
        <v>3739.824938225704</v>
      </c>
    </row>
    <row r="357" spans="1:4" ht="16.5" thickTop="1" thickBot="1">
      <c r="A357" s="664" t="s">
        <v>714</v>
      </c>
      <c r="B357" s="664" t="s">
        <v>144</v>
      </c>
      <c r="C357" s="665" t="s">
        <v>2338</v>
      </c>
      <c r="D357" s="648">
        <v>275610.68138851557</v>
      </c>
    </row>
    <row r="358" spans="1:4" ht="16.5" thickTop="1" thickBot="1">
      <c r="A358" s="664" t="s">
        <v>715</v>
      </c>
      <c r="B358" s="664" t="s">
        <v>144</v>
      </c>
      <c r="C358" s="665" t="s">
        <v>2339</v>
      </c>
      <c r="D358" s="648">
        <v>279307.04464236851</v>
      </c>
    </row>
    <row r="359" spans="1:4" ht="16.5" thickTop="1" thickBot="1">
      <c r="A359" s="664" t="s">
        <v>718</v>
      </c>
      <c r="B359" s="664" t="s">
        <v>144</v>
      </c>
      <c r="C359" s="665" t="s">
        <v>719</v>
      </c>
      <c r="D359" s="648">
        <v>344723.2398699327</v>
      </c>
    </row>
    <row r="360" spans="1:4" ht="16.5" thickTop="1" thickBot="1">
      <c r="A360" s="664" t="s">
        <v>720</v>
      </c>
      <c r="B360" s="664" t="s">
        <v>144</v>
      </c>
      <c r="C360" s="665" t="s">
        <v>721</v>
      </c>
      <c r="D360" s="648">
        <v>86847.045787685798</v>
      </c>
    </row>
    <row r="361" spans="1:4" ht="16.5" thickTop="1" thickBot="1">
      <c r="A361" s="664" t="s">
        <v>722</v>
      </c>
      <c r="B361" s="664" t="s">
        <v>144</v>
      </c>
      <c r="C361" s="665" t="s">
        <v>723</v>
      </c>
      <c r="D361" s="648">
        <v>169606.57316216346</v>
      </c>
    </row>
    <row r="362" spans="1:4" ht="16.5" thickTop="1" thickBot="1">
      <c r="A362" s="664" t="s">
        <v>724</v>
      </c>
      <c r="B362" s="664" t="s">
        <v>144</v>
      </c>
      <c r="C362" s="665" t="s">
        <v>725</v>
      </c>
      <c r="D362" s="648">
        <v>131914.69240011941</v>
      </c>
    </row>
    <row r="363" spans="1:4" ht="16.5" thickTop="1" thickBot="1">
      <c r="A363" s="664" t="s">
        <v>726</v>
      </c>
      <c r="B363" s="664" t="s">
        <v>144</v>
      </c>
      <c r="C363" s="665" t="s">
        <v>2340</v>
      </c>
      <c r="D363" s="648">
        <v>248224.52002823754</v>
      </c>
    </row>
    <row r="364" spans="1:4" ht="16.5" thickTop="1" thickBot="1">
      <c r="A364" s="664" t="s">
        <v>738</v>
      </c>
      <c r="B364" s="664" t="s">
        <v>144</v>
      </c>
      <c r="C364" s="665" t="s">
        <v>2341</v>
      </c>
      <c r="D364" s="648">
        <v>184393.08621865732</v>
      </c>
    </row>
    <row r="365" spans="1:4" ht="16.5" thickTop="1" thickBot="1">
      <c r="A365" s="664" t="s">
        <v>727</v>
      </c>
      <c r="B365" s="664" t="s">
        <v>144</v>
      </c>
      <c r="C365" s="665" t="s">
        <v>728</v>
      </c>
      <c r="D365" s="648">
        <v>173510.70446814</v>
      </c>
    </row>
    <row r="366" spans="1:4" ht="16.5" thickTop="1" thickBot="1">
      <c r="A366" s="664" t="s">
        <v>729</v>
      </c>
      <c r="B366" s="664" t="s">
        <v>144</v>
      </c>
      <c r="C366" s="665" t="s">
        <v>1932</v>
      </c>
      <c r="D366" s="648">
        <v>89249.098880094927</v>
      </c>
    </row>
    <row r="367" spans="1:4" ht="16.5" thickTop="1" thickBot="1">
      <c r="A367" s="664" t="s">
        <v>730</v>
      </c>
      <c r="B367" s="664" t="s">
        <v>92</v>
      </c>
      <c r="C367" s="665" t="s">
        <v>2342</v>
      </c>
      <c r="D367" s="648">
        <v>88651.235709698318</v>
      </c>
    </row>
    <row r="368" spans="1:4" ht="16.5" thickTop="1" thickBot="1">
      <c r="A368" s="664" t="s">
        <v>732</v>
      </c>
      <c r="B368" s="664" t="s">
        <v>92</v>
      </c>
      <c r="C368" s="665" t="s">
        <v>733</v>
      </c>
      <c r="D368" s="648">
        <v>3228.8851365746868</v>
      </c>
    </row>
    <row r="369" spans="1:4" ht="16.5" thickTop="1" thickBot="1">
      <c r="A369" s="664" t="s">
        <v>731</v>
      </c>
      <c r="B369" s="664" t="s">
        <v>92</v>
      </c>
      <c r="C369" s="665" t="s">
        <v>2343</v>
      </c>
      <c r="D369" s="648">
        <v>767.42161121743902</v>
      </c>
    </row>
    <row r="370" spans="1:4" ht="16.5" thickTop="1" thickBot="1">
      <c r="A370" s="664" t="s">
        <v>734</v>
      </c>
      <c r="B370" s="664" t="s">
        <v>92</v>
      </c>
      <c r="C370" s="665" t="s">
        <v>735</v>
      </c>
      <c r="D370" s="648">
        <v>1593.1547695558775</v>
      </c>
    </row>
    <row r="371" spans="1:4" ht="16.5" thickTop="1" thickBot="1">
      <c r="A371" s="664" t="s">
        <v>741</v>
      </c>
      <c r="B371" s="664" t="s">
        <v>92</v>
      </c>
      <c r="C371" s="665" t="s">
        <v>1934</v>
      </c>
      <c r="D371" s="648">
        <v>6116.464781941977</v>
      </c>
    </row>
    <row r="372" spans="1:4" ht="16.5" thickTop="1" thickBot="1">
      <c r="A372" s="664" t="s">
        <v>739</v>
      </c>
      <c r="B372" s="664" t="s">
        <v>377</v>
      </c>
      <c r="C372" s="665" t="s">
        <v>740</v>
      </c>
      <c r="D372" s="648">
        <v>4946.1516898415912</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8" style="157" customWidth="1"/>
    <col min="2" max="2" width="9.140625" customWidth="1"/>
    <col min="3" max="3" width="101.5703125" customWidth="1"/>
    <col min="4" max="4" width="17.57031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50">
        <v>1117.717304658089</v>
      </c>
    </row>
    <row r="7" spans="1:5" ht="30" customHeight="1" thickTop="1" thickBot="1">
      <c r="A7" s="200" t="s">
        <v>1352</v>
      </c>
      <c r="B7" s="100" t="s">
        <v>339</v>
      </c>
      <c r="C7" s="102" t="s">
        <v>2025</v>
      </c>
      <c r="D7" s="650">
        <v>1117.717304658089</v>
      </c>
      <c r="E7" s="103"/>
    </row>
    <row r="8" spans="1:5" ht="30" customHeight="1" thickTop="1" thickBot="1">
      <c r="A8" s="200" t="s">
        <v>1364</v>
      </c>
      <c r="B8" s="100" t="s">
        <v>339</v>
      </c>
      <c r="C8" s="102" t="s">
        <v>2027</v>
      </c>
      <c r="D8" s="650">
        <v>1117.717304658089</v>
      </c>
    </row>
    <row r="9" spans="1:5" ht="30" customHeight="1" thickTop="1" thickBot="1">
      <c r="A9" s="200" t="s">
        <v>1225</v>
      </c>
      <c r="B9" s="100" t="s">
        <v>1223</v>
      </c>
      <c r="C9" s="102" t="s">
        <v>1226</v>
      </c>
      <c r="D9" s="650">
        <v>1117.717304658089</v>
      </c>
    </row>
    <row r="10" spans="1:5" ht="30" customHeight="1" thickTop="1" thickBot="1">
      <c r="A10" s="200" t="s">
        <v>1388</v>
      </c>
      <c r="B10" s="100" t="s">
        <v>339</v>
      </c>
      <c r="C10" s="102" t="s">
        <v>1389</v>
      </c>
      <c r="D10" s="650">
        <v>1117.717304658089</v>
      </c>
    </row>
    <row r="11" spans="1:5" ht="30" customHeight="1" thickTop="1" thickBot="1">
      <c r="A11" s="200" t="s">
        <v>1329</v>
      </c>
      <c r="B11" s="100" t="s">
        <v>339</v>
      </c>
      <c r="C11" s="102" t="s">
        <v>1330</v>
      </c>
      <c r="D11" s="650">
        <v>1117.717304658089</v>
      </c>
    </row>
    <row r="12" spans="1:5" ht="30" customHeight="1" thickTop="1" thickBot="1">
      <c r="A12" s="200" t="s">
        <v>1331</v>
      </c>
      <c r="B12" s="100" t="s">
        <v>339</v>
      </c>
      <c r="C12" s="102" t="s">
        <v>1332</v>
      </c>
      <c r="D12" s="650">
        <v>1117.717304658089</v>
      </c>
    </row>
    <row r="13" spans="1:5" ht="30" customHeight="1" thickTop="1" thickBot="1">
      <c r="A13" s="200" t="s">
        <v>1333</v>
      </c>
      <c r="B13" s="100" t="s">
        <v>339</v>
      </c>
      <c r="C13" s="102" t="s">
        <v>1334</v>
      </c>
      <c r="D13" s="650">
        <v>1117.717304658089</v>
      </c>
    </row>
    <row r="14" spans="1:5" ht="30" customHeight="1" thickTop="1" thickBot="1">
      <c r="A14" s="200" t="s">
        <v>1335</v>
      </c>
      <c r="B14" s="100" t="s">
        <v>339</v>
      </c>
      <c r="C14" s="102" t="s">
        <v>1336</v>
      </c>
      <c r="D14" s="650">
        <v>1117.717304658089</v>
      </c>
    </row>
    <row r="15" spans="1:5" ht="30" customHeight="1" thickTop="1" thickBot="1">
      <c r="A15" s="200" t="s">
        <v>1317</v>
      </c>
      <c r="B15" s="100" t="s">
        <v>339</v>
      </c>
      <c r="C15" s="102" t="s">
        <v>1860</v>
      </c>
      <c r="D15" s="650">
        <v>1117.717304658089</v>
      </c>
    </row>
    <row r="16" spans="1:5" ht="30" customHeight="1" thickTop="1" thickBot="1">
      <c r="A16" s="200" t="s">
        <v>1227</v>
      </c>
      <c r="B16" s="100" t="s">
        <v>339</v>
      </c>
      <c r="C16" s="102" t="s">
        <v>1228</v>
      </c>
      <c r="D16" s="650">
        <v>1117.717304658089</v>
      </c>
    </row>
    <row r="17" spans="1:4" ht="30" customHeight="1" thickTop="1" thickBot="1">
      <c r="A17" s="200" t="s">
        <v>1229</v>
      </c>
      <c r="B17" s="100" t="s">
        <v>339</v>
      </c>
      <c r="C17" s="102" t="s">
        <v>1230</v>
      </c>
      <c r="D17" s="650">
        <v>1117.717304658089</v>
      </c>
    </row>
    <row r="18" spans="1:4" ht="30" customHeight="1" thickTop="1" thickBot="1">
      <c r="A18" s="200" t="s">
        <v>1231</v>
      </c>
      <c r="B18" s="100" t="s">
        <v>339</v>
      </c>
      <c r="C18" s="102" t="s">
        <v>1232</v>
      </c>
      <c r="D18" s="650">
        <v>1117.717304658089</v>
      </c>
    </row>
    <row r="19" spans="1:4" ht="30" customHeight="1" thickTop="1" thickBot="1">
      <c r="A19" s="200" t="s">
        <v>1235</v>
      </c>
      <c r="B19" s="100" t="s">
        <v>339</v>
      </c>
      <c r="C19" s="102" t="s">
        <v>1236</v>
      </c>
      <c r="D19" s="650">
        <v>1117.717304658089</v>
      </c>
    </row>
    <row r="20" spans="1:4" ht="30" customHeight="1" thickTop="1" thickBot="1">
      <c r="A20" s="200" t="s">
        <v>1407</v>
      </c>
      <c r="B20" s="100" t="s">
        <v>339</v>
      </c>
      <c r="C20" s="102" t="s">
        <v>1869</v>
      </c>
      <c r="D20" s="650">
        <v>1117.717304658089</v>
      </c>
    </row>
    <row r="21" spans="1:4" ht="30" customHeight="1" thickTop="1" thickBot="1">
      <c r="A21" s="200" t="s">
        <v>1239</v>
      </c>
      <c r="B21" s="100" t="s">
        <v>339</v>
      </c>
      <c r="C21" s="102" t="s">
        <v>1240</v>
      </c>
      <c r="D21" s="650">
        <v>1117.717304658089</v>
      </c>
    </row>
    <row r="22" spans="1:4" ht="30" customHeight="1" thickTop="1" thickBot="1">
      <c r="A22" s="200" t="s">
        <v>1390</v>
      </c>
      <c r="B22" s="100" t="s">
        <v>339</v>
      </c>
      <c r="C22" s="102" t="s">
        <v>1391</v>
      </c>
      <c r="D22" s="650">
        <v>1117.717304658089</v>
      </c>
    </row>
    <row r="23" spans="1:4" ht="30" customHeight="1" thickTop="1" thickBot="1">
      <c r="A23" s="200" t="s">
        <v>1247</v>
      </c>
      <c r="B23" s="100" t="s">
        <v>339</v>
      </c>
      <c r="C23" s="102" t="s">
        <v>1248</v>
      </c>
      <c r="D23" s="650">
        <v>1117.717304658089</v>
      </c>
    </row>
    <row r="24" spans="1:4" ht="30" customHeight="1" thickTop="1" thickBot="1">
      <c r="A24" s="200" t="s">
        <v>1269</v>
      </c>
      <c r="B24" s="100" t="s">
        <v>339</v>
      </c>
      <c r="C24" s="102" t="s">
        <v>1270</v>
      </c>
      <c r="D24" s="650">
        <v>1117.717304658089</v>
      </c>
    </row>
    <row r="25" spans="1:4" ht="30" customHeight="1" thickTop="1" thickBot="1">
      <c r="A25" s="200" t="s">
        <v>1241</v>
      </c>
      <c r="B25" s="100" t="s">
        <v>339</v>
      </c>
      <c r="C25" s="102" t="s">
        <v>1242</v>
      </c>
      <c r="D25" s="650">
        <v>1117.717304658089</v>
      </c>
    </row>
    <row r="26" spans="1:4" ht="30" customHeight="1" thickTop="1" thickBot="1">
      <c r="A26" s="200" t="s">
        <v>1246</v>
      </c>
      <c r="B26" s="100" t="s">
        <v>339</v>
      </c>
      <c r="C26" s="102" t="s">
        <v>1242</v>
      </c>
      <c r="D26" s="650">
        <v>1117.717304658089</v>
      </c>
    </row>
    <row r="27" spans="1:4" ht="30" customHeight="1" thickTop="1" thickBot="1">
      <c r="A27" s="200" t="s">
        <v>1303</v>
      </c>
      <c r="B27" s="100" t="s">
        <v>339</v>
      </c>
      <c r="C27" s="102" t="s">
        <v>1304</v>
      </c>
      <c r="D27" s="650">
        <v>1117.717304658089</v>
      </c>
    </row>
    <row r="28" spans="1:4" ht="30" customHeight="1" thickTop="1" thickBot="1">
      <c r="A28" s="200" t="s">
        <v>1249</v>
      </c>
      <c r="B28" s="100" t="s">
        <v>339</v>
      </c>
      <c r="C28" s="102" t="s">
        <v>1250</v>
      </c>
      <c r="D28" s="650">
        <v>1117.717304658089</v>
      </c>
    </row>
    <row r="29" spans="1:4" ht="30" customHeight="1" thickTop="1" thickBot="1">
      <c r="A29" s="200" t="s">
        <v>1254</v>
      </c>
      <c r="B29" s="100" t="s">
        <v>339</v>
      </c>
      <c r="C29" s="102" t="s">
        <v>1255</v>
      </c>
      <c r="D29" s="650">
        <v>1117.717304658089</v>
      </c>
    </row>
    <row r="30" spans="1:4" ht="30" customHeight="1" thickTop="1" thickBot="1">
      <c r="A30" s="200" t="s">
        <v>1252</v>
      </c>
      <c r="B30" s="100" t="s">
        <v>339</v>
      </c>
      <c r="C30" s="102" t="s">
        <v>1253</v>
      </c>
      <c r="D30" s="650">
        <v>1117.717304658089</v>
      </c>
    </row>
    <row r="31" spans="1:4" ht="30" customHeight="1" thickTop="1" thickBot="1">
      <c r="A31" s="200" t="s">
        <v>1267</v>
      </c>
      <c r="B31" s="100" t="s">
        <v>339</v>
      </c>
      <c r="C31" s="102" t="s">
        <v>1268</v>
      </c>
      <c r="D31" s="650">
        <v>1117.717304658089</v>
      </c>
    </row>
    <row r="32" spans="1:4" ht="30" customHeight="1" thickTop="1" thickBot="1">
      <c r="A32" s="200" t="s">
        <v>1256</v>
      </c>
      <c r="B32" s="100" t="s">
        <v>339</v>
      </c>
      <c r="C32" s="102" t="s">
        <v>1257</v>
      </c>
      <c r="D32" s="650">
        <v>1117.717304658089</v>
      </c>
    </row>
    <row r="33" spans="1:4" ht="30" customHeight="1" thickTop="1" thickBot="1">
      <c r="A33" s="200" t="s">
        <v>1272</v>
      </c>
      <c r="B33" s="100" t="s">
        <v>339</v>
      </c>
      <c r="C33" s="102" t="s">
        <v>1257</v>
      </c>
      <c r="D33" s="650">
        <v>1117.717304658089</v>
      </c>
    </row>
    <row r="34" spans="1:4" ht="30" customHeight="1" thickTop="1" thickBot="1">
      <c r="A34" s="200" t="s">
        <v>1273</v>
      </c>
      <c r="B34" s="100" t="s">
        <v>339</v>
      </c>
      <c r="C34" s="102" t="s">
        <v>1274</v>
      </c>
      <c r="D34" s="650">
        <v>1117.717304658089</v>
      </c>
    </row>
    <row r="35" spans="1:4" ht="30" customHeight="1" thickTop="1" thickBot="1">
      <c r="A35" s="200" t="s">
        <v>1323</v>
      </c>
      <c r="B35" s="100" t="s">
        <v>339</v>
      </c>
      <c r="C35" s="102" t="s">
        <v>1864</v>
      </c>
      <c r="D35" s="650">
        <v>1117.717304658089</v>
      </c>
    </row>
    <row r="36" spans="1:4" ht="30" customHeight="1" thickTop="1" thickBot="1">
      <c r="A36" s="200" t="s">
        <v>1404</v>
      </c>
      <c r="B36" s="100" t="s">
        <v>339</v>
      </c>
      <c r="C36" s="102" t="s">
        <v>1405</v>
      </c>
      <c r="D36" s="650">
        <v>1117.717304658089</v>
      </c>
    </row>
    <row r="37" spans="1:4" ht="30" customHeight="1" thickTop="1" thickBot="1">
      <c r="A37" s="200" t="s">
        <v>1385</v>
      </c>
      <c r="B37" s="100" t="s">
        <v>339</v>
      </c>
      <c r="C37" s="102" t="s">
        <v>1386</v>
      </c>
      <c r="D37" s="650">
        <v>1117.717304658089</v>
      </c>
    </row>
    <row r="38" spans="1:4" ht="30" customHeight="1" thickTop="1" thickBot="1">
      <c r="A38" s="200" t="s">
        <v>1264</v>
      </c>
      <c r="B38" s="100" t="s">
        <v>339</v>
      </c>
      <c r="C38" s="102" t="s">
        <v>1265</v>
      </c>
      <c r="D38" s="650">
        <v>1117.717304658089</v>
      </c>
    </row>
    <row r="39" spans="1:4" ht="30" customHeight="1" thickTop="1" thickBot="1">
      <c r="A39" s="200" t="s">
        <v>1221</v>
      </c>
      <c r="B39" s="100" t="s">
        <v>1223</v>
      </c>
      <c r="C39" s="102" t="s">
        <v>1280</v>
      </c>
      <c r="D39" s="650">
        <v>1117.717304658089</v>
      </c>
    </row>
    <row r="40" spans="1:4" ht="30" customHeight="1" thickTop="1" thickBot="1">
      <c r="A40" s="200" t="s">
        <v>1261</v>
      </c>
      <c r="B40" s="100" t="s">
        <v>339</v>
      </c>
      <c r="C40" s="102" t="s">
        <v>1262</v>
      </c>
      <c r="D40" s="650">
        <v>1117.717304658089</v>
      </c>
    </row>
    <row r="41" spans="1:4" ht="30" customHeight="1" thickTop="1" thickBot="1">
      <c r="A41" s="200" t="s">
        <v>1259</v>
      </c>
      <c r="B41" s="100" t="s">
        <v>339</v>
      </c>
      <c r="C41" s="102" t="s">
        <v>1260</v>
      </c>
      <c r="D41" s="650">
        <v>1117.717304658089</v>
      </c>
    </row>
    <row r="42" spans="1:4" ht="30" customHeight="1" thickTop="1" thickBot="1">
      <c r="A42" s="200" t="s">
        <v>1392</v>
      </c>
      <c r="B42" s="100" t="s">
        <v>339</v>
      </c>
      <c r="C42" s="102" t="s">
        <v>1260</v>
      </c>
      <c r="D42" s="650">
        <v>1117.717304658089</v>
      </c>
    </row>
    <row r="43" spans="1:4" ht="30" customHeight="1" thickTop="1" thickBot="1">
      <c r="A43" s="200" t="s">
        <v>1233</v>
      </c>
      <c r="B43" s="100" t="s">
        <v>339</v>
      </c>
      <c r="C43" s="102" t="s">
        <v>1234</v>
      </c>
      <c r="D43" s="650">
        <v>1117.717304658089</v>
      </c>
    </row>
    <row r="44" spans="1:4" ht="30" customHeight="1" thickTop="1" thickBot="1">
      <c r="A44" s="200" t="s">
        <v>1387</v>
      </c>
      <c r="B44" s="100" t="s">
        <v>339</v>
      </c>
      <c r="C44" s="102" t="s">
        <v>1234</v>
      </c>
      <c r="D44" s="650">
        <v>1117.717304658089</v>
      </c>
    </row>
    <row r="45" spans="1:4" ht="30" customHeight="1" thickTop="1" thickBot="1">
      <c r="A45" s="200" t="s">
        <v>1278</v>
      </c>
      <c r="B45" s="100" t="s">
        <v>339</v>
      </c>
      <c r="C45" s="102" t="s">
        <v>1279</v>
      </c>
      <c r="D45" s="650">
        <v>1117.717304658089</v>
      </c>
    </row>
    <row r="46" spans="1:4" ht="30" customHeight="1" thickTop="1" thickBot="1">
      <c r="A46" s="200" t="s">
        <v>1287</v>
      </c>
      <c r="B46" s="100" t="s">
        <v>339</v>
      </c>
      <c r="C46" s="102" t="s">
        <v>1288</v>
      </c>
      <c r="D46" s="650">
        <v>1117.717304658089</v>
      </c>
    </row>
    <row r="47" spans="1:4" ht="30" customHeight="1" thickTop="1" thickBot="1">
      <c r="A47" s="200" t="s">
        <v>1291</v>
      </c>
      <c r="B47" s="100" t="s">
        <v>339</v>
      </c>
      <c r="C47" s="102" t="s">
        <v>1292</v>
      </c>
      <c r="D47" s="650">
        <v>1117.717304658089</v>
      </c>
    </row>
    <row r="48" spans="1:4" ht="30" customHeight="1" thickTop="1" thickBot="1">
      <c r="A48" s="200" t="s">
        <v>1283</v>
      </c>
      <c r="B48" s="100" t="s">
        <v>1223</v>
      </c>
      <c r="C48" s="102" t="s">
        <v>1284</v>
      </c>
      <c r="D48" s="650">
        <v>1117.717304658089</v>
      </c>
    </row>
    <row r="49" spans="1:4" ht="30" customHeight="1" thickTop="1" thickBot="1">
      <c r="A49" s="200" t="s">
        <v>1281</v>
      </c>
      <c r="B49" s="100" t="s">
        <v>339</v>
      </c>
      <c r="C49" s="102" t="s">
        <v>1282</v>
      </c>
      <c r="D49" s="650">
        <v>1117.717304658089</v>
      </c>
    </row>
    <row r="50" spans="1:4" ht="30" customHeight="1" thickTop="1" thickBot="1">
      <c r="A50" s="200" t="s">
        <v>1285</v>
      </c>
      <c r="B50" s="100" t="s">
        <v>339</v>
      </c>
      <c r="C50" s="102" t="s">
        <v>1286</v>
      </c>
      <c r="D50" s="650">
        <v>1117.717304658089</v>
      </c>
    </row>
    <row r="51" spans="1:4" ht="30" customHeight="1" thickTop="1" thickBot="1">
      <c r="A51" s="200" t="s">
        <v>1314</v>
      </c>
      <c r="B51" s="100" t="s">
        <v>1306</v>
      </c>
      <c r="C51" s="102" t="s">
        <v>1315</v>
      </c>
      <c r="D51" s="650">
        <v>1117.717304658089</v>
      </c>
    </row>
    <row r="52" spans="1:4" ht="30" customHeight="1" thickTop="1" thickBot="1">
      <c r="A52" s="200" t="s">
        <v>1316</v>
      </c>
      <c r="B52" s="100" t="s">
        <v>1306</v>
      </c>
      <c r="C52" s="102" t="s">
        <v>1315</v>
      </c>
      <c r="D52" s="650">
        <v>1117.717304658089</v>
      </c>
    </row>
    <row r="53" spans="1:4" ht="30" customHeight="1" thickTop="1" thickBot="1">
      <c r="A53" s="200" t="s">
        <v>1289</v>
      </c>
      <c r="B53" s="100" t="s">
        <v>339</v>
      </c>
      <c r="C53" s="102" t="s">
        <v>1290</v>
      </c>
      <c r="D53" s="650">
        <v>1117.717304658089</v>
      </c>
    </row>
    <row r="54" spans="1:4" ht="30" customHeight="1" thickTop="1" thickBot="1">
      <c r="A54" s="200" t="s">
        <v>1293</v>
      </c>
      <c r="B54" s="100" t="s">
        <v>339</v>
      </c>
      <c r="C54" s="102" t="s">
        <v>1294</v>
      </c>
      <c r="D54" s="650">
        <v>1370.8294688311162</v>
      </c>
    </row>
    <row r="55" spans="1:4" ht="30" customHeight="1" thickTop="1" thickBot="1">
      <c r="A55" s="200" t="s">
        <v>1378</v>
      </c>
      <c r="B55" s="100" t="s">
        <v>339</v>
      </c>
      <c r="C55" s="102" t="s">
        <v>2029</v>
      </c>
      <c r="D55" s="650">
        <v>1370.8294688311162</v>
      </c>
    </row>
    <row r="56" spans="1:4" ht="30" customHeight="1" thickTop="1" thickBot="1">
      <c r="A56" s="200" t="s">
        <v>1379</v>
      </c>
      <c r="B56" s="100" t="s">
        <v>339</v>
      </c>
      <c r="C56" s="102" t="s">
        <v>2030</v>
      </c>
      <c r="D56" s="650">
        <v>1370.8294688311162</v>
      </c>
    </row>
    <row r="57" spans="1:4" ht="30" customHeight="1" thickTop="1" thickBot="1">
      <c r="A57" s="200" t="s">
        <v>1380</v>
      </c>
      <c r="B57" s="100" t="s">
        <v>339</v>
      </c>
      <c r="C57" s="102" t="s">
        <v>2031</v>
      </c>
      <c r="D57" s="650">
        <v>1370.8294688311162</v>
      </c>
    </row>
    <row r="58" spans="1:4" ht="30" customHeight="1" thickTop="1" thickBot="1">
      <c r="A58" s="200" t="s">
        <v>1357</v>
      </c>
      <c r="B58" s="100" t="s">
        <v>339</v>
      </c>
      <c r="C58" s="102" t="s">
        <v>1867</v>
      </c>
      <c r="D58" s="650">
        <v>1370.8294688311162</v>
      </c>
    </row>
    <row r="59" spans="1:4" ht="30" customHeight="1" thickTop="1" thickBot="1">
      <c r="A59" s="200" t="s">
        <v>1295</v>
      </c>
      <c r="B59" s="100" t="s">
        <v>339</v>
      </c>
      <c r="C59" s="102" t="s">
        <v>1296</v>
      </c>
      <c r="D59" s="650">
        <v>1370.8294688311162</v>
      </c>
    </row>
    <row r="60" spans="1:4" ht="30" customHeight="1" thickTop="1" thickBot="1">
      <c r="A60" s="200" t="s">
        <v>1376</v>
      </c>
      <c r="B60" s="100" t="s">
        <v>339</v>
      </c>
      <c r="C60" s="102" t="s">
        <v>1377</v>
      </c>
      <c r="D60" s="650">
        <v>1370.8294688311162</v>
      </c>
    </row>
    <row r="61" spans="1:4" ht="30" customHeight="1" thickTop="1" thickBot="1">
      <c r="A61" s="200" t="s">
        <v>1362</v>
      </c>
      <c r="B61" s="100" t="s">
        <v>339</v>
      </c>
      <c r="C61" s="102" t="s">
        <v>1363</v>
      </c>
      <c r="D61" s="650">
        <v>1370.8294688311162</v>
      </c>
    </row>
    <row r="62" spans="1:4" ht="30" customHeight="1" thickTop="1" thickBot="1">
      <c r="A62" s="200" t="s">
        <v>1369</v>
      </c>
      <c r="B62" s="100" t="s">
        <v>339</v>
      </c>
      <c r="C62" s="102" t="s">
        <v>1370</v>
      </c>
      <c r="D62" s="650">
        <v>1370.8294688311162</v>
      </c>
    </row>
    <row r="63" spans="1:4" ht="30" customHeight="1" thickTop="1" thickBot="1">
      <c r="A63" s="200" t="s">
        <v>1373</v>
      </c>
      <c r="B63" s="100" t="s">
        <v>339</v>
      </c>
      <c r="C63" s="102" t="s">
        <v>1374</v>
      </c>
      <c r="D63" s="650">
        <v>1370.8294688311162</v>
      </c>
    </row>
    <row r="64" spans="1:4" ht="30" customHeight="1" thickTop="1" thickBot="1">
      <c r="A64" s="200" t="s">
        <v>1360</v>
      </c>
      <c r="B64" s="100" t="s">
        <v>339</v>
      </c>
      <c r="C64" s="102" t="s">
        <v>1361</v>
      </c>
      <c r="D64" s="650">
        <v>1370.8294688311162</v>
      </c>
    </row>
    <row r="65" spans="1:4" ht="30" customHeight="1" thickTop="1" thickBot="1">
      <c r="A65" s="200" t="s">
        <v>1297</v>
      </c>
      <c r="B65" s="100" t="s">
        <v>339</v>
      </c>
      <c r="C65" s="102" t="s">
        <v>1298</v>
      </c>
      <c r="D65" s="650">
        <v>1370.8294688311162</v>
      </c>
    </row>
    <row r="66" spans="1:4" ht="30" customHeight="1" thickTop="1" thickBot="1">
      <c r="A66" s="200" t="s">
        <v>1367</v>
      </c>
      <c r="B66" s="100" t="s">
        <v>339</v>
      </c>
      <c r="C66" s="102" t="s">
        <v>1368</v>
      </c>
      <c r="D66" s="650">
        <v>1370.8294688311162</v>
      </c>
    </row>
    <row r="67" spans="1:4" ht="30" customHeight="1" thickTop="1" thickBot="1">
      <c r="A67" s="200" t="s">
        <v>1371</v>
      </c>
      <c r="B67" s="100" t="s">
        <v>339</v>
      </c>
      <c r="C67" s="102" t="s">
        <v>1372</v>
      </c>
      <c r="D67" s="650">
        <v>1370.8294688311162</v>
      </c>
    </row>
    <row r="68" spans="1:4" ht="30" customHeight="1" thickTop="1" thickBot="1">
      <c r="A68" s="200" t="s">
        <v>1343</v>
      </c>
      <c r="B68" s="100" t="s">
        <v>339</v>
      </c>
      <c r="C68" s="102" t="s">
        <v>1344</v>
      </c>
      <c r="D68" s="650">
        <v>1370.8294688311162</v>
      </c>
    </row>
    <row r="69" spans="1:4" ht="30" customHeight="1" thickTop="1" thickBot="1">
      <c r="A69" s="200" t="s">
        <v>1383</v>
      </c>
      <c r="B69" s="100" t="s">
        <v>339</v>
      </c>
      <c r="C69" s="102" t="s">
        <v>2033</v>
      </c>
      <c r="D69" s="650">
        <v>1370.8294688311162</v>
      </c>
    </row>
    <row r="70" spans="1:4" ht="30" customHeight="1" thickTop="1" thickBot="1">
      <c r="A70" s="200" t="s">
        <v>1384</v>
      </c>
      <c r="B70" s="100" t="s">
        <v>339</v>
      </c>
      <c r="C70" s="102" t="s">
        <v>2034</v>
      </c>
      <c r="D70" s="650">
        <v>1370.8294688311162</v>
      </c>
    </row>
    <row r="71" spans="1:4" ht="30" customHeight="1" thickTop="1" thickBot="1">
      <c r="A71" s="200" t="s">
        <v>1381</v>
      </c>
      <c r="B71" s="100" t="s">
        <v>339</v>
      </c>
      <c r="C71" s="102" t="s">
        <v>2035</v>
      </c>
      <c r="D71" s="650">
        <v>1370.8294688311162</v>
      </c>
    </row>
    <row r="72" spans="1:4" ht="30" customHeight="1" thickTop="1" thickBot="1">
      <c r="A72" s="200" t="s">
        <v>1382</v>
      </c>
      <c r="B72" s="100" t="s">
        <v>339</v>
      </c>
      <c r="C72" s="102" t="s">
        <v>2036</v>
      </c>
      <c r="D72" s="650">
        <v>1370.8294688311162</v>
      </c>
    </row>
    <row r="73" spans="1:4" ht="30" customHeight="1" thickTop="1" thickBot="1">
      <c r="A73" s="200" t="s">
        <v>1350</v>
      </c>
      <c r="B73" s="100" t="s">
        <v>339</v>
      </c>
      <c r="C73" s="102" t="s">
        <v>1351</v>
      </c>
      <c r="D73" s="650">
        <v>1370.8294688311162</v>
      </c>
    </row>
    <row r="74" spans="1:4" ht="30" customHeight="1" thickTop="1" thickBot="1">
      <c r="A74" s="200" t="s">
        <v>1349</v>
      </c>
      <c r="B74" s="100" t="s">
        <v>339</v>
      </c>
      <c r="C74" s="102" t="s">
        <v>1866</v>
      </c>
      <c r="D74" s="650">
        <v>1370.8294688311162</v>
      </c>
    </row>
    <row r="75" spans="1:4" ht="30" customHeight="1" thickTop="1" thickBot="1">
      <c r="A75" s="200" t="s">
        <v>1347</v>
      </c>
      <c r="B75" s="100" t="s">
        <v>339</v>
      </c>
      <c r="C75" s="102" t="s">
        <v>1348</v>
      </c>
      <c r="D75" s="650">
        <v>1370.8294688311162</v>
      </c>
    </row>
    <row r="76" spans="1:4" ht="30" customHeight="1" thickTop="1" thickBot="1">
      <c r="A76" s="200" t="s">
        <v>1375</v>
      </c>
      <c r="B76" s="100" t="s">
        <v>339</v>
      </c>
      <c r="C76" s="102" t="s">
        <v>2028</v>
      </c>
      <c r="D76" s="650">
        <v>1370.8294688311162</v>
      </c>
    </row>
    <row r="77" spans="1:4" ht="30" customHeight="1" thickTop="1" thickBot="1">
      <c r="A77" s="200" t="s">
        <v>1353</v>
      </c>
      <c r="B77" s="100" t="s">
        <v>339</v>
      </c>
      <c r="C77" s="102" t="s">
        <v>1354</v>
      </c>
      <c r="D77" s="650">
        <v>1370.8294688311162</v>
      </c>
    </row>
    <row r="78" spans="1:4" ht="30" customHeight="1" thickTop="1" thickBot="1">
      <c r="A78" s="200" t="s">
        <v>1355</v>
      </c>
      <c r="B78" s="100" t="s">
        <v>339</v>
      </c>
      <c r="C78" s="102" t="s">
        <v>1356</v>
      </c>
      <c r="D78" s="650">
        <v>1370.8294688311162</v>
      </c>
    </row>
    <row r="79" spans="1:4" ht="30" customHeight="1" thickTop="1" thickBot="1">
      <c r="A79" s="200" t="s">
        <v>1358</v>
      </c>
      <c r="B79" s="100" t="s">
        <v>339</v>
      </c>
      <c r="C79" s="102" t="s">
        <v>1359</v>
      </c>
      <c r="D79" s="650">
        <v>1370.8294688311162</v>
      </c>
    </row>
    <row r="80" spans="1:4" ht="30" customHeight="1" thickTop="1" thickBot="1">
      <c r="A80" s="200" t="s">
        <v>1337</v>
      </c>
      <c r="B80" s="100" t="s">
        <v>339</v>
      </c>
      <c r="C80" s="102" t="s">
        <v>1338</v>
      </c>
      <c r="D80" s="650">
        <v>1370.8294688311162</v>
      </c>
    </row>
    <row r="81" spans="1:6" ht="30" customHeight="1" thickTop="1" thickBot="1">
      <c r="A81" s="200" t="s">
        <v>1341</v>
      </c>
      <c r="B81" s="100" t="s">
        <v>339</v>
      </c>
      <c r="C81" s="102" t="s">
        <v>1342</v>
      </c>
      <c r="D81" s="650">
        <v>1370.8294688311162</v>
      </c>
    </row>
    <row r="82" spans="1:6" ht="30" customHeight="1" thickTop="1" thickBot="1">
      <c r="A82" s="200" t="s">
        <v>1345</v>
      </c>
      <c r="B82" s="100" t="s">
        <v>339</v>
      </c>
      <c r="C82" s="102" t="s">
        <v>1346</v>
      </c>
      <c r="D82" s="650">
        <v>1370.8294688311162</v>
      </c>
    </row>
    <row r="83" spans="1:6" ht="30" customHeight="1" thickTop="1" thickBot="1">
      <c r="A83" s="200" t="s">
        <v>1339</v>
      </c>
      <c r="B83" s="100" t="s">
        <v>339</v>
      </c>
      <c r="C83" s="102" t="s">
        <v>1340</v>
      </c>
      <c r="D83" s="650">
        <v>1370.8294688311162</v>
      </c>
    </row>
    <row r="84" spans="1:6" ht="30" customHeight="1" thickTop="1" thickBot="1">
      <c r="A84" s="200" t="s">
        <v>1305</v>
      </c>
      <c r="B84" s="100" t="s">
        <v>339</v>
      </c>
      <c r="C84" s="102" t="s">
        <v>1307</v>
      </c>
      <c r="D84" s="650">
        <v>1117.717304658089</v>
      </c>
    </row>
    <row r="85" spans="1:6" ht="30" customHeight="1" thickTop="1" thickBot="1">
      <c r="A85" s="200" t="s">
        <v>1308</v>
      </c>
      <c r="B85" s="100" t="s">
        <v>339</v>
      </c>
      <c r="C85" s="102" t="s">
        <v>1859</v>
      </c>
      <c r="D85" s="650">
        <v>1117.717304658089</v>
      </c>
    </row>
    <row r="86" spans="1:6" ht="30" customHeight="1" thickTop="1" thickBot="1">
      <c r="A86" s="200" t="s">
        <v>1309</v>
      </c>
      <c r="B86" s="100" t="s">
        <v>1306</v>
      </c>
      <c r="C86" s="102" t="s">
        <v>1310</v>
      </c>
      <c r="D86" s="650">
        <v>1117.717304658089</v>
      </c>
    </row>
    <row r="87" spans="1:6" ht="30" customHeight="1" thickTop="1" thickBot="1">
      <c r="A87" s="200" t="s">
        <v>1311</v>
      </c>
      <c r="B87" s="100" t="s">
        <v>339</v>
      </c>
      <c r="C87" s="102" t="s">
        <v>1312</v>
      </c>
      <c r="D87" s="650">
        <v>1117.717304658089</v>
      </c>
    </row>
    <row r="88" spans="1:6" ht="30" customHeight="1" thickTop="1" thickBot="1">
      <c r="A88" s="200" t="s">
        <v>1313</v>
      </c>
      <c r="B88" s="100" t="s">
        <v>339</v>
      </c>
      <c r="C88" s="102" t="s">
        <v>1312</v>
      </c>
      <c r="D88" s="650">
        <v>1117.717304658089</v>
      </c>
    </row>
    <row r="89" spans="1:6" ht="30" customHeight="1" thickTop="1" thickBot="1">
      <c r="A89" s="200" t="s">
        <v>1243</v>
      </c>
      <c r="B89" s="100" t="s">
        <v>339</v>
      </c>
      <c r="C89" s="102" t="s">
        <v>1852</v>
      </c>
      <c r="D89" s="650">
        <v>1117.717304658089</v>
      </c>
    </row>
    <row r="90" spans="1:6" ht="30" customHeight="1" thickTop="1" thickBot="1">
      <c r="A90" s="200" t="s">
        <v>1365</v>
      </c>
      <c r="B90" s="100" t="s">
        <v>339</v>
      </c>
      <c r="C90" s="102" t="s">
        <v>1366</v>
      </c>
      <c r="D90" s="650">
        <v>1117.717304658089</v>
      </c>
    </row>
    <row r="91" spans="1:6" ht="30" customHeight="1" thickTop="1" thickBot="1">
      <c r="A91" s="200" t="s">
        <v>1244</v>
      </c>
      <c r="B91" s="100" t="s">
        <v>339</v>
      </c>
      <c r="C91" s="102" t="s">
        <v>1245</v>
      </c>
      <c r="D91" s="650">
        <v>1117.717304658089</v>
      </c>
    </row>
    <row r="92" spans="1:6" ht="30" customHeight="1" thickTop="1" thickBot="1">
      <c r="A92" s="200" t="s">
        <v>1277</v>
      </c>
      <c r="B92" s="100" t="s">
        <v>339</v>
      </c>
      <c r="C92" s="102" t="s">
        <v>1858</v>
      </c>
      <c r="D92" s="650">
        <v>1068.6957958795076</v>
      </c>
      <c r="E92" s="647"/>
      <c r="F92" s="103"/>
    </row>
    <row r="93" spans="1:6" ht="30" customHeight="1" thickTop="1" thickBot="1">
      <c r="A93" s="200" t="s">
        <v>1408</v>
      </c>
      <c r="B93" s="100" t="s">
        <v>1406</v>
      </c>
      <c r="C93" s="102" t="s">
        <v>1870</v>
      </c>
      <c r="D93" s="650">
        <v>26358.100799423613</v>
      </c>
    </row>
    <row r="94" spans="1:6" ht="30" customHeight="1" thickTop="1" thickBot="1">
      <c r="A94" s="200" t="s">
        <v>1399</v>
      </c>
      <c r="B94" s="100" t="s">
        <v>92</v>
      </c>
      <c r="C94" s="102" t="s">
        <v>1868</v>
      </c>
      <c r="D94" s="650">
        <v>345957.34563574498</v>
      </c>
    </row>
    <row r="95" spans="1:6" ht="30" customHeight="1" thickTop="1" thickBot="1">
      <c r="A95" s="200" t="s">
        <v>1222</v>
      </c>
      <c r="B95" s="100" t="s">
        <v>1223</v>
      </c>
      <c r="C95" s="102" t="s">
        <v>1224</v>
      </c>
      <c r="D95" s="650">
        <v>0.43893021637472041</v>
      </c>
      <c r="F95" s="103"/>
    </row>
    <row r="96" spans="1:6" ht="30" customHeight="1" thickTop="1" thickBot="1">
      <c r="A96" s="200" t="s">
        <v>1631</v>
      </c>
      <c r="B96" s="100" t="s">
        <v>339</v>
      </c>
      <c r="C96" s="102" t="s">
        <v>1851</v>
      </c>
      <c r="D96" s="650">
        <v>1389.2024624565518</v>
      </c>
      <c r="F96" s="103"/>
    </row>
    <row r="97" spans="1:6" ht="30" customHeight="1" thickTop="1" thickBot="1">
      <c r="A97" s="200" t="s">
        <v>1412</v>
      </c>
      <c r="B97" s="100" t="s">
        <v>339</v>
      </c>
      <c r="C97" s="102" t="s">
        <v>1411</v>
      </c>
      <c r="D97" s="650">
        <v>1389.2024624565518</v>
      </c>
      <c r="F97" s="103"/>
    </row>
    <row r="98" spans="1:6" ht="30" customHeight="1" thickTop="1" thickBot="1">
      <c r="A98" s="200" t="s">
        <v>1237</v>
      </c>
      <c r="B98" s="100" t="s">
        <v>92</v>
      </c>
      <c r="C98" s="102" t="s">
        <v>1238</v>
      </c>
      <c r="D98" s="650">
        <v>22326.249420508568</v>
      </c>
      <c r="F98" s="103"/>
    </row>
    <row r="99" spans="1:6" ht="30" customHeight="1" thickTop="1" thickBot="1">
      <c r="A99" s="200" t="s">
        <v>1251</v>
      </c>
      <c r="B99" s="100" t="s">
        <v>339</v>
      </c>
      <c r="C99" s="102" t="s">
        <v>1853</v>
      </c>
      <c r="D99" s="650">
        <v>1389.2024624565518</v>
      </c>
    </row>
    <row r="100" spans="1:6" ht="30" customHeight="1" thickTop="1" thickBot="1">
      <c r="A100" s="200" t="s">
        <v>1320</v>
      </c>
      <c r="B100" s="100" t="s">
        <v>1306</v>
      </c>
      <c r="C100" s="102" t="s">
        <v>1863</v>
      </c>
      <c r="D100" s="650">
        <v>1389.2024624565518</v>
      </c>
    </row>
    <row r="101" spans="1:6" ht="30" customHeight="1" thickTop="1" thickBot="1">
      <c r="A101" s="200" t="s">
        <v>1393</v>
      </c>
      <c r="B101" s="100" t="s">
        <v>339</v>
      </c>
      <c r="C101" s="102" t="s">
        <v>1394</v>
      </c>
      <c r="D101" s="650">
        <v>3880.7845424392435</v>
      </c>
    </row>
    <row r="102" spans="1:6" ht="30" customHeight="1" thickTop="1" thickBot="1">
      <c r="A102" s="200" t="s">
        <v>1395</v>
      </c>
      <c r="B102" s="100" t="s">
        <v>141</v>
      </c>
      <c r="C102" s="102" t="s">
        <v>1396</v>
      </c>
      <c r="D102" s="650">
        <v>133595.14025988308</v>
      </c>
    </row>
    <row r="103" spans="1:6" ht="30" customHeight="1" thickTop="1" thickBot="1">
      <c r="A103" s="200" t="s">
        <v>1327</v>
      </c>
      <c r="B103" s="100" t="s">
        <v>344</v>
      </c>
      <c r="C103" s="102" t="s">
        <v>1328</v>
      </c>
      <c r="D103" s="650">
        <v>1.020721868079759</v>
      </c>
    </row>
    <row r="104" spans="1:6" ht="30" customHeight="1" thickTop="1" thickBot="1">
      <c r="A104" s="200" t="s">
        <v>1325</v>
      </c>
      <c r="B104" s="100" t="s">
        <v>344</v>
      </c>
      <c r="C104" s="102" t="s">
        <v>1326</v>
      </c>
      <c r="D104" s="650">
        <v>0.43893021637472041</v>
      </c>
    </row>
    <row r="105" spans="1:6" ht="30" customHeight="1" thickTop="1" thickBot="1">
      <c r="A105" s="200" t="s">
        <v>1275</v>
      </c>
      <c r="B105" s="100" t="s">
        <v>339</v>
      </c>
      <c r="C105" s="102" t="s">
        <v>1276</v>
      </c>
      <c r="D105" s="650">
        <v>1617.8441609064178</v>
      </c>
    </row>
    <row r="106" spans="1:6" ht="30" customHeight="1" thickTop="1" thickBot="1">
      <c r="A106" s="200" t="s">
        <v>1402</v>
      </c>
      <c r="B106" s="100" t="s">
        <v>92</v>
      </c>
      <c r="C106" s="102" t="s">
        <v>1403</v>
      </c>
      <c r="D106" s="650">
        <v>133595.14025988308</v>
      </c>
    </row>
    <row r="107" spans="1:6" ht="30" customHeight="1" thickTop="1" thickBot="1">
      <c r="A107" s="200" t="s">
        <v>1301</v>
      </c>
      <c r="B107" s="100" t="s">
        <v>339</v>
      </c>
      <c r="C107" s="102" t="s">
        <v>1302</v>
      </c>
      <c r="D107" s="650">
        <v>1389.2024624565518</v>
      </c>
    </row>
    <row r="108" spans="1:6" ht="30" customHeight="1" thickTop="1" thickBot="1">
      <c r="A108" s="200" t="s">
        <v>1263</v>
      </c>
      <c r="B108" s="100" t="s">
        <v>339</v>
      </c>
      <c r="C108" s="102" t="s">
        <v>1855</v>
      </c>
      <c r="D108" s="650">
        <v>1389.2024624565518</v>
      </c>
    </row>
    <row r="109" spans="1:6" ht="30" customHeight="1" thickTop="1" thickBot="1">
      <c r="A109" s="200" t="s">
        <v>1258</v>
      </c>
      <c r="B109" s="100" t="s">
        <v>339</v>
      </c>
      <c r="C109" s="102" t="s">
        <v>1854</v>
      </c>
      <c r="D109" s="650">
        <v>1389.2024624565518</v>
      </c>
    </row>
    <row r="110" spans="1:6" ht="30" customHeight="1" thickTop="1" thickBot="1">
      <c r="A110" s="200" t="s">
        <v>1397</v>
      </c>
      <c r="B110" s="100" t="s">
        <v>339</v>
      </c>
      <c r="C110" s="102" t="s">
        <v>1398</v>
      </c>
      <c r="D110" s="650">
        <v>1389.2024624565518</v>
      </c>
    </row>
    <row r="111" spans="1:6" ht="30" customHeight="1" thickTop="1" thickBot="1">
      <c r="A111" s="200" t="s">
        <v>1318</v>
      </c>
      <c r="B111" s="100" t="s">
        <v>1306</v>
      </c>
      <c r="C111" s="102" t="s">
        <v>1861</v>
      </c>
      <c r="D111" s="650">
        <v>1061.5507428029491</v>
      </c>
    </row>
    <row r="112" spans="1:6" ht="30" customHeight="1" thickTop="1" thickBot="1">
      <c r="A112" s="200" t="s">
        <v>1319</v>
      </c>
      <c r="B112" s="100" t="s">
        <v>344</v>
      </c>
      <c r="C112" s="102" t="s">
        <v>1862</v>
      </c>
      <c r="D112" s="650">
        <v>2.0414437361595179</v>
      </c>
    </row>
    <row r="113" spans="1:4" ht="30" customHeight="1" thickTop="1" thickBot="1">
      <c r="A113" s="200" t="s">
        <v>1324</v>
      </c>
      <c r="B113" s="100" t="s">
        <v>1306</v>
      </c>
      <c r="C113" s="102" t="s">
        <v>1865</v>
      </c>
      <c r="D113" s="650">
        <v>662.44849238376355</v>
      </c>
    </row>
    <row r="114" spans="1:4" ht="30" customHeight="1" thickTop="1" thickBot="1">
      <c r="A114" s="200" t="s">
        <v>1400</v>
      </c>
      <c r="B114" s="100" t="s">
        <v>92</v>
      </c>
      <c r="C114" s="102" t="s">
        <v>1401</v>
      </c>
      <c r="D114" s="650">
        <v>1201490.6901948159</v>
      </c>
    </row>
    <row r="115" spans="1:4" ht="30" customHeight="1" thickTop="1" thickBot="1">
      <c r="A115" s="200" t="s">
        <v>1321</v>
      </c>
      <c r="B115" s="100" t="s">
        <v>92</v>
      </c>
      <c r="C115" s="102" t="s">
        <v>1322</v>
      </c>
      <c r="D115" s="650">
        <v>1389.2024624565518</v>
      </c>
    </row>
    <row r="116" spans="1:4" ht="30" customHeight="1" thickTop="1" thickBot="1">
      <c r="A116" s="200" t="s">
        <v>1271</v>
      </c>
      <c r="B116" s="100" t="s">
        <v>339</v>
      </c>
      <c r="C116" s="102" t="s">
        <v>1857</v>
      </c>
      <c r="D116" s="650">
        <v>15.310828021196384</v>
      </c>
    </row>
    <row r="117" spans="1:4" ht="30" customHeight="1" thickTop="1" thickBot="1">
      <c r="A117" s="200" t="s">
        <v>1299</v>
      </c>
      <c r="B117" s="100" t="s">
        <v>92</v>
      </c>
      <c r="C117" s="102" t="s">
        <v>1300</v>
      </c>
      <c r="D117" s="650">
        <v>513005.62440007413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7"/>
      <c r="B1" s="700"/>
      <c r="C1" s="701"/>
      <c r="D1" s="701"/>
      <c r="E1" s="701"/>
      <c r="F1" s="701"/>
      <c r="G1" s="701"/>
      <c r="H1" s="701"/>
      <c r="I1" s="702"/>
      <c r="J1" s="709" t="s">
        <v>933</v>
      </c>
      <c r="K1" s="716" t="s">
        <v>2198</v>
      </c>
      <c r="L1" s="717"/>
      <c r="M1" s="718"/>
    </row>
    <row r="2" spans="1:13" s="489" customFormat="1">
      <c r="A2" s="698"/>
      <c r="B2" s="722" t="s">
        <v>934</v>
      </c>
      <c r="C2" s="723"/>
      <c r="D2" s="723"/>
      <c r="E2" s="723"/>
      <c r="F2" s="723"/>
      <c r="G2" s="723"/>
      <c r="H2" s="723"/>
      <c r="I2" s="724"/>
      <c r="J2" s="710"/>
      <c r="K2" s="719"/>
      <c r="L2" s="720"/>
      <c r="M2" s="721"/>
    </row>
    <row r="3" spans="1:13" s="489" customFormat="1">
      <c r="A3" s="698"/>
      <c r="B3" s="703" t="s">
        <v>2199</v>
      </c>
      <c r="C3" s="704"/>
      <c r="D3" s="704"/>
      <c r="E3" s="704"/>
      <c r="F3" s="704"/>
      <c r="G3" s="704"/>
      <c r="H3" s="704"/>
      <c r="I3" s="705"/>
      <c r="J3" s="714" t="s">
        <v>935</v>
      </c>
      <c r="K3" s="726">
        <v>1</v>
      </c>
      <c r="L3" s="727"/>
      <c r="M3" s="728"/>
    </row>
    <row r="4" spans="1:13" s="489" customFormat="1">
      <c r="A4" s="698"/>
      <c r="B4" s="703" t="s">
        <v>2200</v>
      </c>
      <c r="C4" s="704"/>
      <c r="D4" s="704"/>
      <c r="E4" s="704"/>
      <c r="F4" s="704"/>
      <c r="G4" s="704"/>
      <c r="H4" s="704"/>
      <c r="I4" s="705"/>
      <c r="J4" s="725"/>
      <c r="K4" s="729"/>
      <c r="L4" s="730"/>
      <c r="M4" s="731"/>
    </row>
    <row r="5" spans="1:13" s="489" customFormat="1">
      <c r="A5" s="698"/>
      <c r="B5" s="711" t="s">
        <v>2201</v>
      </c>
      <c r="C5" s="712"/>
      <c r="D5" s="712"/>
      <c r="E5" s="712"/>
      <c r="F5" s="712"/>
      <c r="G5" s="712"/>
      <c r="H5" s="712"/>
      <c r="I5" s="713"/>
      <c r="J5" s="714" t="s">
        <v>936</v>
      </c>
      <c r="K5" s="732"/>
      <c r="L5" s="732" t="s">
        <v>937</v>
      </c>
      <c r="M5" s="734"/>
    </row>
    <row r="6" spans="1:13" s="489" customFormat="1" ht="13.5" customHeight="1" thickBot="1">
      <c r="A6" s="699"/>
      <c r="B6" s="706"/>
      <c r="C6" s="707"/>
      <c r="D6" s="707"/>
      <c r="E6" s="707"/>
      <c r="F6" s="707"/>
      <c r="G6" s="707"/>
      <c r="H6" s="707"/>
      <c r="I6" s="708"/>
      <c r="J6" s="715"/>
      <c r="K6" s="733"/>
      <c r="L6" s="733"/>
      <c r="M6" s="73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4" t="s">
        <v>2205</v>
      </c>
      <c r="B10" s="695"/>
      <c r="C10" s="695"/>
      <c r="D10" s="695"/>
      <c r="E10" s="508" t="s">
        <v>2206</v>
      </c>
      <c r="F10" s="509"/>
      <c r="H10" s="696" t="s">
        <v>2207</v>
      </c>
      <c r="I10" s="696"/>
      <c r="J10" s="510" t="s">
        <v>2206</v>
      </c>
      <c r="K10" s="511"/>
      <c r="L10" s="511"/>
      <c r="M10" s="512"/>
    </row>
    <row r="11" spans="1:13" s="489" customFormat="1" ht="24" customHeight="1">
      <c r="A11" s="513" t="s">
        <v>939</v>
      </c>
      <c r="B11" s="514"/>
      <c r="C11" s="693"/>
      <c r="D11" s="693"/>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6"/>
      <c r="L12" s="736"/>
      <c r="M12" s="737"/>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8" t="s">
        <v>2202</v>
      </c>
      <c r="F25" s="738"/>
      <c r="G25" s="738"/>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9" t="s">
        <v>942</v>
      </c>
      <c r="B27" s="740"/>
      <c r="C27" s="740"/>
      <c r="D27" s="740"/>
      <c r="E27" s="740"/>
      <c r="F27" s="740"/>
      <c r="G27" s="740"/>
      <c r="H27" s="740"/>
      <c r="I27" s="740"/>
      <c r="J27" s="740"/>
      <c r="K27" s="740"/>
      <c r="L27" s="740"/>
      <c r="M27" s="741"/>
    </row>
    <row r="28" spans="1:13" ht="13.5" thickBot="1">
      <c r="A28" s="555"/>
      <c r="B28" s="556"/>
      <c r="C28" s="556"/>
      <c r="D28" s="556"/>
      <c r="E28" s="556"/>
      <c r="F28" s="556"/>
      <c r="G28" s="556"/>
      <c r="H28" s="556"/>
      <c r="I28" s="556"/>
      <c r="J28" s="556"/>
      <c r="K28" s="556"/>
      <c r="L28" s="556"/>
      <c r="M28" s="557"/>
    </row>
    <row r="29" spans="1:13" ht="25.5">
      <c r="A29" s="558" t="s">
        <v>943</v>
      </c>
      <c r="B29" s="742" t="s">
        <v>944</v>
      </c>
      <c r="C29" s="743"/>
      <c r="D29" s="743"/>
      <c r="E29" s="743"/>
      <c r="F29" s="743"/>
      <c r="G29" s="743"/>
      <c r="H29" s="743"/>
      <c r="I29" s="744"/>
      <c r="J29" s="559" t="s">
        <v>2215</v>
      </c>
      <c r="K29" s="745" t="s">
        <v>945</v>
      </c>
      <c r="L29" s="746"/>
      <c r="M29" s="558" t="s">
        <v>946</v>
      </c>
    </row>
    <row r="30" spans="1:13" ht="13.5" thickBot="1">
      <c r="A30" s="560"/>
      <c r="B30" s="561"/>
      <c r="C30" s="562"/>
      <c r="D30" s="562"/>
      <c r="E30" s="562"/>
      <c r="F30" s="562"/>
      <c r="G30" s="562"/>
      <c r="H30" s="562"/>
      <c r="I30" s="562"/>
      <c r="J30" s="563"/>
      <c r="K30" s="747"/>
      <c r="L30" s="74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9" t="s">
        <v>944</v>
      </c>
      <c r="B34" s="750"/>
      <c r="C34" s="750"/>
      <c r="D34" s="750"/>
      <c r="E34" s="750"/>
      <c r="F34" s="750"/>
      <c r="G34" s="751"/>
      <c r="H34" s="752" t="s">
        <v>948</v>
      </c>
      <c r="I34" s="753"/>
      <c r="J34" s="571" t="s">
        <v>949</v>
      </c>
      <c r="K34" s="754" t="s">
        <v>950</v>
      </c>
      <c r="L34" s="751"/>
      <c r="M34" s="572" t="s">
        <v>951</v>
      </c>
    </row>
    <row r="35" spans="1:13" s="573" customFormat="1" ht="12">
      <c r="A35" s="755"/>
      <c r="B35" s="756"/>
      <c r="C35" s="756"/>
      <c r="D35" s="756"/>
      <c r="E35" s="756"/>
      <c r="F35" s="756"/>
      <c r="G35" s="757"/>
      <c r="H35" s="758"/>
      <c r="I35" s="759"/>
      <c r="J35" s="574"/>
      <c r="K35" s="760"/>
      <c r="L35" s="757"/>
      <c r="M35" s="575"/>
    </row>
    <row r="36" spans="1:13" s="573" customFormat="1" thickBot="1">
      <c r="A36" s="761"/>
      <c r="B36" s="762"/>
      <c r="C36" s="762"/>
      <c r="D36" s="762"/>
      <c r="E36" s="762"/>
      <c r="F36" s="762"/>
      <c r="G36" s="763"/>
      <c r="H36" s="764"/>
      <c r="I36" s="765"/>
      <c r="J36" s="576"/>
      <c r="K36" s="766"/>
      <c r="L36" s="763"/>
      <c r="M36" s="577"/>
    </row>
    <row r="37" spans="1:13" s="573" customFormat="1" thickBot="1">
      <c r="A37" s="767" t="s">
        <v>953</v>
      </c>
      <c r="B37" s="768"/>
      <c r="C37" s="768"/>
      <c r="D37" s="768"/>
      <c r="E37" s="768"/>
      <c r="F37" s="768"/>
      <c r="G37" s="768"/>
      <c r="H37" s="768"/>
      <c r="I37" s="768"/>
      <c r="J37" s="768"/>
      <c r="K37" s="768"/>
      <c r="L37" s="769"/>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9" t="s">
        <v>944</v>
      </c>
      <c r="B41" s="750"/>
      <c r="C41" s="750"/>
      <c r="D41" s="750"/>
      <c r="E41" s="750"/>
      <c r="F41" s="750"/>
      <c r="G41" s="750"/>
      <c r="H41" s="751"/>
      <c r="I41" s="587" t="s">
        <v>945</v>
      </c>
      <c r="J41" s="571" t="s">
        <v>946</v>
      </c>
      <c r="K41" s="754" t="s">
        <v>955</v>
      </c>
      <c r="L41" s="751"/>
      <c r="M41" s="572" t="s">
        <v>951</v>
      </c>
    </row>
    <row r="42" spans="1:13" s="573" customFormat="1" ht="12">
      <c r="A42" s="770"/>
      <c r="B42" s="771"/>
      <c r="C42" s="771"/>
      <c r="D42" s="771"/>
      <c r="E42" s="771"/>
      <c r="F42" s="771"/>
      <c r="G42" s="771"/>
      <c r="H42" s="759"/>
      <c r="I42" s="588"/>
      <c r="J42" s="574"/>
      <c r="K42" s="760"/>
      <c r="L42" s="757"/>
      <c r="M42" s="575"/>
    </row>
    <row r="43" spans="1:13" s="573" customFormat="1" thickBot="1">
      <c r="A43" s="772"/>
      <c r="B43" s="773"/>
      <c r="C43" s="773"/>
      <c r="D43" s="773"/>
      <c r="E43" s="773"/>
      <c r="F43" s="773"/>
      <c r="G43" s="773"/>
      <c r="H43" s="765"/>
      <c r="I43" s="589"/>
      <c r="J43" s="590"/>
      <c r="K43" s="766"/>
      <c r="L43" s="763"/>
      <c r="M43" s="591"/>
    </row>
    <row r="44" spans="1:13" s="573" customFormat="1" thickBot="1">
      <c r="A44" s="767" t="s">
        <v>953</v>
      </c>
      <c r="B44" s="768"/>
      <c r="C44" s="768"/>
      <c r="D44" s="768"/>
      <c r="E44" s="768"/>
      <c r="F44" s="768"/>
      <c r="G44" s="768"/>
      <c r="H44" s="768"/>
      <c r="I44" s="768"/>
      <c r="J44" s="768"/>
      <c r="K44" s="768"/>
      <c r="L44" s="769"/>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4" t="s">
        <v>957</v>
      </c>
      <c r="B48" s="775"/>
      <c r="C48" s="775"/>
      <c r="D48" s="775"/>
      <c r="E48" s="776"/>
      <c r="F48" s="594"/>
      <c r="G48" s="595" t="s">
        <v>945</v>
      </c>
      <c r="H48" s="596" t="s">
        <v>958</v>
      </c>
      <c r="I48" s="597" t="s">
        <v>2233</v>
      </c>
      <c r="J48" s="596" t="s">
        <v>2234</v>
      </c>
      <c r="K48" s="777" t="s">
        <v>961</v>
      </c>
      <c r="L48" s="776"/>
      <c r="M48" s="598" t="s">
        <v>951</v>
      </c>
    </row>
    <row r="49" spans="1:13" s="573" customFormat="1" ht="12">
      <c r="A49" s="599"/>
      <c r="B49" s="600"/>
      <c r="C49" s="600"/>
      <c r="D49" s="600"/>
      <c r="E49" s="600"/>
      <c r="F49" s="600"/>
      <c r="G49" s="601"/>
      <c r="H49" s="574"/>
      <c r="I49" s="588"/>
      <c r="J49" s="574"/>
      <c r="K49" s="760"/>
      <c r="L49" s="757"/>
      <c r="M49" s="575"/>
    </row>
    <row r="50" spans="1:13" s="573" customFormat="1" thickBot="1">
      <c r="A50" s="602"/>
      <c r="B50" s="603"/>
      <c r="C50" s="603"/>
      <c r="D50" s="603"/>
      <c r="E50" s="603"/>
      <c r="F50" s="603"/>
      <c r="G50" s="604"/>
      <c r="H50" s="576"/>
      <c r="I50" s="586"/>
      <c r="J50" s="576"/>
      <c r="K50" s="766"/>
      <c r="L50" s="763"/>
      <c r="M50" s="577"/>
    </row>
    <row r="51" spans="1:13" s="573" customFormat="1" thickBot="1">
      <c r="A51" s="778" t="s">
        <v>953</v>
      </c>
      <c r="B51" s="779"/>
      <c r="C51" s="779"/>
      <c r="D51" s="779"/>
      <c r="E51" s="779"/>
      <c r="F51" s="779"/>
      <c r="G51" s="779"/>
      <c r="H51" s="779"/>
      <c r="I51" s="779"/>
      <c r="J51" s="779"/>
      <c r="K51" s="779"/>
      <c r="L51" s="78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4" t="s">
        <v>944</v>
      </c>
      <c r="B55" s="775"/>
      <c r="C55" s="775"/>
      <c r="D55" s="775"/>
      <c r="E55" s="775"/>
      <c r="F55" s="775"/>
      <c r="G55" s="776"/>
      <c r="H55" s="595" t="s">
        <v>964</v>
      </c>
      <c r="I55" s="597" t="s">
        <v>965</v>
      </c>
      <c r="J55" s="596" t="s">
        <v>966</v>
      </c>
      <c r="K55" s="781" t="s">
        <v>950</v>
      </c>
      <c r="L55" s="782"/>
      <c r="M55" s="606" t="s">
        <v>951</v>
      </c>
    </row>
    <row r="56" spans="1:13" s="573" customFormat="1" ht="12">
      <c r="A56" s="770"/>
      <c r="B56" s="771"/>
      <c r="C56" s="771"/>
      <c r="D56" s="771"/>
      <c r="E56" s="771"/>
      <c r="F56" s="771"/>
      <c r="G56" s="771"/>
      <c r="H56" s="574"/>
      <c r="I56" s="588"/>
      <c r="J56" s="574"/>
      <c r="K56" s="760"/>
      <c r="L56" s="757"/>
      <c r="M56" s="575"/>
    </row>
    <row r="57" spans="1:13" s="573" customFormat="1" thickBot="1">
      <c r="A57" s="772"/>
      <c r="B57" s="773"/>
      <c r="C57" s="773"/>
      <c r="D57" s="773"/>
      <c r="E57" s="773"/>
      <c r="F57" s="773"/>
      <c r="G57" s="773"/>
      <c r="H57" s="576"/>
      <c r="I57" s="586"/>
      <c r="J57" s="576"/>
      <c r="K57" s="766"/>
      <c r="L57" s="763"/>
      <c r="M57" s="577"/>
    </row>
    <row r="58" spans="1:13" s="573" customFormat="1" thickBot="1">
      <c r="A58" s="767" t="s">
        <v>953</v>
      </c>
      <c r="B58" s="768"/>
      <c r="C58" s="768"/>
      <c r="D58" s="768"/>
      <c r="E58" s="768"/>
      <c r="F58" s="768"/>
      <c r="G58" s="768"/>
      <c r="H58" s="768"/>
      <c r="I58" s="768"/>
      <c r="J58" s="768"/>
      <c r="K58" s="768"/>
      <c r="L58" s="769"/>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7" t="s">
        <v>967</v>
      </c>
      <c r="B60" s="768"/>
      <c r="C60" s="768"/>
      <c r="D60" s="768"/>
      <c r="E60" s="768"/>
      <c r="F60" s="768"/>
      <c r="G60" s="768"/>
      <c r="H60" s="768"/>
      <c r="I60" s="768"/>
      <c r="J60" s="768"/>
      <c r="K60" s="768"/>
      <c r="L60" s="769"/>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9" t="s">
        <v>944</v>
      </c>
      <c r="B64" s="750"/>
      <c r="C64" s="750"/>
      <c r="D64" s="750"/>
      <c r="E64" s="750"/>
      <c r="F64" s="750"/>
      <c r="G64" s="750"/>
      <c r="H64" s="607"/>
      <c r="I64" s="608"/>
      <c r="J64" s="609" t="s">
        <v>970</v>
      </c>
      <c r="K64" s="783" t="s">
        <v>971</v>
      </c>
      <c r="L64" s="784"/>
      <c r="M64" s="610"/>
    </row>
    <row r="65" spans="1:13" s="573" customFormat="1" ht="12">
      <c r="A65" s="770" t="s">
        <v>2235</v>
      </c>
      <c r="B65" s="771"/>
      <c r="C65" s="771"/>
      <c r="D65" s="771"/>
      <c r="E65" s="771"/>
      <c r="F65" s="771"/>
      <c r="G65" s="771"/>
      <c r="H65" s="611"/>
      <c r="I65" s="612"/>
      <c r="J65" s="613"/>
      <c r="K65" s="795"/>
      <c r="L65" s="796"/>
      <c r="M65" s="614"/>
    </row>
    <row r="66" spans="1:13" s="573" customFormat="1" ht="12">
      <c r="A66" s="615" t="s">
        <v>973</v>
      </c>
      <c r="B66" s="616"/>
      <c r="C66" s="616"/>
      <c r="D66" s="616"/>
      <c r="E66" s="616"/>
      <c r="F66" s="616"/>
      <c r="G66" s="616"/>
      <c r="H66" s="611"/>
      <c r="I66" s="612"/>
      <c r="J66" s="613"/>
      <c r="K66" s="795"/>
      <c r="L66" s="796"/>
      <c r="M66" s="614"/>
    </row>
    <row r="67" spans="1:13" s="573" customFormat="1" thickBot="1">
      <c r="A67" s="602" t="s">
        <v>974</v>
      </c>
      <c r="B67" s="603"/>
      <c r="C67" s="603"/>
      <c r="D67" s="603"/>
      <c r="E67" s="603"/>
      <c r="F67" s="603"/>
      <c r="G67" s="603"/>
      <c r="H67" s="617"/>
      <c r="I67" s="618"/>
      <c r="J67" s="613"/>
      <c r="K67" s="797"/>
      <c r="L67" s="798"/>
      <c r="M67" s="614"/>
    </row>
    <row r="68" spans="1:13" s="573" customFormat="1" thickBot="1">
      <c r="A68" s="767" t="s">
        <v>953</v>
      </c>
      <c r="B68" s="768"/>
      <c r="C68" s="768"/>
      <c r="D68" s="768"/>
      <c r="E68" s="768"/>
      <c r="F68" s="768"/>
      <c r="G68" s="768"/>
      <c r="H68" s="768"/>
      <c r="I68" s="768"/>
      <c r="J68" s="768"/>
      <c r="K68" s="768"/>
      <c r="L68" s="769"/>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7" t="s">
        <v>2236</v>
      </c>
      <c r="B70" s="768"/>
      <c r="C70" s="768"/>
      <c r="D70" s="768"/>
      <c r="E70" s="768"/>
      <c r="F70" s="768"/>
      <c r="G70" s="768"/>
      <c r="H70" s="768"/>
      <c r="I70" s="768"/>
      <c r="J70" s="768"/>
      <c r="K70" s="768"/>
      <c r="L70" s="769"/>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5" t="s">
        <v>2218</v>
      </c>
      <c r="B87" s="786"/>
      <c r="C87" s="786"/>
      <c r="D87" s="786"/>
      <c r="E87" s="786"/>
      <c r="F87" s="786"/>
      <c r="G87" s="786"/>
      <c r="H87" s="786"/>
      <c r="I87" s="786"/>
      <c r="J87" s="786"/>
      <c r="K87" s="786"/>
      <c r="L87" s="786"/>
      <c r="M87" s="787"/>
    </row>
    <row r="88" spans="1:13" ht="17.25" customHeight="1">
      <c r="A88" s="785"/>
      <c r="B88" s="786"/>
      <c r="C88" s="786"/>
      <c r="D88" s="786"/>
      <c r="E88" s="786"/>
      <c r="F88" s="786"/>
      <c r="G88" s="786"/>
      <c r="H88" s="786"/>
      <c r="I88" s="786"/>
      <c r="J88" s="786"/>
      <c r="K88" s="786"/>
      <c r="L88" s="786"/>
      <c r="M88" s="787"/>
    </row>
    <row r="89" spans="1:13" ht="18.75" customHeight="1">
      <c r="A89" s="788" t="s">
        <v>2219</v>
      </c>
      <c r="B89" s="789"/>
      <c r="C89" s="789"/>
      <c r="D89" s="789"/>
      <c r="E89" s="789"/>
      <c r="F89" s="789"/>
      <c r="G89" s="789"/>
      <c r="H89" s="789"/>
      <c r="I89" s="789"/>
      <c r="J89" s="789"/>
      <c r="K89" s="789"/>
      <c r="L89" s="789"/>
      <c r="M89" s="790"/>
    </row>
    <row r="90" spans="1:13" ht="21.75" customHeight="1">
      <c r="A90" s="788"/>
      <c r="B90" s="789"/>
      <c r="C90" s="789"/>
      <c r="D90" s="789"/>
      <c r="E90" s="789"/>
      <c r="F90" s="789"/>
      <c r="G90" s="789"/>
      <c r="H90" s="789"/>
      <c r="I90" s="789"/>
      <c r="J90" s="789"/>
      <c r="K90" s="789"/>
      <c r="L90" s="789"/>
      <c r="M90" s="79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1"/>
      <c r="J100" s="791"/>
      <c r="K100" s="791"/>
      <c r="L100" s="791"/>
      <c r="M100" s="792"/>
    </row>
    <row r="101" spans="1:13" ht="13.5" thickBot="1">
      <c r="A101" s="643" t="s">
        <v>2221</v>
      </c>
      <c r="B101" s="644"/>
      <c r="C101" s="644"/>
      <c r="D101" s="645"/>
      <c r="E101" s="645"/>
      <c r="F101" s="645"/>
      <c r="G101" s="645"/>
      <c r="H101" s="645"/>
      <c r="I101" s="793"/>
      <c r="J101" s="793"/>
      <c r="K101" s="793"/>
      <c r="L101" s="793"/>
      <c r="M101" s="79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3" t="s">
        <v>2205</v>
      </c>
      <c r="C10" s="814"/>
      <c r="D10" s="814"/>
      <c r="E10" s="814"/>
      <c r="F10" s="358" t="s">
        <v>2206</v>
      </c>
      <c r="G10" s="79"/>
      <c r="H10" s="359"/>
      <c r="I10" s="815" t="s">
        <v>2207</v>
      </c>
      <c r="J10" s="815"/>
      <c r="K10" s="360"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6" t="s">
        <v>2222</v>
      </c>
      <c r="G25" s="817"/>
      <c r="H25" s="81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VLOOKUP(A36,EQUIPOS!A6:D160,4,FALSE)</f>
        <v>190611.6503233003</v>
      </c>
      <c r="L36" s="270"/>
      <c r="M36" s="271">
        <v>0.15</v>
      </c>
      <c r="N36" s="272">
        <f>K36/M36</f>
        <v>1270744.3354886686</v>
      </c>
    </row>
    <row r="37" spans="1:14">
      <c r="A37" t="s">
        <v>150</v>
      </c>
      <c r="B37" s="872" t="str">
        <f>VLOOKUP(A37,EQUIPOS!A7:D154,3,FALSE)</f>
        <v>Cargador : Potencia en el volante 125 hp, Clasificación de RPM del motor 2300.</v>
      </c>
      <c r="C37" s="873"/>
      <c r="D37" s="873"/>
      <c r="E37" s="873"/>
      <c r="F37" s="873"/>
      <c r="G37" s="873"/>
      <c r="H37" s="874"/>
      <c r="I37" s="267"/>
      <c r="J37" s="268"/>
      <c r="K37" s="269">
        <f>VLOOKUP(A37,EQUIPOS!A7:D161,4,FALSE)</f>
        <v>132237.62491678639</v>
      </c>
      <c r="L37" s="270"/>
      <c r="M37" s="271">
        <v>0.15</v>
      </c>
      <c r="N37" s="272">
        <f>K37/M37</f>
        <v>881584.16611190932</v>
      </c>
    </row>
    <row r="38" spans="1:14">
      <c r="A38" t="s">
        <v>273</v>
      </c>
      <c r="B38" s="872" t="str">
        <f>VLOOKUP(A38,EQUIPOS!A8:D154,3,FALSE)</f>
        <v>Motosierra, 93.6 cm3 - 7.1 HP, 45-90 cm - 7.9 kg</v>
      </c>
      <c r="C38" s="873"/>
      <c r="D38" s="873"/>
      <c r="E38" s="873"/>
      <c r="F38" s="873"/>
      <c r="G38" s="873"/>
      <c r="H38" s="874"/>
      <c r="I38" s="267"/>
      <c r="J38" s="268"/>
      <c r="K38" s="269">
        <f>VLOOKUP(A38,EQUIPOS!A8:D162,4,FALSE)</f>
        <v>8561.6435486380342</v>
      </c>
      <c r="L38" s="270"/>
      <c r="M38" s="271">
        <v>0.15</v>
      </c>
      <c r="N38" s="273">
        <f>K38/M38</f>
        <v>57077.623657586897</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9021.8333333333339</v>
      </c>
    </row>
    <row r="43" spans="1:14" ht="15.75" thickBot="1">
      <c r="B43" s="823" t="s">
        <v>953</v>
      </c>
      <c r="C43" s="824"/>
      <c r="D43" s="824"/>
      <c r="E43" s="824"/>
      <c r="F43" s="824"/>
      <c r="G43" s="824"/>
      <c r="H43" s="824"/>
      <c r="I43" s="824"/>
      <c r="J43" s="824"/>
      <c r="K43" s="824"/>
      <c r="L43" s="824"/>
      <c r="M43" s="825"/>
      <c r="N43" s="99">
        <f>SUM(N36:N42)</f>
        <v>2218427.9585914984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6" t="s">
        <v>957</v>
      </c>
      <c r="C58" s="887"/>
      <c r="D58" s="887"/>
      <c r="E58" s="887"/>
      <c r="F58" s="887"/>
      <c r="G58" s="888"/>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0">
        <v>983.54</v>
      </c>
      <c r="M59" s="911"/>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1"/>
      <c r="M64" s="902"/>
      <c r="N64" s="296"/>
    </row>
    <row r="65" spans="1:15" ht="15.75" thickBot="1">
      <c r="B65" s="912" t="s">
        <v>953</v>
      </c>
      <c r="C65" s="866"/>
      <c r="D65" s="866"/>
      <c r="E65" s="866"/>
      <c r="F65" s="866"/>
      <c r="G65" s="866"/>
      <c r="H65" s="866"/>
      <c r="I65" s="866"/>
      <c r="J65" s="866"/>
      <c r="K65" s="866"/>
      <c r="L65" s="866"/>
      <c r="M65" s="867"/>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48"/>
      <c r="J75" s="48"/>
      <c r="K75" s="48"/>
      <c r="L75" s="901"/>
      <c r="M75" s="902"/>
      <c r="N75" s="296"/>
    </row>
    <row r="76" spans="1:15" ht="15.75" thickBot="1">
      <c r="B76" s="823" t="s">
        <v>953</v>
      </c>
      <c r="C76" s="824"/>
      <c r="D76" s="824"/>
      <c r="E76" s="824"/>
      <c r="F76" s="824"/>
      <c r="G76" s="824"/>
      <c r="H76" s="824"/>
      <c r="I76" s="866"/>
      <c r="J76" s="866"/>
      <c r="K76" s="866"/>
      <c r="L76" s="866"/>
      <c r="M76" s="867"/>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2433288.5252581649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486657.70505163301</v>
      </c>
      <c r="M83" s="859"/>
      <c r="N83" s="51"/>
    </row>
    <row r="84" spans="1:14">
      <c r="B84" s="89" t="s">
        <v>973</v>
      </c>
      <c r="C84" s="90"/>
      <c r="D84" s="90"/>
      <c r="E84" s="90"/>
      <c r="F84" s="90"/>
      <c r="G84" s="90"/>
      <c r="H84" s="90"/>
      <c r="I84" s="87"/>
      <c r="J84" s="88"/>
      <c r="K84" s="304">
        <v>0.05</v>
      </c>
      <c r="L84" s="858">
        <f>N78*K84</f>
        <v>121664.42626290825</v>
      </c>
      <c r="M84" s="859"/>
      <c r="N84" s="51"/>
    </row>
    <row r="85" spans="1:14" ht="15.75" thickBot="1">
      <c r="B85" s="91" t="s">
        <v>974</v>
      </c>
      <c r="C85" s="92"/>
      <c r="D85" s="92"/>
      <c r="E85" s="92"/>
      <c r="F85" s="92"/>
      <c r="G85" s="92"/>
      <c r="H85" s="92"/>
      <c r="I85" s="93"/>
      <c r="J85" s="94"/>
      <c r="K85" s="305">
        <v>0.05</v>
      </c>
      <c r="L85" s="860">
        <f>N78*K85</f>
        <v>121664.42626290825</v>
      </c>
      <c r="M85" s="861"/>
      <c r="N85" s="51"/>
    </row>
    <row r="86" spans="1:14" ht="15.75" thickBot="1">
      <c r="B86" s="823" t="s">
        <v>953</v>
      </c>
      <c r="C86" s="824"/>
      <c r="D86" s="824"/>
      <c r="E86" s="824"/>
      <c r="F86" s="824"/>
      <c r="G86" s="824"/>
      <c r="H86" s="824"/>
      <c r="I86" s="824"/>
      <c r="J86" s="824"/>
      <c r="K86" s="824"/>
      <c r="L86" s="824"/>
      <c r="M86" s="825"/>
      <c r="N86" s="52">
        <f>L83+L84+L85</f>
        <v>729986.55757744948</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3163275.0828356142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4"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64" zoomScale="78" zoomScaleNormal="78" workbookViewId="0">
      <selection activeCell="O70" sqref="O7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7109375"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249</v>
      </c>
      <c r="B36" s="872" t="str">
        <f>VLOOKUP(A36,EQUIPOS!A6:D154,3,FALSE)</f>
        <v>Guadañadora, Cilindraje 41.5 cm3, Longitud del mango 1450 mm, Peso 7.4 kg</v>
      </c>
      <c r="C36" s="873"/>
      <c r="D36" s="873"/>
      <c r="E36" s="873"/>
      <c r="F36" s="873"/>
      <c r="G36" s="873"/>
      <c r="H36" s="874"/>
      <c r="I36" s="267"/>
      <c r="J36" s="268"/>
      <c r="K36" s="269">
        <f>VLOOKUP(A36,EQUIPOS!A6:D160,4,FALSE)</f>
        <v>6635.2481196006902</v>
      </c>
      <c r="L36" s="270"/>
      <c r="M36" s="271">
        <v>0.36</v>
      </c>
      <c r="N36" s="272">
        <f>K36/M36</f>
        <v>18431.244776668584</v>
      </c>
    </row>
    <row r="37" spans="1:14">
      <c r="A37" t="s">
        <v>273</v>
      </c>
      <c r="B37" s="872" t="str">
        <f>VLOOKUP(A37,EQUIPOS!A7:D154,3,FALSE)</f>
        <v>Motosierra, 93.6 cm3 - 7.1 HP, 45-90 cm - 7.9 kg</v>
      </c>
      <c r="C37" s="873"/>
      <c r="D37" s="873"/>
      <c r="E37" s="873"/>
      <c r="F37" s="873"/>
      <c r="G37" s="873"/>
      <c r="H37" s="874"/>
      <c r="I37" s="267"/>
      <c r="J37" s="268"/>
      <c r="K37" s="269">
        <f>VLOOKUP(A37,EQUIPOS!A7:D161,4,FALSE)</f>
        <v>8561.6435486380342</v>
      </c>
      <c r="L37" s="270"/>
      <c r="M37" s="271">
        <v>0.10299999999999999</v>
      </c>
      <c r="N37" s="272">
        <f>K37/M37</f>
        <v>83122.752899398401</v>
      </c>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1879.5486111111113</v>
      </c>
    </row>
    <row r="43" spans="1:14" ht="15.75" thickBot="1">
      <c r="B43" s="823" t="s">
        <v>953</v>
      </c>
      <c r="C43" s="824"/>
      <c r="D43" s="824"/>
      <c r="E43" s="824"/>
      <c r="F43" s="824"/>
      <c r="G43" s="824"/>
      <c r="H43" s="824"/>
      <c r="I43" s="824"/>
      <c r="J43" s="824"/>
      <c r="K43" s="824"/>
      <c r="L43" s="824"/>
      <c r="M43" s="825"/>
      <c r="N43" s="99">
        <f>SUM(N36:N42)</f>
        <v>103433.54628717809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0">
        <f>'900.2'!N78</f>
        <v>924.73863578172291</v>
      </c>
      <c r="M59" s="911"/>
      <c r="N59" s="287">
        <f>K59*L59</f>
        <v>46236.931789086142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46236.931789086142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f>+I70/2</f>
        <v>29260.000000000004</v>
      </c>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187261.45029848645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37452.29005969729</v>
      </c>
      <c r="M83" s="859"/>
      <c r="N83" s="51"/>
    </row>
    <row r="84" spans="1:14">
      <c r="B84" s="89" t="s">
        <v>973</v>
      </c>
      <c r="C84" s="90"/>
      <c r="D84" s="90"/>
      <c r="E84" s="90"/>
      <c r="F84" s="90"/>
      <c r="G84" s="90"/>
      <c r="H84" s="90"/>
      <c r="I84" s="87"/>
      <c r="J84" s="88"/>
      <c r="K84" s="304">
        <v>0.05</v>
      </c>
      <c r="L84" s="858">
        <f>N78*K84</f>
        <v>9363.0725149243226</v>
      </c>
      <c r="M84" s="859"/>
      <c r="N84" s="51"/>
    </row>
    <row r="85" spans="1:14" ht="15.75" thickBot="1">
      <c r="B85" s="91" t="s">
        <v>974</v>
      </c>
      <c r="C85" s="92"/>
      <c r="D85" s="92"/>
      <c r="E85" s="92"/>
      <c r="F85" s="92"/>
      <c r="G85" s="92"/>
      <c r="H85" s="92"/>
      <c r="I85" s="93"/>
      <c r="J85" s="94"/>
      <c r="K85" s="305">
        <v>0.05</v>
      </c>
      <c r="L85" s="860">
        <f>N78*K85</f>
        <v>9363.0725149243226</v>
      </c>
      <c r="M85" s="861"/>
      <c r="N85" s="51"/>
    </row>
    <row r="86" spans="1:14" ht="15.75" thickBot="1">
      <c r="B86" s="823" t="s">
        <v>953</v>
      </c>
      <c r="C86" s="824"/>
      <c r="D86" s="824"/>
      <c r="E86" s="824"/>
      <c r="F86" s="824"/>
      <c r="G86" s="824"/>
      <c r="H86" s="824"/>
      <c r="I86" s="824"/>
      <c r="J86" s="824"/>
      <c r="K86" s="824"/>
      <c r="L86" s="824"/>
      <c r="M86" s="825"/>
      <c r="N86" s="52">
        <f>L83+L84+L85</f>
        <v>56178.435089545936</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243439.88538803239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VLOOKUP(A36,EQUIPOS!A6:D160,4,FALSE)</f>
        <v>132237.62491678639</v>
      </c>
      <c r="L36" s="270"/>
      <c r="M36" s="271">
        <v>2.375</v>
      </c>
      <c r="N36" s="272">
        <f>K36/M36</f>
        <v>55678.999964962692</v>
      </c>
    </row>
    <row r="37" spans="1:14">
      <c r="A37" t="s">
        <v>180</v>
      </c>
      <c r="B37" s="872" t="str">
        <f>VLOOKUP(A37,EQUIPOS!A7:D154,3,FALSE)</f>
        <v>Compresor 120 HP, con martillo.</v>
      </c>
      <c r="C37" s="873"/>
      <c r="D37" s="873"/>
      <c r="E37" s="873"/>
      <c r="F37" s="873"/>
      <c r="G37" s="873"/>
      <c r="H37" s="874"/>
      <c r="I37" s="267"/>
      <c r="J37" s="268"/>
      <c r="K37" s="269">
        <f>VLOOKUP(A37,EQUIPOS!A7:D161,4,FALSE)</f>
        <v>96312.594885606872</v>
      </c>
      <c r="L37" s="270"/>
      <c r="M37" s="271">
        <v>2.375</v>
      </c>
      <c r="N37" s="272">
        <f>K37/M37</f>
        <v>40552.671530781838</v>
      </c>
    </row>
    <row r="38" spans="1:14">
      <c r="A38" t="s">
        <v>195</v>
      </c>
      <c r="B38" s="872" t="str">
        <f>VLOOKUP(A38,EQUIPOS!A7:D154,3,FALSE)</f>
        <v xml:space="preserve">Equipo de oxicorte, Capacidad de corte: hasta 6´´ (152mm) </v>
      </c>
      <c r="C38" s="873"/>
      <c r="D38" s="873"/>
      <c r="E38" s="873"/>
      <c r="F38" s="873"/>
      <c r="G38" s="873"/>
      <c r="H38" s="874"/>
      <c r="I38" s="267"/>
      <c r="J38" s="268"/>
      <c r="K38" s="269">
        <f>VLOOKUP(A38,EQUIPOS!A7:D161,4,FALSE)</f>
        <v>13302.278175497368</v>
      </c>
      <c r="L38" s="270"/>
      <c r="M38" s="271">
        <v>2.375</v>
      </c>
      <c r="N38" s="273">
        <f>K38/M38</f>
        <v>5600.9592317883653</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1416.2065453389896</v>
      </c>
    </row>
    <row r="43" spans="1:14" ht="15.75" thickBot="1">
      <c r="B43" s="823" t="s">
        <v>953</v>
      </c>
      <c r="C43" s="824"/>
      <c r="D43" s="824"/>
      <c r="E43" s="824"/>
      <c r="F43" s="824"/>
      <c r="G43" s="824"/>
      <c r="H43" s="824"/>
      <c r="I43" s="824"/>
      <c r="J43" s="824"/>
      <c r="K43" s="824"/>
      <c r="L43" s="824"/>
      <c r="M43" s="825"/>
      <c r="N43" s="99">
        <f>SUM(N36:N42)</f>
        <v>103248.83727287188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924.73863578172291</v>
      </c>
      <c r="M59" s="911"/>
      <c r="N59" s="287">
        <f>K59*L59</f>
        <v>924.73863578172291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924.73863578172291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182">
        <f>N43+N54+N65+N76</f>
        <v>118335.64136204349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23667.1282724087</v>
      </c>
      <c r="M83" s="859"/>
      <c r="N83" s="51"/>
    </row>
    <row r="84" spans="1:14">
      <c r="B84" s="89" t="s">
        <v>973</v>
      </c>
      <c r="C84" s="90"/>
      <c r="D84" s="90"/>
      <c r="E84" s="90"/>
      <c r="F84" s="90"/>
      <c r="G84" s="90"/>
      <c r="H84" s="90"/>
      <c r="I84" s="87"/>
      <c r="J84" s="88"/>
      <c r="K84" s="304">
        <v>0.05</v>
      </c>
      <c r="L84" s="858">
        <f>N78*K84</f>
        <v>5916.7820681021749</v>
      </c>
      <c r="M84" s="859"/>
      <c r="N84" s="51"/>
    </row>
    <row r="85" spans="1:14" ht="15.75" thickBot="1">
      <c r="B85" s="91" t="s">
        <v>974</v>
      </c>
      <c r="C85" s="92"/>
      <c r="D85" s="92"/>
      <c r="E85" s="92"/>
      <c r="F85" s="92"/>
      <c r="G85" s="92"/>
      <c r="H85" s="92"/>
      <c r="I85" s="93"/>
      <c r="J85" s="94"/>
      <c r="K85" s="305">
        <v>0.05</v>
      </c>
      <c r="L85" s="860">
        <f>N78*K85</f>
        <v>5916.7820681021749</v>
      </c>
      <c r="M85" s="861"/>
      <c r="N85" s="51"/>
    </row>
    <row r="86" spans="1:14" ht="15.75" thickBot="1">
      <c r="B86" s="823" t="s">
        <v>953</v>
      </c>
      <c r="C86" s="824"/>
      <c r="D86" s="824"/>
      <c r="E86" s="824"/>
      <c r="F86" s="824"/>
      <c r="G86" s="824"/>
      <c r="H86" s="824"/>
      <c r="I86" s="824"/>
      <c r="J86" s="824"/>
      <c r="K86" s="824"/>
      <c r="L86" s="824"/>
      <c r="M86" s="825"/>
      <c r="N86" s="52">
        <f>L83+L84+L85</f>
        <v>35500.692408613053</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52">
        <f>N78+N86</f>
        <v>153836.33377065655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VLOOKUP(A36,EQUIPOS!A6:D160,4,FALSE)</f>
        <v>152581.87490398428</v>
      </c>
      <c r="L36" s="270"/>
      <c r="M36" s="271">
        <v>2.5</v>
      </c>
      <c r="N36" s="272">
        <f>K36/M36</f>
        <v>61032.749961593712</v>
      </c>
    </row>
    <row r="37" spans="1:14">
      <c r="A37" t="s">
        <v>180</v>
      </c>
      <c r="B37" s="872" t="str">
        <f>VLOOKUP(A37,EQUIPOS!A7:D154,3,FALSE)</f>
        <v>Compresor 120 HP, con martillo.</v>
      </c>
      <c r="C37" s="873"/>
      <c r="D37" s="873"/>
      <c r="E37" s="873"/>
      <c r="F37" s="873"/>
      <c r="G37" s="873"/>
      <c r="H37" s="874"/>
      <c r="I37" s="267"/>
      <c r="J37" s="268"/>
      <c r="K37" s="269">
        <f>VLOOKUP(A37,EQUIPOS!A7:D161,4,FALSE)</f>
        <v>96312.594885606872</v>
      </c>
      <c r="L37" s="270"/>
      <c r="M37" s="271">
        <v>2.5</v>
      </c>
      <c r="N37" s="272">
        <f>K37/M37</f>
        <v>38525.037954242747</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VLOOKUP(A38,EQUIPOS!A8:D162,4,FALSE)</f>
        <v>13302.278175497368</v>
      </c>
      <c r="L38" s="270"/>
      <c r="M38" s="271">
        <v>2.5</v>
      </c>
      <c r="N38" s="272">
        <f>K38/M38</f>
        <v>5320.911270198947</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269.07924361440797</v>
      </c>
    </row>
    <row r="43" spans="1:14" ht="15.75" thickBot="1">
      <c r="B43" s="823" t="s">
        <v>953</v>
      </c>
      <c r="C43" s="824"/>
      <c r="D43" s="824"/>
      <c r="E43" s="824"/>
      <c r="F43" s="824"/>
      <c r="G43" s="824"/>
      <c r="H43" s="824"/>
      <c r="I43" s="824"/>
      <c r="J43" s="824"/>
      <c r="K43" s="824"/>
      <c r="L43" s="824"/>
      <c r="M43" s="825"/>
      <c r="N43" s="99">
        <f>SUM(N36:N42)</f>
        <v>105147.77842964983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924.73863578172291</v>
      </c>
      <c r="M59" s="911"/>
      <c r="N59" s="287">
        <f>K59*L59</f>
        <v>924.73863578172291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924.73863578172291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119526.47924615194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23905.295849230388</v>
      </c>
      <c r="M83" s="859"/>
      <c r="N83" s="51"/>
    </row>
    <row r="84" spans="1:14">
      <c r="B84" s="89" t="s">
        <v>973</v>
      </c>
      <c r="C84" s="90"/>
      <c r="D84" s="90"/>
      <c r="E84" s="90"/>
      <c r="F84" s="90"/>
      <c r="G84" s="90"/>
      <c r="H84" s="90"/>
      <c r="I84" s="87"/>
      <c r="J84" s="88"/>
      <c r="K84" s="304">
        <v>0.05</v>
      </c>
      <c r="L84" s="858">
        <f>N78*K84</f>
        <v>5976.323962307597</v>
      </c>
      <c r="M84" s="859"/>
      <c r="N84" s="51"/>
    </row>
    <row r="85" spans="1:14" ht="15.75" thickBot="1">
      <c r="B85" s="91" t="s">
        <v>974</v>
      </c>
      <c r="C85" s="92"/>
      <c r="D85" s="92"/>
      <c r="E85" s="92"/>
      <c r="F85" s="92"/>
      <c r="G85" s="92"/>
      <c r="H85" s="92"/>
      <c r="I85" s="93"/>
      <c r="J85" s="94"/>
      <c r="K85" s="305">
        <v>0.05</v>
      </c>
      <c r="L85" s="860">
        <f>N78*K85</f>
        <v>5976.323962307597</v>
      </c>
      <c r="M85" s="861"/>
      <c r="N85" s="51"/>
    </row>
    <row r="86" spans="1:14" ht="15.75" thickBot="1">
      <c r="B86" s="823" t="s">
        <v>953</v>
      </c>
      <c r="C86" s="824"/>
      <c r="D86" s="824"/>
      <c r="E86" s="824"/>
      <c r="F86" s="824"/>
      <c r="G86" s="824"/>
      <c r="H86" s="824"/>
      <c r="I86" s="824"/>
      <c r="J86" s="824"/>
      <c r="K86" s="824"/>
      <c r="L86" s="824"/>
      <c r="M86" s="825"/>
      <c r="N86" s="52">
        <f>L83+L84+L85</f>
        <v>35857.943773845582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155384.42301999751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VLOOKUP(A36,EQUIPOS!A6:D160,4,FALSE)</f>
        <v>132237.62491678639</v>
      </c>
      <c r="L36" s="270"/>
      <c r="M36" s="271">
        <v>9.25</v>
      </c>
      <c r="N36" s="272">
        <f>K36/M36</f>
        <v>14295.959450463393</v>
      </c>
    </row>
    <row r="37" spans="1:14">
      <c r="A37" t="s">
        <v>180</v>
      </c>
      <c r="B37" s="872" t="str">
        <f>VLOOKUP(A37,EQUIPOS!A7:D154,3,FALSE)</f>
        <v>Compresor 120 HP, con martillo.</v>
      </c>
      <c r="C37" s="873"/>
      <c r="D37" s="873"/>
      <c r="E37" s="873"/>
      <c r="F37" s="873"/>
      <c r="G37" s="873"/>
      <c r="H37" s="874"/>
      <c r="I37" s="267"/>
      <c r="J37" s="268"/>
      <c r="K37" s="269">
        <f>VLOOKUP(A37,EQUIPOS!A7:D161,4,FALSE)</f>
        <v>96312.594885606872</v>
      </c>
      <c r="L37" s="270"/>
      <c r="M37" s="271">
        <v>9.25</v>
      </c>
      <c r="N37" s="272">
        <f>K37/M37</f>
        <v>10412.172420065608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58.094119895785944</v>
      </c>
    </row>
    <row r="43" spans="1:14" ht="15.75" thickBot="1">
      <c r="B43" s="823" t="s">
        <v>953</v>
      </c>
      <c r="C43" s="824"/>
      <c r="D43" s="824"/>
      <c r="E43" s="824"/>
      <c r="F43" s="824"/>
      <c r="G43" s="824"/>
      <c r="H43" s="824"/>
      <c r="I43" s="824"/>
      <c r="J43" s="824"/>
      <c r="K43" s="824"/>
      <c r="L43" s="824"/>
      <c r="M43" s="825"/>
      <c r="N43" s="99">
        <f>SUM(N36:N42)</f>
        <v>24766.225990424788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924.73863578172291</v>
      </c>
      <c r="M59" s="911"/>
      <c r="N59" s="287">
        <f>K59*L59</f>
        <v>924.73863578172291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924.73863578172291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28595.670620995807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5719.1341241991613</v>
      </c>
      <c r="M83" s="859"/>
      <c r="N83" s="51"/>
    </row>
    <row r="84" spans="1:14">
      <c r="B84" s="89" t="s">
        <v>973</v>
      </c>
      <c r="C84" s="90"/>
      <c r="D84" s="90"/>
      <c r="E84" s="90"/>
      <c r="F84" s="90"/>
      <c r="G84" s="90"/>
      <c r="H84" s="90"/>
      <c r="I84" s="87"/>
      <c r="J84" s="88"/>
      <c r="K84" s="304">
        <v>0.05</v>
      </c>
      <c r="L84" s="858">
        <f>N78*K84</f>
        <v>1429.7835310497903</v>
      </c>
      <c r="M84" s="859"/>
      <c r="N84" s="51"/>
    </row>
    <row r="85" spans="1:14" ht="15.75" thickBot="1">
      <c r="B85" s="91" t="s">
        <v>974</v>
      </c>
      <c r="C85" s="92"/>
      <c r="D85" s="92"/>
      <c r="E85" s="92"/>
      <c r="F85" s="92"/>
      <c r="G85" s="92"/>
      <c r="H85" s="92"/>
      <c r="I85" s="93"/>
      <c r="J85" s="94"/>
      <c r="K85" s="305">
        <v>0.05</v>
      </c>
      <c r="L85" s="860">
        <f>N78*K85</f>
        <v>1429.7835310497903</v>
      </c>
      <c r="M85" s="861"/>
      <c r="N85" s="51"/>
    </row>
    <row r="86" spans="1:14" ht="15.75" thickBot="1">
      <c r="B86" s="823" t="s">
        <v>953</v>
      </c>
      <c r="C86" s="824"/>
      <c r="D86" s="824"/>
      <c r="E86" s="824"/>
      <c r="F86" s="824"/>
      <c r="G86" s="824"/>
      <c r="H86" s="824"/>
      <c r="I86" s="824"/>
      <c r="J86" s="824"/>
      <c r="K86" s="824"/>
      <c r="L86" s="824"/>
      <c r="M86" s="825"/>
      <c r="N86" s="52">
        <f>L83+L84+L85</f>
        <v>8578.701186298742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37174.371807294548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VLOOKUP(A36,EQUIPOS!A6:D160,4,FALSE)</f>
        <v>96312.594885606872</v>
      </c>
      <c r="L36" s="270"/>
      <c r="M36" s="271">
        <v>2.5</v>
      </c>
      <c r="N36" s="272">
        <f>K36/M36</f>
        <v>38525.037954242747</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1082.6200000000001</v>
      </c>
    </row>
    <row r="43" spans="1:14" ht="15.75" thickBot="1">
      <c r="B43" s="823" t="s">
        <v>953</v>
      </c>
      <c r="C43" s="824"/>
      <c r="D43" s="824"/>
      <c r="E43" s="824"/>
      <c r="F43" s="824"/>
      <c r="G43" s="824"/>
      <c r="H43" s="824"/>
      <c r="I43" s="824"/>
      <c r="J43" s="824"/>
      <c r="K43" s="824"/>
      <c r="L43" s="824"/>
      <c r="M43" s="825"/>
      <c r="N43" s="99">
        <f>SUM(N36:N42)</f>
        <v>39607.65795424275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924.73863578172291</v>
      </c>
      <c r="M59" s="911"/>
      <c r="N59" s="287">
        <f>K59*L59</f>
        <v>924.73863578172291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924.73863578172291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10826.2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51358.596590024477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10271.719318004896</v>
      </c>
      <c r="M83" s="859"/>
      <c r="N83" s="51"/>
    </row>
    <row r="84" spans="1:14">
      <c r="B84" s="89" t="s">
        <v>973</v>
      </c>
      <c r="C84" s="90"/>
      <c r="D84" s="90"/>
      <c r="E84" s="90"/>
      <c r="F84" s="90"/>
      <c r="G84" s="90"/>
      <c r="H84" s="90"/>
      <c r="I84" s="87"/>
      <c r="J84" s="88"/>
      <c r="K84" s="304">
        <v>0.05</v>
      </c>
      <c r="L84" s="858">
        <f>N78*K84</f>
        <v>2567.929829501224</v>
      </c>
      <c r="M84" s="859"/>
      <c r="N84" s="51"/>
    </row>
    <row r="85" spans="1:14" ht="15.75" thickBot="1">
      <c r="B85" s="91" t="s">
        <v>974</v>
      </c>
      <c r="C85" s="92"/>
      <c r="D85" s="92"/>
      <c r="E85" s="92"/>
      <c r="F85" s="92"/>
      <c r="G85" s="92"/>
      <c r="H85" s="92"/>
      <c r="I85" s="93"/>
      <c r="J85" s="94"/>
      <c r="K85" s="305">
        <v>0.05</v>
      </c>
      <c r="L85" s="860">
        <f>N78*K85</f>
        <v>2567.929829501224</v>
      </c>
      <c r="M85" s="861"/>
      <c r="N85" s="51"/>
    </row>
    <row r="86" spans="1:14" ht="15.75" thickBot="1">
      <c r="B86" s="823" t="s">
        <v>953</v>
      </c>
      <c r="C86" s="824"/>
      <c r="D86" s="824"/>
      <c r="E86" s="824"/>
      <c r="F86" s="824"/>
      <c r="G86" s="824"/>
      <c r="H86" s="824"/>
      <c r="I86" s="824"/>
      <c r="J86" s="824"/>
      <c r="K86" s="824"/>
      <c r="L86" s="824"/>
      <c r="M86" s="825"/>
      <c r="N86" s="52">
        <f>L83+L84+L85</f>
        <v>15407.578977007342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66766.175567031823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VLOOKUP(A36,EQUIPOS!A6:D160,4,FALSE)</f>
        <v>132237.62491678639</v>
      </c>
      <c r="L36" s="270"/>
      <c r="M36" s="271">
        <v>2.375</v>
      </c>
      <c r="N36" s="272">
        <f>K36/M36</f>
        <v>55678.999964962692</v>
      </c>
    </row>
    <row r="37" spans="1:14">
      <c r="A37" t="s">
        <v>180</v>
      </c>
      <c r="B37" s="872" t="str">
        <f>VLOOKUP(A37,EQUIPOS!A7:D154,3,FALSE)</f>
        <v>Compresor 120 HP, con martillo.</v>
      </c>
      <c r="C37" s="873"/>
      <c r="D37" s="873"/>
      <c r="E37" s="873"/>
      <c r="F37" s="873"/>
      <c r="G37" s="873"/>
      <c r="H37" s="874"/>
      <c r="I37" s="267"/>
      <c r="J37" s="268"/>
      <c r="K37" s="269">
        <f>VLOOKUP(A37,EQUIPOS!A7:D161,4,FALSE)</f>
        <v>96312.594885606872</v>
      </c>
      <c r="L37" s="270"/>
      <c r="M37" s="271">
        <v>2.375</v>
      </c>
      <c r="N37" s="272">
        <f>K37/M37</f>
        <v>40552.671530781838</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VLOOKUP(A38,EQUIPOS!A8:D162,4,FALSE)</f>
        <v>13302.278175497368</v>
      </c>
      <c r="L38" s="270"/>
      <c r="M38" s="271">
        <v>2.375</v>
      </c>
      <c r="N38" s="272">
        <f>K38/M38</f>
        <v>5600.9592317883653</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1416.2065453389896</v>
      </c>
    </row>
    <row r="43" spans="1:14" ht="15.75" thickBot="1">
      <c r="B43" s="823" t="s">
        <v>953</v>
      </c>
      <c r="C43" s="824"/>
      <c r="D43" s="824"/>
      <c r="E43" s="824"/>
      <c r="F43" s="824"/>
      <c r="G43" s="824"/>
      <c r="H43" s="824"/>
      <c r="I43" s="824"/>
      <c r="J43" s="824"/>
      <c r="K43" s="824"/>
      <c r="L43" s="824"/>
      <c r="M43" s="825"/>
      <c r="N43" s="99">
        <f>SUM(N36:N42)</f>
        <v>103248.83727287188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924.73863578172291</v>
      </c>
      <c r="M59" s="911"/>
      <c r="N59" s="287">
        <f>K59*L59</f>
        <v>924.73863578172291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924.73863578172291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118335.64136204349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23667.1282724087</v>
      </c>
      <c r="M83" s="859"/>
      <c r="N83" s="51"/>
    </row>
    <row r="84" spans="1:14">
      <c r="B84" s="89" t="s">
        <v>973</v>
      </c>
      <c r="C84" s="90"/>
      <c r="D84" s="90"/>
      <c r="E84" s="90"/>
      <c r="F84" s="90"/>
      <c r="G84" s="90"/>
      <c r="H84" s="90"/>
      <c r="I84" s="87"/>
      <c r="J84" s="88"/>
      <c r="K84" s="304">
        <v>0.05</v>
      </c>
      <c r="L84" s="858">
        <f>N78*K84</f>
        <v>5916.7820681021749</v>
      </c>
      <c r="M84" s="859"/>
      <c r="N84" s="51"/>
    </row>
    <row r="85" spans="1:14" ht="15.75" thickBot="1">
      <c r="B85" s="91" t="s">
        <v>974</v>
      </c>
      <c r="C85" s="92"/>
      <c r="D85" s="92"/>
      <c r="E85" s="92"/>
      <c r="F85" s="92"/>
      <c r="G85" s="92"/>
      <c r="H85" s="92"/>
      <c r="I85" s="93"/>
      <c r="J85" s="94"/>
      <c r="K85" s="305">
        <v>0.05</v>
      </c>
      <c r="L85" s="860">
        <f>N78*K85</f>
        <v>5916.7820681021749</v>
      </c>
      <c r="M85" s="861"/>
      <c r="N85" s="51"/>
    </row>
    <row r="86" spans="1:14" ht="15.75" thickBot="1">
      <c r="B86" s="823" t="s">
        <v>953</v>
      </c>
      <c r="C86" s="824"/>
      <c r="D86" s="824"/>
      <c r="E86" s="824"/>
      <c r="F86" s="824"/>
      <c r="G86" s="824"/>
      <c r="H86" s="824"/>
      <c r="I86" s="824"/>
      <c r="J86" s="824"/>
      <c r="K86" s="824"/>
      <c r="L86" s="824"/>
      <c r="M86" s="825"/>
      <c r="N86" s="52">
        <f>L83+L84+L85</f>
        <v>35500.692408613053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153836.33377065655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VLOOKUP(A36,EQUIPOS!A6:D160,4,FALSE)</f>
        <v>152581.87490398428</v>
      </c>
      <c r="L36" s="270"/>
      <c r="M36" s="271">
        <v>2.5</v>
      </c>
      <c r="N36" s="272">
        <f>K36/M36</f>
        <v>61032.749961593712</v>
      </c>
    </row>
    <row r="37" spans="1:14">
      <c r="A37" t="s">
        <v>180</v>
      </c>
      <c r="B37" s="872" t="str">
        <f>VLOOKUP(A37,EQUIPOS!A7:D154,3,FALSE)</f>
        <v>Compresor 120 HP, con martillo.</v>
      </c>
      <c r="C37" s="873"/>
      <c r="D37" s="873"/>
      <c r="E37" s="873"/>
      <c r="F37" s="873"/>
      <c r="G37" s="873"/>
      <c r="H37" s="874"/>
      <c r="I37" s="267"/>
      <c r="J37" s="268"/>
      <c r="K37" s="269">
        <f>VLOOKUP(A37,EQUIPOS!A7:D161,4,FALSE)</f>
        <v>96312.594885606872</v>
      </c>
      <c r="L37" s="270"/>
      <c r="M37" s="271">
        <v>2.5</v>
      </c>
      <c r="N37" s="272">
        <f>K37/M37</f>
        <v>38525.037954242747</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VLOOKUP(A38,EQUIPOS!A8:D162,4,FALSE)</f>
        <v>13302.278175497368</v>
      </c>
      <c r="L38" s="270"/>
      <c r="M38" s="271">
        <v>2.5</v>
      </c>
      <c r="N38" s="272">
        <f>K38/M38</f>
        <v>5320.911270198947</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269.07924361440797</v>
      </c>
    </row>
    <row r="43" spans="1:14" ht="15.75" thickBot="1">
      <c r="B43" s="823" t="s">
        <v>953</v>
      </c>
      <c r="C43" s="824"/>
      <c r="D43" s="824"/>
      <c r="E43" s="824"/>
      <c r="F43" s="824"/>
      <c r="G43" s="824"/>
      <c r="H43" s="824"/>
      <c r="I43" s="824"/>
      <c r="J43" s="824"/>
      <c r="K43" s="824"/>
      <c r="L43" s="824"/>
      <c r="M43" s="825"/>
      <c r="N43" s="99">
        <f>SUM(N36:N42)</f>
        <v>105147.77842964983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924.73863578172291</v>
      </c>
      <c r="M59" s="911"/>
      <c r="N59" s="287">
        <f>K59*L59</f>
        <v>924.73863578172291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924.73863578172291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119526.47924615194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23905.295849230388</v>
      </c>
      <c r="M83" s="859"/>
      <c r="N83" s="51"/>
    </row>
    <row r="84" spans="1:14">
      <c r="B84" s="89" t="s">
        <v>973</v>
      </c>
      <c r="C84" s="90"/>
      <c r="D84" s="90"/>
      <c r="E84" s="90"/>
      <c r="F84" s="90"/>
      <c r="G84" s="90"/>
      <c r="H84" s="90"/>
      <c r="I84" s="87"/>
      <c r="J84" s="88"/>
      <c r="K84" s="304">
        <v>0.05</v>
      </c>
      <c r="L84" s="858">
        <f>N78*K84</f>
        <v>5976.323962307597</v>
      </c>
      <c r="M84" s="859"/>
      <c r="N84" s="51"/>
    </row>
    <row r="85" spans="1:14" ht="15.75" thickBot="1">
      <c r="B85" s="91" t="s">
        <v>974</v>
      </c>
      <c r="C85" s="92"/>
      <c r="D85" s="92"/>
      <c r="E85" s="92"/>
      <c r="F85" s="92"/>
      <c r="G85" s="92"/>
      <c r="H85" s="92"/>
      <c r="I85" s="93"/>
      <c r="J85" s="94"/>
      <c r="K85" s="305">
        <v>0.05</v>
      </c>
      <c r="L85" s="860">
        <f>N78*K85</f>
        <v>5976.323962307597</v>
      </c>
      <c r="M85" s="861"/>
      <c r="N85" s="51"/>
    </row>
    <row r="86" spans="1:14" ht="15.75" thickBot="1">
      <c r="B86" s="823" t="s">
        <v>953</v>
      </c>
      <c r="C86" s="824"/>
      <c r="D86" s="824"/>
      <c r="E86" s="824"/>
      <c r="F86" s="824"/>
      <c r="G86" s="824"/>
      <c r="H86" s="824"/>
      <c r="I86" s="824"/>
      <c r="J86" s="824"/>
      <c r="K86" s="824"/>
      <c r="L86" s="824"/>
      <c r="M86" s="825"/>
      <c r="N86" s="52">
        <f>L83+L84+L85</f>
        <v>35857.943773845582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155384.42301999751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VLOOKUP(A36,EQUIPOS!A6:D160,4,FALSE)</f>
        <v>152581.87490398428</v>
      </c>
      <c r="L36" s="270"/>
      <c r="M36" s="271">
        <v>2.5</v>
      </c>
      <c r="N36" s="272">
        <f>K36/M36</f>
        <v>61032.749961593712</v>
      </c>
    </row>
    <row r="37" spans="1:14">
      <c r="A37" t="s">
        <v>180</v>
      </c>
      <c r="B37" s="872" t="str">
        <f>VLOOKUP(A37,EQUIPOS!A7:D154,3,FALSE)</f>
        <v>Compresor 120 HP, con martillo.</v>
      </c>
      <c r="C37" s="873"/>
      <c r="D37" s="873"/>
      <c r="E37" s="873"/>
      <c r="F37" s="873"/>
      <c r="G37" s="873"/>
      <c r="H37" s="874"/>
      <c r="I37" s="267"/>
      <c r="J37" s="268"/>
      <c r="K37" s="269">
        <f>VLOOKUP(A37,EQUIPOS!A7:D161,4,FALSE)</f>
        <v>96312.594885606872</v>
      </c>
      <c r="L37" s="270"/>
      <c r="M37" s="271">
        <v>2.5</v>
      </c>
      <c r="N37" s="272">
        <f>K37/M37</f>
        <v>38525.037954242747</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VLOOKUP(A38,EQUIPOS!A8:D162,4,FALSE)</f>
        <v>13302.278175497368</v>
      </c>
      <c r="L38" s="270"/>
      <c r="M38" s="271">
        <v>2.5</v>
      </c>
      <c r="N38" s="272">
        <f>K38/M38</f>
        <v>5320.911270198947</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214.948243614408</v>
      </c>
    </row>
    <row r="43" spans="1:14" ht="15.75" thickBot="1">
      <c r="B43" s="823" t="s">
        <v>953</v>
      </c>
      <c r="C43" s="824"/>
      <c r="D43" s="824"/>
      <c r="E43" s="824"/>
      <c r="F43" s="824"/>
      <c r="G43" s="824"/>
      <c r="H43" s="824"/>
      <c r="I43" s="824"/>
      <c r="J43" s="824"/>
      <c r="K43" s="824"/>
      <c r="L43" s="824"/>
      <c r="M43" s="825"/>
      <c r="N43" s="99">
        <f>SUM(N36:N42)</f>
        <v>105093.64742964982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0">
        <f>'900.2'!N78</f>
        <v>924.73863578172291</v>
      </c>
      <c r="M59" s="911"/>
      <c r="N59" s="287">
        <f>K59*L59</f>
        <v>1294.6340900944119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1294.6340900944119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10747.412180720399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117135.69370046462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23427.138740092923</v>
      </c>
      <c r="M83" s="859"/>
      <c r="N83" s="51"/>
    </row>
    <row r="84" spans="1:14">
      <c r="B84" s="89" t="s">
        <v>973</v>
      </c>
      <c r="C84" s="90"/>
      <c r="D84" s="90"/>
      <c r="E84" s="90"/>
      <c r="F84" s="90"/>
      <c r="G84" s="90"/>
      <c r="H84" s="90"/>
      <c r="I84" s="87"/>
      <c r="J84" s="88"/>
      <c r="K84" s="304">
        <v>0.05</v>
      </c>
      <c r="L84" s="858">
        <f>N78*K84</f>
        <v>5856.7846850232308</v>
      </c>
      <c r="M84" s="859"/>
      <c r="N84" s="51"/>
    </row>
    <row r="85" spans="1:14" ht="15.75" thickBot="1">
      <c r="B85" s="91" t="s">
        <v>974</v>
      </c>
      <c r="C85" s="92"/>
      <c r="D85" s="92"/>
      <c r="E85" s="92"/>
      <c r="F85" s="92"/>
      <c r="G85" s="92"/>
      <c r="H85" s="92"/>
      <c r="I85" s="93"/>
      <c r="J85" s="94"/>
      <c r="K85" s="305">
        <v>0.05</v>
      </c>
      <c r="L85" s="860">
        <f>N78*K85</f>
        <v>5856.7846850232308</v>
      </c>
      <c r="M85" s="861"/>
      <c r="N85" s="51"/>
    </row>
    <row r="86" spans="1:14" ht="15.75" thickBot="1">
      <c r="B86" s="823" t="s">
        <v>953</v>
      </c>
      <c r="C86" s="824"/>
      <c r="D86" s="824"/>
      <c r="E86" s="824"/>
      <c r="F86" s="824"/>
      <c r="G86" s="824"/>
      <c r="H86" s="824"/>
      <c r="I86" s="824"/>
      <c r="J86" s="824"/>
      <c r="K86" s="824"/>
      <c r="L86" s="824"/>
      <c r="M86" s="825"/>
      <c r="N86" s="52">
        <f>L83+L84+L85</f>
        <v>35140.708110139385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152276.401810604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VLOOKUP(A36,EQUIPOS!A6:D160,4,FALSE)</f>
        <v>132237.62491678639</v>
      </c>
      <c r="L36" s="270"/>
      <c r="M36" s="271">
        <v>22</v>
      </c>
      <c r="N36" s="272">
        <f>K36/M36</f>
        <v>6010.8011325811995</v>
      </c>
    </row>
    <row r="37" spans="1:14">
      <c r="A37" t="s">
        <v>180</v>
      </c>
      <c r="B37" s="872" t="str">
        <f>VLOOKUP(A37,EQUIPOS!A7:D154,3,FALSE)</f>
        <v>Compresor 120 HP, con martillo.</v>
      </c>
      <c r="C37" s="873"/>
      <c r="D37" s="873"/>
      <c r="E37" s="873"/>
      <c r="F37" s="873"/>
      <c r="G37" s="873"/>
      <c r="H37" s="874"/>
      <c r="I37" s="267"/>
      <c r="J37" s="268"/>
      <c r="K37" s="269">
        <f>VLOOKUP(A37,EQUIPOS!A7:D161,4,FALSE)</f>
        <v>96312.594885606872</v>
      </c>
      <c r="L37" s="270"/>
      <c r="M37" s="271">
        <v>22</v>
      </c>
      <c r="N37" s="272">
        <f>K37/M37</f>
        <v>4377.8452220730396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24.425936774364544</v>
      </c>
    </row>
    <row r="43" spans="1:14" ht="15.75" thickBot="1">
      <c r="B43" s="823" t="s">
        <v>953</v>
      </c>
      <c r="C43" s="824"/>
      <c r="D43" s="824"/>
      <c r="E43" s="824"/>
      <c r="F43" s="824"/>
      <c r="G43" s="824"/>
      <c r="H43" s="824"/>
      <c r="I43" s="824"/>
      <c r="J43" s="824"/>
      <c r="K43" s="824"/>
      <c r="L43" s="824"/>
      <c r="M43" s="825"/>
      <c r="N43" s="99">
        <f>SUM(N36:N42)</f>
        <v>10413.072291428605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0">
        <f>'900.2'!N78</f>
        <v>924.73863578172291</v>
      </c>
      <c r="M59" s="911"/>
      <c r="N59" s="287">
        <f>K59*L59</f>
        <v>388.39022702832358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388.39022702832358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12022.759357175157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2404.5518714350314</v>
      </c>
      <c r="M83" s="859"/>
      <c r="N83" s="51"/>
    </row>
    <row r="84" spans="1:14">
      <c r="B84" s="89" t="s">
        <v>973</v>
      </c>
      <c r="C84" s="90"/>
      <c r="D84" s="90"/>
      <c r="E84" s="90"/>
      <c r="F84" s="90"/>
      <c r="G84" s="90"/>
      <c r="H84" s="90"/>
      <c r="I84" s="87"/>
      <c r="J84" s="88"/>
      <c r="K84" s="304">
        <v>0.05</v>
      </c>
      <c r="L84" s="858">
        <f>N78*K84</f>
        <v>601.13796785875786</v>
      </c>
      <c r="M84" s="859"/>
      <c r="N84" s="51"/>
    </row>
    <row r="85" spans="1:14" ht="15.75" thickBot="1">
      <c r="B85" s="91" t="s">
        <v>974</v>
      </c>
      <c r="C85" s="92"/>
      <c r="D85" s="92"/>
      <c r="E85" s="92"/>
      <c r="F85" s="92"/>
      <c r="G85" s="92"/>
      <c r="H85" s="92"/>
      <c r="I85" s="93"/>
      <c r="J85" s="94"/>
      <c r="K85" s="305">
        <v>0.05</v>
      </c>
      <c r="L85" s="860">
        <f>N78*K85</f>
        <v>601.13796785875786</v>
      </c>
      <c r="M85" s="861"/>
      <c r="N85" s="51"/>
    </row>
    <row r="86" spans="1:14" ht="15.75" thickBot="1">
      <c r="B86" s="823" t="s">
        <v>953</v>
      </c>
      <c r="C86" s="824"/>
      <c r="D86" s="824"/>
      <c r="E86" s="824"/>
      <c r="F86" s="824"/>
      <c r="G86" s="824"/>
      <c r="H86" s="824"/>
      <c r="I86" s="824"/>
      <c r="J86" s="824"/>
      <c r="K86" s="824"/>
      <c r="L86" s="824"/>
      <c r="M86" s="825"/>
      <c r="N86" s="52">
        <f>L83+L84+L85</f>
        <v>3606.8278071525469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15629.587164327704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VLOOKUP(A36,EQUIPOS!A6:D160,4,FALSE)</f>
        <v>132237.62491678639</v>
      </c>
      <c r="L36" s="270"/>
      <c r="M36" s="271">
        <v>22</v>
      </c>
      <c r="N36" s="272">
        <f>K36/M36</f>
        <v>6010.8011325811995</v>
      </c>
    </row>
    <row r="37" spans="1:14">
      <c r="A37" t="s">
        <v>180</v>
      </c>
      <c r="B37" s="872" t="str">
        <f>VLOOKUP(A37,EQUIPOS!A7:D154,3,FALSE)</f>
        <v>Compresor 120 HP, con martillo.</v>
      </c>
      <c r="C37" s="873"/>
      <c r="D37" s="873"/>
      <c r="E37" s="873"/>
      <c r="F37" s="873"/>
      <c r="G37" s="873"/>
      <c r="H37" s="874"/>
      <c r="I37" s="267"/>
      <c r="J37" s="268"/>
      <c r="K37" s="269">
        <f>VLOOKUP(A37,EQUIPOS!A7:D161,4,FALSE)</f>
        <v>96312.594885606872</v>
      </c>
      <c r="L37" s="270"/>
      <c r="M37" s="271">
        <v>22</v>
      </c>
      <c r="N37" s="272">
        <f>K37/M37</f>
        <v>4377.8452220730396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24.425936774364544</v>
      </c>
    </row>
    <row r="43" spans="1:14" ht="15.75" thickBot="1">
      <c r="B43" s="823" t="s">
        <v>953</v>
      </c>
      <c r="C43" s="824"/>
      <c r="D43" s="824"/>
      <c r="E43" s="824"/>
      <c r="F43" s="824"/>
      <c r="G43" s="824"/>
      <c r="H43" s="824"/>
      <c r="I43" s="824"/>
      <c r="J43" s="824"/>
      <c r="K43" s="824"/>
      <c r="L43" s="824"/>
      <c r="M43" s="825"/>
      <c r="N43" s="99">
        <f>SUM(N36:N42)</f>
        <v>10413.072291428605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0">
        <f>'900.2'!N78</f>
        <v>924.73863578172291</v>
      </c>
      <c r="M59" s="911"/>
      <c r="N59" s="287">
        <f>K59*L59</f>
        <v>194.19511351416179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194.19511351416179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11828.564243660996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2365.7128487321993</v>
      </c>
      <c r="M83" s="859"/>
      <c r="N83" s="51"/>
    </row>
    <row r="84" spans="1:14">
      <c r="B84" s="89" t="s">
        <v>973</v>
      </c>
      <c r="C84" s="90"/>
      <c r="D84" s="90"/>
      <c r="E84" s="90"/>
      <c r="F84" s="90"/>
      <c r="G84" s="90"/>
      <c r="H84" s="90"/>
      <c r="I84" s="87"/>
      <c r="J84" s="88"/>
      <c r="K84" s="304">
        <v>0.05</v>
      </c>
      <c r="L84" s="858">
        <f>N78*K84</f>
        <v>591.42821218304982</v>
      </c>
      <c r="M84" s="859"/>
      <c r="N84" s="51"/>
    </row>
    <row r="85" spans="1:14" ht="15.75" thickBot="1">
      <c r="B85" s="91" t="s">
        <v>974</v>
      </c>
      <c r="C85" s="92"/>
      <c r="D85" s="92"/>
      <c r="E85" s="92"/>
      <c r="F85" s="92"/>
      <c r="G85" s="92"/>
      <c r="H85" s="92"/>
      <c r="I85" s="93"/>
      <c r="J85" s="94"/>
      <c r="K85" s="305">
        <v>0.05</v>
      </c>
      <c r="L85" s="860">
        <f>N78*K85</f>
        <v>591.42821218304982</v>
      </c>
      <c r="M85" s="861"/>
      <c r="N85" s="51"/>
    </row>
    <row r="86" spans="1:14" ht="15.75" thickBot="1">
      <c r="B86" s="823" t="s">
        <v>953</v>
      </c>
      <c r="C86" s="824"/>
      <c r="D86" s="824"/>
      <c r="E86" s="824"/>
      <c r="F86" s="824"/>
      <c r="G86" s="824"/>
      <c r="H86" s="824"/>
      <c r="I86" s="824"/>
      <c r="J86" s="824"/>
      <c r="K86" s="824"/>
      <c r="L86" s="824"/>
      <c r="M86" s="825"/>
      <c r="N86" s="52">
        <f>L83+L84+L85</f>
        <v>3548.5692730982987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15377.133516759295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VLOOKUP(A36,EQUIPOS!A6:D160,4,FALSE)</f>
        <v>96312.594885606872</v>
      </c>
      <c r="L36" s="270"/>
      <c r="M36" s="271">
        <v>20</v>
      </c>
      <c r="N36" s="272">
        <f>K36/M36</f>
        <v>4815.6297442803434</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67.663750000000007</v>
      </c>
    </row>
    <row r="43" spans="1:14" ht="15.75" thickBot="1">
      <c r="B43" s="823" t="s">
        <v>953</v>
      </c>
      <c r="C43" s="824"/>
      <c r="D43" s="824"/>
      <c r="E43" s="824"/>
      <c r="F43" s="824"/>
      <c r="G43" s="824"/>
      <c r="H43" s="824"/>
      <c r="I43" s="824"/>
      <c r="J43" s="824"/>
      <c r="K43" s="824"/>
      <c r="L43" s="824"/>
      <c r="M43" s="825"/>
      <c r="N43" s="99">
        <f>SUM(N36:N42)</f>
        <v>4883.2934942803431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0">
        <f>'900.2'!N78</f>
        <v>924.73863578172291</v>
      </c>
      <c r="M59" s="911"/>
      <c r="N59" s="287">
        <f>K59*L59</f>
        <v>73.979090862537831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73.979090862537831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676.63750000000005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5633.9100851428811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1126.7820170285763</v>
      </c>
      <c r="M83" s="859"/>
      <c r="N83" s="51"/>
    </row>
    <row r="84" spans="1:14">
      <c r="B84" s="89" t="s">
        <v>973</v>
      </c>
      <c r="C84" s="90"/>
      <c r="D84" s="90"/>
      <c r="E84" s="90"/>
      <c r="F84" s="90"/>
      <c r="G84" s="90"/>
      <c r="H84" s="90"/>
      <c r="I84" s="87"/>
      <c r="J84" s="88"/>
      <c r="K84" s="304">
        <v>0.05</v>
      </c>
      <c r="L84" s="858">
        <f>N78*K84</f>
        <v>281.69550425714408</v>
      </c>
      <c r="M84" s="859"/>
      <c r="N84" s="51"/>
    </row>
    <row r="85" spans="1:14" ht="15.75" thickBot="1">
      <c r="B85" s="91" t="s">
        <v>974</v>
      </c>
      <c r="C85" s="92"/>
      <c r="D85" s="92"/>
      <c r="E85" s="92"/>
      <c r="F85" s="92"/>
      <c r="G85" s="92"/>
      <c r="H85" s="92"/>
      <c r="I85" s="93"/>
      <c r="J85" s="94"/>
      <c r="K85" s="305">
        <v>0.05</v>
      </c>
      <c r="L85" s="860">
        <f>N78*K85</f>
        <v>281.69550425714408</v>
      </c>
      <c r="M85" s="861"/>
      <c r="N85" s="51"/>
    </row>
    <row r="86" spans="1:14" ht="15.75" thickBot="1">
      <c r="B86" s="823" t="s">
        <v>953</v>
      </c>
      <c r="C86" s="824"/>
      <c r="D86" s="824"/>
      <c r="E86" s="824"/>
      <c r="F86" s="824"/>
      <c r="G86" s="824"/>
      <c r="H86" s="824"/>
      <c r="I86" s="824"/>
      <c r="J86" s="824"/>
      <c r="K86" s="824"/>
      <c r="L86" s="824"/>
      <c r="M86" s="825"/>
      <c r="N86" s="52">
        <f>L83+L84+L85</f>
        <v>1690.1730255428643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7324.0831106857459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195</v>
      </c>
      <c r="B36" s="872" t="str">
        <f>VLOOKUP(A36,EQUIPOS!A6:D154,3,FALSE)</f>
        <v xml:space="preserve">Equipo de oxicorte, Capacidad de corte: hasta 6´´ (152mm) </v>
      </c>
      <c r="C36" s="873"/>
      <c r="D36" s="873"/>
      <c r="E36" s="873"/>
      <c r="F36" s="873"/>
      <c r="G36" s="873"/>
      <c r="H36" s="874"/>
      <c r="I36" s="267"/>
      <c r="J36" s="268"/>
      <c r="K36" s="269">
        <f>VLOOKUP(A36,EQUIPOS!A6:D160,4,FALSE)</f>
        <v>13302.278175497368</v>
      </c>
      <c r="L36" s="270"/>
      <c r="M36" s="271">
        <v>321</v>
      </c>
      <c r="N36" s="272">
        <f>K36/M36</f>
        <v>41.440118926783079</v>
      </c>
    </row>
    <row r="37" spans="1:14">
      <c r="A37" t="s">
        <v>248</v>
      </c>
      <c r="B37" s="872" t="str">
        <f>VLOOKUP(A37,EQUIPOS!A7:D154,3,FALSE)</f>
        <v>Grúa telescópica de 50 Ton.</v>
      </c>
      <c r="C37" s="873"/>
      <c r="D37" s="873"/>
      <c r="E37" s="873"/>
      <c r="F37" s="873"/>
      <c r="G37" s="873"/>
      <c r="H37" s="874"/>
      <c r="I37" s="267"/>
      <c r="J37" s="268"/>
      <c r="K37" s="269">
        <f>VLOOKUP(A37,EQUIPOS!A7:D161,4,FALSE)</f>
        <v>236501.69066344964</v>
      </c>
      <c r="L37" s="270"/>
      <c r="M37" s="271">
        <v>321</v>
      </c>
      <c r="N37" s="272">
        <f>K37/M37</f>
        <v>736.76539147492099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16.863239875389407</v>
      </c>
    </row>
    <row r="43" spans="1:14" ht="15.75" thickBot="1">
      <c r="B43" s="823" t="s">
        <v>953</v>
      </c>
      <c r="C43" s="824"/>
      <c r="D43" s="824"/>
      <c r="E43" s="824"/>
      <c r="F43" s="824"/>
      <c r="G43" s="824"/>
      <c r="H43" s="824"/>
      <c r="I43" s="824"/>
      <c r="J43" s="824"/>
      <c r="K43" s="824"/>
      <c r="L43" s="824"/>
      <c r="M43" s="825"/>
      <c r="N43" s="99">
        <f>SUM(N36:N42)</f>
        <v>795.06875027709339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0">
        <f>VLOOKUP(A59,TRANSPORTE!A5:D120,4,FALSE)</f>
        <v>0.43893021637472041</v>
      </c>
      <c r="M59" s="911"/>
      <c r="N59" s="287">
        <f>K59*L59</f>
        <v>0.43893021637472041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0.43893021637472041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168.63239875389408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964.14007924736222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192.82801584947245</v>
      </c>
      <c r="M83" s="859"/>
      <c r="N83" s="51"/>
    </row>
    <row r="84" spans="1:14">
      <c r="B84" s="89" t="s">
        <v>973</v>
      </c>
      <c r="C84" s="90"/>
      <c r="D84" s="90"/>
      <c r="E84" s="90"/>
      <c r="F84" s="90"/>
      <c r="G84" s="90"/>
      <c r="H84" s="90"/>
      <c r="I84" s="87"/>
      <c r="J84" s="88"/>
      <c r="K84" s="304">
        <v>0.05</v>
      </c>
      <c r="L84" s="858">
        <f>N78*K84</f>
        <v>48.207003962368113</v>
      </c>
      <c r="M84" s="859"/>
      <c r="N84" s="51"/>
    </row>
    <row r="85" spans="1:14" ht="15.75" thickBot="1">
      <c r="B85" s="91" t="s">
        <v>974</v>
      </c>
      <c r="C85" s="92"/>
      <c r="D85" s="92"/>
      <c r="E85" s="92"/>
      <c r="F85" s="92"/>
      <c r="G85" s="92"/>
      <c r="H85" s="92"/>
      <c r="I85" s="93"/>
      <c r="J85" s="94"/>
      <c r="K85" s="305">
        <v>0.05</v>
      </c>
      <c r="L85" s="860">
        <f>N78*K85</f>
        <v>48.207003962368113</v>
      </c>
      <c r="M85" s="861"/>
      <c r="N85" s="51"/>
    </row>
    <row r="86" spans="1:14" ht="15.75" thickBot="1">
      <c r="B86" s="823" t="s">
        <v>953</v>
      </c>
      <c r="C86" s="824"/>
      <c r="D86" s="824"/>
      <c r="E86" s="824"/>
      <c r="F86" s="824"/>
      <c r="G86" s="824"/>
      <c r="H86" s="824"/>
      <c r="I86" s="824"/>
      <c r="J86" s="824"/>
      <c r="K86" s="824"/>
      <c r="L86" s="824"/>
      <c r="M86" s="825"/>
      <c r="N86" s="52">
        <f>L83+L84+L85</f>
        <v>289.24202377420869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1253.3821030215709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273</v>
      </c>
      <c r="B36" s="872" t="str">
        <f>VLOOKUP(A36,EQUIPOS!A6:D154,3,FALSE)</f>
        <v>Motosierra, 93.6 cm3 - 7.1 HP, 45-90 cm - 7.9 kg</v>
      </c>
      <c r="C36" s="873"/>
      <c r="D36" s="873"/>
      <c r="E36" s="873"/>
      <c r="F36" s="873"/>
      <c r="G36" s="873"/>
      <c r="H36" s="874"/>
      <c r="I36" s="267"/>
      <c r="J36" s="268"/>
      <c r="K36" s="269">
        <f>VLOOKUP(A36,EQUIPOS!A6:D160,4,FALSE)</f>
        <v>8561.6435486380342</v>
      </c>
      <c r="L36" s="270"/>
      <c r="M36" s="271">
        <v>3</v>
      </c>
      <c r="N36" s="272">
        <f>K36/M36</f>
        <v>2853.8811828793446</v>
      </c>
    </row>
    <row r="37" spans="1:14">
      <c r="A37" s="205" t="s">
        <v>312</v>
      </c>
      <c r="B37" s="872" t="str">
        <f>VLOOKUP(A37,EQUIPOS!A7:D154,3,FALSE)</f>
        <v>Retroexcavadora sobre oruga, potencia 138 HP, balde de 1,5 m3.</v>
      </c>
      <c r="C37" s="873"/>
      <c r="D37" s="873"/>
      <c r="E37" s="873"/>
      <c r="F37" s="873"/>
      <c r="G37" s="873"/>
      <c r="H37" s="874"/>
      <c r="I37" s="267"/>
      <c r="J37" s="268"/>
      <c r="K37" s="269">
        <f>VLOOKUP(A37,EQUIPOS!A7:D161,4,FALSE)</f>
        <v>152581.87490398428</v>
      </c>
      <c r="L37" s="270"/>
      <c r="M37" s="271">
        <v>3</v>
      </c>
      <c r="N37" s="272">
        <f>K37/M37</f>
        <v>50860.624967994758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673.35467419668339</v>
      </c>
    </row>
    <row r="43" spans="1:14" ht="15.75" thickBot="1">
      <c r="B43" s="823" t="s">
        <v>953</v>
      </c>
      <c r="C43" s="824"/>
      <c r="D43" s="824"/>
      <c r="E43" s="824"/>
      <c r="F43" s="824"/>
      <c r="G43" s="824"/>
      <c r="H43" s="824"/>
      <c r="I43" s="824"/>
      <c r="J43" s="824"/>
      <c r="K43" s="824"/>
      <c r="L43" s="824"/>
      <c r="M43" s="825"/>
      <c r="N43" s="99">
        <f>SUM(N36:N42)</f>
        <v>54387.860825070791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0">
        <f>VLOOKUP(A59,TRANSPORTE!A5:D94,4,FALSE)</f>
        <v>1117.717304658089</v>
      </c>
      <c r="M59" s="911"/>
      <c r="N59" s="287">
        <f>K59*L59</f>
        <v>6706.3038279485336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6706.3038279485336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13467.093483933666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74561.258136952994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14912.2516273906</v>
      </c>
      <c r="M83" s="859"/>
      <c r="N83" s="51"/>
    </row>
    <row r="84" spans="1:14">
      <c r="B84" s="89" t="s">
        <v>973</v>
      </c>
      <c r="C84" s="90"/>
      <c r="D84" s="90"/>
      <c r="E84" s="90"/>
      <c r="F84" s="90"/>
      <c r="G84" s="90"/>
      <c r="H84" s="90"/>
      <c r="I84" s="87"/>
      <c r="J84" s="88"/>
      <c r="K84" s="304">
        <v>0.05</v>
      </c>
      <c r="L84" s="858">
        <f>N78*K84</f>
        <v>3728.0629068476501</v>
      </c>
      <c r="M84" s="859"/>
      <c r="N84" s="51"/>
    </row>
    <row r="85" spans="1:14" ht="15.75" thickBot="1">
      <c r="B85" s="91" t="s">
        <v>974</v>
      </c>
      <c r="C85" s="92"/>
      <c r="D85" s="92"/>
      <c r="E85" s="92"/>
      <c r="F85" s="92"/>
      <c r="G85" s="92"/>
      <c r="H85" s="92"/>
      <c r="I85" s="93"/>
      <c r="J85" s="94"/>
      <c r="K85" s="305">
        <v>0.05</v>
      </c>
      <c r="L85" s="860">
        <f>N78*K85</f>
        <v>3728.0629068476501</v>
      </c>
      <c r="M85" s="861"/>
      <c r="N85" s="51"/>
    </row>
    <row r="86" spans="1:14" ht="15.75" thickBot="1">
      <c r="B86" s="823" t="s">
        <v>953</v>
      </c>
      <c r="C86" s="824"/>
      <c r="D86" s="824"/>
      <c r="E86" s="824"/>
      <c r="F86" s="824"/>
      <c r="G86" s="824"/>
      <c r="H86" s="824"/>
      <c r="I86" s="824"/>
      <c r="J86" s="824"/>
      <c r="K86" s="824"/>
      <c r="L86" s="824"/>
      <c r="M86" s="825"/>
      <c r="N86" s="52">
        <f>L83+L84+L85</f>
        <v>22368.377441085897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96929.635578038899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195</v>
      </c>
      <c r="B36" s="872" t="str">
        <f>VLOOKUP(A36,EQUIPOS!A6:D154,3,FALSE)</f>
        <v xml:space="preserve">Equipo de oxicorte, Capacidad de corte: hasta 6´´ (152mm) </v>
      </c>
      <c r="C36" s="873"/>
      <c r="D36" s="873"/>
      <c r="E36" s="873"/>
      <c r="F36" s="873"/>
      <c r="G36" s="873"/>
      <c r="H36" s="874"/>
      <c r="I36" s="267"/>
      <c r="J36" s="268"/>
      <c r="K36" s="269">
        <f>VLOOKUP(A36,EQUIPOS!A6:D160,4,FALSE)</f>
        <v>13302.278175497368</v>
      </c>
      <c r="L36" s="270"/>
      <c r="M36" s="271">
        <v>4</v>
      </c>
      <c r="N36" s="272">
        <f>K36/M36</f>
        <v>3325.5695438743419</v>
      </c>
    </row>
    <row r="37" spans="1:14">
      <c r="A37" s="108" t="s">
        <v>248</v>
      </c>
      <c r="B37" s="872" t="str">
        <f>VLOOKUP(A37,EQUIPOS!A7:D154,3,FALSE)</f>
        <v>Grúa telescópica de 50 Ton.</v>
      </c>
      <c r="C37" s="873"/>
      <c r="D37" s="873"/>
      <c r="E37" s="873"/>
      <c r="F37" s="873"/>
      <c r="G37" s="873"/>
      <c r="H37" s="874"/>
      <c r="I37" s="267"/>
      <c r="J37" s="268"/>
      <c r="K37" s="269">
        <f>VLOOKUP(A37,EQUIPOS!A7:D161,4,FALSE)</f>
        <v>236501.69066344964</v>
      </c>
      <c r="L37" s="270"/>
      <c r="M37" s="271">
        <v>4</v>
      </c>
      <c r="N37" s="272">
        <f>K37/M37</f>
        <v>59125.42266586241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1010.0320112950249</v>
      </c>
    </row>
    <row r="43" spans="1:14" ht="15.75" thickBot="1">
      <c r="B43" s="823" t="s">
        <v>953</v>
      </c>
      <c r="C43" s="824"/>
      <c r="D43" s="824"/>
      <c r="E43" s="824"/>
      <c r="F43" s="824"/>
      <c r="G43" s="824"/>
      <c r="H43" s="824"/>
      <c r="I43" s="824"/>
      <c r="J43" s="824"/>
      <c r="K43" s="824"/>
      <c r="L43" s="824"/>
      <c r="M43" s="825"/>
      <c r="N43" s="99">
        <f>SUM(N36:N42)</f>
        <v>63461.024221031781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0">
        <f>VLOOKUP(A59,TRANSPORTE!A5:D117,4,FALSE)</f>
        <v>0.43893021637472041</v>
      </c>
      <c r="M59" s="911"/>
      <c r="N59" s="287">
        <f>K59*L59</f>
        <v>0.43893021637472041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0.43893021637472041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73561.783264198399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14712.35665283968</v>
      </c>
      <c r="M83" s="859"/>
      <c r="N83" s="51"/>
    </row>
    <row r="84" spans="1:14">
      <c r="B84" s="89" t="s">
        <v>973</v>
      </c>
      <c r="C84" s="90"/>
      <c r="D84" s="90"/>
      <c r="E84" s="90"/>
      <c r="F84" s="90"/>
      <c r="G84" s="90"/>
      <c r="H84" s="90"/>
      <c r="I84" s="87"/>
      <c r="J84" s="88"/>
      <c r="K84" s="304">
        <v>0.05</v>
      </c>
      <c r="L84" s="858">
        <f>N78*K84</f>
        <v>3678.0891632099201</v>
      </c>
      <c r="M84" s="859"/>
      <c r="N84" s="51"/>
    </row>
    <row r="85" spans="1:14" ht="15.75" thickBot="1">
      <c r="B85" s="91" t="s">
        <v>974</v>
      </c>
      <c r="C85" s="92"/>
      <c r="D85" s="92"/>
      <c r="E85" s="92"/>
      <c r="F85" s="92"/>
      <c r="G85" s="92"/>
      <c r="H85" s="92"/>
      <c r="I85" s="93"/>
      <c r="J85" s="94"/>
      <c r="K85" s="305">
        <v>0.05</v>
      </c>
      <c r="L85" s="860">
        <f>N78*K85</f>
        <v>3678.0891632099201</v>
      </c>
      <c r="M85" s="861"/>
      <c r="N85" s="51"/>
    </row>
    <row r="86" spans="1:14" ht="15.75" thickBot="1">
      <c r="B86" s="823" t="s">
        <v>953</v>
      </c>
      <c r="C86" s="824"/>
      <c r="D86" s="824"/>
      <c r="E86" s="824"/>
      <c r="F86" s="824"/>
      <c r="G86" s="824"/>
      <c r="H86" s="824"/>
      <c r="I86" s="824"/>
      <c r="J86" s="824"/>
      <c r="K86" s="824"/>
      <c r="L86" s="824"/>
      <c r="M86" s="825"/>
      <c r="N86" s="52">
        <f>L83+L84+L85</f>
        <v>22068.534979259519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95630.318243457921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topLeftCell="A16" zoomScale="78" zoomScaleNormal="78" workbookViewId="0">
      <selection activeCell="I31" sqref="I3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VLOOKUP(A36,EQUIPOS!A6:D160,4,FALSE)</f>
        <v>142409.74991038532</v>
      </c>
      <c r="L36" s="270"/>
      <c r="M36" s="271">
        <v>5</v>
      </c>
      <c r="N36" s="272">
        <f>K36/M36</f>
        <v>28481.949982077065</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107.474121807204</v>
      </c>
    </row>
    <row r="43" spans="1:14" ht="15.75" thickBot="1">
      <c r="B43" s="823" t="s">
        <v>953</v>
      </c>
      <c r="C43" s="824"/>
      <c r="D43" s="824"/>
      <c r="E43" s="824"/>
      <c r="F43" s="824"/>
      <c r="G43" s="824"/>
      <c r="H43" s="824"/>
      <c r="I43" s="824"/>
      <c r="J43" s="824"/>
      <c r="K43" s="824"/>
      <c r="L43" s="824"/>
      <c r="M43" s="825"/>
      <c r="N43" s="99">
        <f>SUM(N36:N42)</f>
        <v>28589.42410388427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0">
        <f>VLOOKUP(A59,TRANSPORTE!A5:D94,4,FALSE)</f>
        <v>1117.717304658089</v>
      </c>
      <c r="M59" s="911"/>
      <c r="N59" s="287">
        <f>K59*L59</f>
        <v>784.63754786997845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784.63754786997845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5373.7060903601996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34747.767742114447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6949.5535484228894</v>
      </c>
      <c r="M83" s="859"/>
      <c r="N83" s="51"/>
    </row>
    <row r="84" spans="1:14">
      <c r="B84" s="89" t="s">
        <v>973</v>
      </c>
      <c r="C84" s="90"/>
      <c r="D84" s="90"/>
      <c r="E84" s="90"/>
      <c r="F84" s="90"/>
      <c r="G84" s="90"/>
      <c r="H84" s="90"/>
      <c r="I84" s="87"/>
      <c r="J84" s="88"/>
      <c r="K84" s="304">
        <v>0.05</v>
      </c>
      <c r="L84" s="858">
        <f>N78*K84</f>
        <v>1737.3883871057224</v>
      </c>
      <c r="M84" s="859"/>
      <c r="N84" s="51"/>
    </row>
    <row r="85" spans="1:14" ht="15.75" thickBot="1">
      <c r="B85" s="91" t="s">
        <v>974</v>
      </c>
      <c r="C85" s="92"/>
      <c r="D85" s="92"/>
      <c r="E85" s="92"/>
      <c r="F85" s="92"/>
      <c r="G85" s="92"/>
      <c r="H85" s="92"/>
      <c r="I85" s="93"/>
      <c r="J85" s="94"/>
      <c r="K85" s="305">
        <v>0.05</v>
      </c>
      <c r="L85" s="860">
        <f>N78*K85</f>
        <v>1737.3883871057224</v>
      </c>
      <c r="M85" s="861"/>
      <c r="N85" s="51"/>
    </row>
    <row r="86" spans="1:14" ht="15.75" thickBot="1">
      <c r="B86" s="823" t="s">
        <v>953</v>
      </c>
      <c r="C86" s="824"/>
      <c r="D86" s="824"/>
      <c r="E86" s="824"/>
      <c r="F86" s="824"/>
      <c r="G86" s="824"/>
      <c r="H86" s="824"/>
      <c r="I86" s="824"/>
      <c r="J86" s="824"/>
      <c r="K86" s="824"/>
      <c r="L86" s="824"/>
      <c r="M86" s="825"/>
      <c r="N86" s="52">
        <f>L83+L84+L85</f>
        <v>10424.330322634334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45172.098064748781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VLOOKUP(A36,EQUIPOS!A6:D160,4,FALSE)</f>
        <v>142409.74991038532</v>
      </c>
      <c r="L36" s="270"/>
      <c r="M36" s="271">
        <v>4</v>
      </c>
      <c r="N36" s="272">
        <f>K36/M36</f>
        <v>35602.43747759633</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67.663750000000007</v>
      </c>
    </row>
    <row r="43" spans="1:14" ht="15.75" thickBot="1">
      <c r="B43" s="823" t="s">
        <v>953</v>
      </c>
      <c r="C43" s="824"/>
      <c r="D43" s="824"/>
      <c r="E43" s="824"/>
      <c r="F43" s="824"/>
      <c r="G43" s="824"/>
      <c r="H43" s="824"/>
      <c r="I43" s="824"/>
      <c r="J43" s="824"/>
      <c r="K43" s="824"/>
      <c r="L43" s="824"/>
      <c r="M43" s="825"/>
      <c r="N43" s="99">
        <f>SUM(N36:N42)</f>
        <v>35670.101227596329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0">
        <f>VLOOKUP(A59,TRANSPORTE!A5:D94,4,FALSE)</f>
        <v>1117.717304658089</v>
      </c>
      <c r="M59" s="911"/>
      <c r="N59" s="287">
        <f>K59*L59</f>
        <v>3386.6834331140094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3386.6834331140094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3383.1875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42439.972160710342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8487.994432142068</v>
      </c>
      <c r="M83" s="859"/>
      <c r="N83" s="51"/>
    </row>
    <row r="84" spans="1:14">
      <c r="B84" s="89" t="s">
        <v>973</v>
      </c>
      <c r="C84" s="90"/>
      <c r="D84" s="90"/>
      <c r="E84" s="90"/>
      <c r="F84" s="90"/>
      <c r="G84" s="90"/>
      <c r="H84" s="90"/>
      <c r="I84" s="87"/>
      <c r="J84" s="88"/>
      <c r="K84" s="304">
        <v>0.05</v>
      </c>
      <c r="L84" s="858">
        <f>N78*K84</f>
        <v>2121.998608035517</v>
      </c>
      <c r="M84" s="859"/>
      <c r="N84" s="51"/>
    </row>
    <row r="85" spans="1:14" ht="15.75" thickBot="1">
      <c r="B85" s="91" t="s">
        <v>974</v>
      </c>
      <c r="C85" s="92"/>
      <c r="D85" s="92"/>
      <c r="E85" s="92"/>
      <c r="F85" s="92"/>
      <c r="G85" s="92"/>
      <c r="H85" s="92"/>
      <c r="I85" s="93"/>
      <c r="J85" s="94"/>
      <c r="K85" s="305">
        <v>0.05</v>
      </c>
      <c r="L85" s="860">
        <f>N78*K85</f>
        <v>2121.998608035517</v>
      </c>
      <c r="M85" s="861"/>
      <c r="N85" s="51"/>
    </row>
    <row r="86" spans="1:14" ht="15.75" thickBot="1">
      <c r="B86" s="823" t="s">
        <v>953</v>
      </c>
      <c r="C86" s="824"/>
      <c r="D86" s="824"/>
      <c r="E86" s="824"/>
      <c r="F86" s="824"/>
      <c r="G86" s="824"/>
      <c r="H86" s="824"/>
      <c r="I86" s="824"/>
      <c r="J86" s="824"/>
      <c r="K86" s="824"/>
      <c r="L86" s="824"/>
      <c r="M86" s="825"/>
      <c r="N86" s="52">
        <f>L83+L84+L85</f>
        <v>12731.991648213103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55171.963808923443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topLeftCell="A6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144.34933333333333</v>
      </c>
    </row>
    <row r="43" spans="1:14" ht="15.75" thickBot="1">
      <c r="B43" s="823" t="s">
        <v>953</v>
      </c>
      <c r="C43" s="824"/>
      <c r="D43" s="824"/>
      <c r="E43" s="824"/>
      <c r="F43" s="824"/>
      <c r="G43" s="824"/>
      <c r="H43" s="824"/>
      <c r="I43" s="824"/>
      <c r="J43" s="824"/>
      <c r="K43" s="824"/>
      <c r="L43" s="824"/>
      <c r="M43" s="825"/>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1443.4933333333333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317.56853333333333</v>
      </c>
      <c r="M83" s="859"/>
      <c r="N83" s="51"/>
    </row>
    <row r="84" spans="1:14">
      <c r="B84" s="89" t="s">
        <v>973</v>
      </c>
      <c r="C84" s="90"/>
      <c r="D84" s="90"/>
      <c r="E84" s="90"/>
      <c r="F84" s="90"/>
      <c r="G84" s="90"/>
      <c r="H84" s="90"/>
      <c r="I84" s="87"/>
      <c r="J84" s="88"/>
      <c r="K84" s="304">
        <v>0.05</v>
      </c>
      <c r="L84" s="858">
        <f>N78*K84</f>
        <v>79.392133333333334</v>
      </c>
      <c r="M84" s="859"/>
      <c r="N84" s="51"/>
    </row>
    <row r="85" spans="1:14" ht="15.75" thickBot="1">
      <c r="B85" s="91" t="s">
        <v>974</v>
      </c>
      <c r="C85" s="92"/>
      <c r="D85" s="92"/>
      <c r="E85" s="92"/>
      <c r="F85" s="92"/>
      <c r="G85" s="92"/>
      <c r="H85" s="92"/>
      <c r="I85" s="93"/>
      <c r="J85" s="94"/>
      <c r="K85" s="305">
        <v>0.05</v>
      </c>
      <c r="L85" s="860">
        <f>N78*K85</f>
        <v>79.392133333333334</v>
      </c>
      <c r="M85" s="861"/>
      <c r="N85" s="51"/>
    </row>
    <row r="86" spans="1:14" ht="15.75" thickBot="1">
      <c r="B86" s="823" t="s">
        <v>953</v>
      </c>
      <c r="C86" s="824"/>
      <c r="D86" s="824"/>
      <c r="E86" s="824"/>
      <c r="F86" s="824"/>
      <c r="G86" s="824"/>
      <c r="H86" s="824"/>
      <c r="I86" s="824"/>
      <c r="J86" s="824"/>
      <c r="K86" s="824"/>
      <c r="L86" s="824"/>
      <c r="M86" s="825"/>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VLOOKUP(A36,EQUIPOS!A6:D162,4,FALSE)</f>
        <v>177904.00192366331</v>
      </c>
      <c r="L36" s="270"/>
      <c r="M36" s="271">
        <v>3</v>
      </c>
      <c r="N36" s="272">
        <f>K36/M36</f>
        <v>59301.333974554436</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90.218333333333348</v>
      </c>
    </row>
    <row r="43" spans="1:14" ht="15.75" thickBot="1">
      <c r="B43" s="823" t="s">
        <v>953</v>
      </c>
      <c r="C43" s="824"/>
      <c r="D43" s="824"/>
      <c r="E43" s="824"/>
      <c r="F43" s="824"/>
      <c r="G43" s="824"/>
      <c r="H43" s="824"/>
      <c r="I43" s="824"/>
      <c r="J43" s="824"/>
      <c r="K43" s="824"/>
      <c r="L43" s="824"/>
      <c r="M43" s="825"/>
      <c r="N43" s="99">
        <f>SUM(N36:N42)</f>
        <v>59391.552307887767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1068.6957958795076</v>
      </c>
      <c r="M59" s="911"/>
      <c r="N59" s="287">
        <f>K59*L59</f>
        <v>1816.7828529951628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1816.7828529951628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70230.168494216268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14046.033698843254</v>
      </c>
      <c r="M83" s="859"/>
      <c r="N83" s="51"/>
    </row>
    <row r="84" spans="1:14">
      <c r="B84" s="89" t="s">
        <v>973</v>
      </c>
      <c r="C84" s="90"/>
      <c r="D84" s="90"/>
      <c r="E84" s="90"/>
      <c r="F84" s="90"/>
      <c r="G84" s="90"/>
      <c r="H84" s="90"/>
      <c r="I84" s="87"/>
      <c r="J84" s="88"/>
      <c r="K84" s="304">
        <v>0.05</v>
      </c>
      <c r="L84" s="858">
        <f>N78*K84</f>
        <v>3511.5084247108134</v>
      </c>
      <c r="M84" s="859"/>
      <c r="N84" s="51"/>
    </row>
    <row r="85" spans="1:14" ht="15.75" thickBot="1">
      <c r="B85" s="91" t="s">
        <v>974</v>
      </c>
      <c r="C85" s="92"/>
      <c r="D85" s="92"/>
      <c r="E85" s="92"/>
      <c r="F85" s="92"/>
      <c r="G85" s="92"/>
      <c r="H85" s="92"/>
      <c r="I85" s="93"/>
      <c r="J85" s="94"/>
      <c r="K85" s="305">
        <v>0.05</v>
      </c>
      <c r="L85" s="860">
        <f>N78*K85</f>
        <v>3511.5084247108134</v>
      </c>
      <c r="M85" s="861"/>
      <c r="N85" s="51"/>
    </row>
    <row r="86" spans="1:14" ht="15.75" thickBot="1">
      <c r="B86" s="823" t="s">
        <v>953</v>
      </c>
      <c r="C86" s="824"/>
      <c r="D86" s="824"/>
      <c r="E86" s="824"/>
      <c r="F86" s="824"/>
      <c r="G86" s="824"/>
      <c r="H86" s="824"/>
      <c r="I86" s="824"/>
      <c r="J86" s="824"/>
      <c r="K86" s="824"/>
      <c r="L86" s="824"/>
      <c r="M86" s="825"/>
      <c r="N86" s="52">
        <f>L83+L84+L85</f>
        <v>21069.05054826488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91299.219042481156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VLOOKUP(A36,EQUIPOS!A6:D162,4,FALSE)</f>
        <v>177904.00192366331</v>
      </c>
      <c r="L36" s="270"/>
      <c r="M36" s="271">
        <v>3</v>
      </c>
      <c r="N36" s="272">
        <f>K36/M36</f>
        <v>59301.333974554436</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90.218333333333348</v>
      </c>
    </row>
    <row r="43" spans="1:14" ht="15.75" thickBot="1">
      <c r="B43" s="823" t="s">
        <v>953</v>
      </c>
      <c r="C43" s="824"/>
      <c r="D43" s="824"/>
      <c r="E43" s="824"/>
      <c r="F43" s="824"/>
      <c r="G43" s="824"/>
      <c r="H43" s="824"/>
      <c r="I43" s="824"/>
      <c r="J43" s="824"/>
      <c r="K43" s="824"/>
      <c r="L43" s="824"/>
      <c r="M43" s="825"/>
      <c r="N43" s="99">
        <f>SUM(N36:N42)</f>
        <v>59391.552307887767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1068.6957958795076</v>
      </c>
      <c r="M59" s="911"/>
      <c r="N59" s="287">
        <f>K59*L59</f>
        <v>1816.7828529951628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1816.7828529951628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70230.168494216268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14046.033698843254</v>
      </c>
      <c r="M83" s="859"/>
      <c r="N83" s="51"/>
    </row>
    <row r="84" spans="1:14">
      <c r="B84" s="89" t="s">
        <v>973</v>
      </c>
      <c r="C84" s="90"/>
      <c r="D84" s="90"/>
      <c r="E84" s="90"/>
      <c r="F84" s="90"/>
      <c r="G84" s="90"/>
      <c r="H84" s="90"/>
      <c r="I84" s="87"/>
      <c r="J84" s="88"/>
      <c r="K84" s="304">
        <v>0.05</v>
      </c>
      <c r="L84" s="858">
        <f>N78*K84</f>
        <v>3511.5084247108134</v>
      </c>
      <c r="M84" s="859"/>
      <c r="N84" s="51"/>
    </row>
    <row r="85" spans="1:14" ht="15.75" thickBot="1">
      <c r="B85" s="91" t="s">
        <v>974</v>
      </c>
      <c r="C85" s="92"/>
      <c r="D85" s="92"/>
      <c r="E85" s="92"/>
      <c r="F85" s="92"/>
      <c r="G85" s="92"/>
      <c r="H85" s="92"/>
      <c r="I85" s="93"/>
      <c r="J85" s="94"/>
      <c r="K85" s="305">
        <v>0.05</v>
      </c>
      <c r="L85" s="860">
        <f>N78*K85</f>
        <v>3511.5084247108134</v>
      </c>
      <c r="M85" s="861"/>
      <c r="N85" s="51"/>
    </row>
    <row r="86" spans="1:14" ht="15.75" thickBot="1">
      <c r="B86" s="823" t="s">
        <v>953</v>
      </c>
      <c r="C86" s="824"/>
      <c r="D86" s="824"/>
      <c r="E86" s="824"/>
      <c r="F86" s="824"/>
      <c r="G86" s="824"/>
      <c r="H86" s="824"/>
      <c r="I86" s="824"/>
      <c r="J86" s="824"/>
      <c r="K86" s="824"/>
      <c r="L86" s="824"/>
      <c r="M86" s="825"/>
      <c r="N86" s="52">
        <f>L83+L84+L85</f>
        <v>21069.05054826488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91299.219042481156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5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VLOOKUP(A36,EQUIPOS!A6:D162,4,FALSE)</f>
        <v>152581.87490398428</v>
      </c>
      <c r="L36" s="270"/>
      <c r="M36" s="271">
        <v>45</v>
      </c>
      <c r="N36" s="272">
        <f>K36/M36</f>
        <v>3390.7083311996507</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1.5036388888888887</v>
      </c>
    </row>
    <row r="43" spans="1:14" ht="15.75" thickBot="1">
      <c r="B43" s="823" t="s">
        <v>953</v>
      </c>
      <c r="C43" s="824"/>
      <c r="D43" s="824"/>
      <c r="E43" s="824"/>
      <c r="F43" s="824"/>
      <c r="G43" s="824"/>
      <c r="H43" s="824"/>
      <c r="I43" s="824"/>
      <c r="J43" s="824"/>
      <c r="K43" s="824"/>
      <c r="L43" s="824"/>
      <c r="M43" s="825"/>
      <c r="N43" s="99">
        <f>SUM(N36:N42)</f>
        <v>3392.2119700885396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0">
        <f>VLOOKUP(A59,TRANSPORTE!A6:D117,4,FALSE)</f>
        <v>0.43893021637472041</v>
      </c>
      <c r="M59" s="911"/>
      <c r="N59" s="287">
        <f>K59*L59</f>
        <v>15.669808724577519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15.669808724577519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3558.2456677020064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711.64913354040129</v>
      </c>
      <c r="M83" s="859"/>
      <c r="N83" s="51"/>
    </row>
    <row r="84" spans="1:14">
      <c r="B84" s="89" t="s">
        <v>973</v>
      </c>
      <c r="C84" s="90"/>
      <c r="D84" s="90"/>
      <c r="E84" s="90"/>
      <c r="F84" s="90"/>
      <c r="G84" s="90"/>
      <c r="H84" s="90"/>
      <c r="I84" s="87"/>
      <c r="J84" s="88"/>
      <c r="K84" s="304">
        <v>0.05</v>
      </c>
      <c r="L84" s="858">
        <f>N78*K84</f>
        <v>177.91228338510032</v>
      </c>
      <c r="M84" s="859"/>
      <c r="N84" s="51"/>
    </row>
    <row r="85" spans="1:14" ht="15.75" thickBot="1">
      <c r="B85" s="91" t="s">
        <v>974</v>
      </c>
      <c r="C85" s="92"/>
      <c r="D85" s="92"/>
      <c r="E85" s="92"/>
      <c r="F85" s="92"/>
      <c r="G85" s="92"/>
      <c r="H85" s="92"/>
      <c r="I85" s="93"/>
      <c r="J85" s="94"/>
      <c r="K85" s="305">
        <v>0.05</v>
      </c>
      <c r="L85" s="860">
        <f>N78*K85</f>
        <v>177.91228338510032</v>
      </c>
      <c r="M85" s="861"/>
      <c r="N85" s="51"/>
    </row>
    <row r="86" spans="1:14" ht="15.75" thickBot="1">
      <c r="B86" s="823" t="s">
        <v>953</v>
      </c>
      <c r="C86" s="824"/>
      <c r="D86" s="824"/>
      <c r="E86" s="824"/>
      <c r="F86" s="824"/>
      <c r="G86" s="824"/>
      <c r="H86" s="824"/>
      <c r="I86" s="824"/>
      <c r="J86" s="824"/>
      <c r="K86" s="824"/>
      <c r="L86" s="824"/>
      <c r="M86" s="825"/>
      <c r="N86" s="52">
        <f>L83+L84+L85</f>
        <v>1067.473700310602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4625.7193680126084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5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60.145555555555553</v>
      </c>
    </row>
    <row r="43" spans="1:14" ht="15.75" thickBot="1">
      <c r="B43" s="823" t="s">
        <v>953</v>
      </c>
      <c r="C43" s="824"/>
      <c r="D43" s="824"/>
      <c r="E43" s="824"/>
      <c r="F43" s="824"/>
      <c r="G43" s="824"/>
      <c r="H43" s="824"/>
      <c r="I43" s="824"/>
      <c r="J43" s="824"/>
      <c r="K43" s="824"/>
      <c r="L43" s="824"/>
      <c r="M43" s="825"/>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0">
        <f>VLOOKUP(A59,TRANSPORTE!A6:D117,4,FALSE)</f>
        <v>0.43893021637472041</v>
      </c>
      <c r="M59" s="911"/>
      <c r="N59" s="287">
        <f>K59*L59</f>
        <v>4.4990347178408845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4.4990347178408845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601.45555555555552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666.10014582895201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133.22002916579041</v>
      </c>
      <c r="M83" s="859"/>
      <c r="N83" s="51"/>
    </row>
    <row r="84" spans="1:14">
      <c r="B84" s="89" t="s">
        <v>973</v>
      </c>
      <c r="C84" s="90"/>
      <c r="D84" s="90"/>
      <c r="E84" s="90"/>
      <c r="F84" s="90"/>
      <c r="G84" s="90"/>
      <c r="H84" s="90"/>
      <c r="I84" s="87"/>
      <c r="J84" s="88"/>
      <c r="K84" s="304">
        <v>0.05</v>
      </c>
      <c r="L84" s="858">
        <f>N78*K84</f>
        <v>33.305007291447602</v>
      </c>
      <c r="M84" s="859"/>
      <c r="N84" s="51"/>
    </row>
    <row r="85" spans="1:14" ht="15.75" thickBot="1">
      <c r="B85" s="91" t="s">
        <v>974</v>
      </c>
      <c r="C85" s="92"/>
      <c r="D85" s="92"/>
      <c r="E85" s="92"/>
      <c r="F85" s="92"/>
      <c r="G85" s="92"/>
      <c r="H85" s="92"/>
      <c r="I85" s="93"/>
      <c r="J85" s="94"/>
      <c r="K85" s="305">
        <v>0.05</v>
      </c>
      <c r="L85" s="860">
        <f>N78*K85</f>
        <v>33.305007291447602</v>
      </c>
      <c r="M85" s="861"/>
      <c r="N85" s="51"/>
    </row>
    <row r="86" spans="1:14" ht="15.75" thickBot="1">
      <c r="B86" s="823" t="s">
        <v>953</v>
      </c>
      <c r="C86" s="824"/>
      <c r="D86" s="824"/>
      <c r="E86" s="824"/>
      <c r="F86" s="824"/>
      <c r="G86" s="824"/>
      <c r="H86" s="824"/>
      <c r="I86" s="824"/>
      <c r="J86" s="824"/>
      <c r="K86" s="824"/>
      <c r="L86" s="824"/>
      <c r="M86" s="825"/>
      <c r="N86" s="52">
        <f>L83+L84+L85</f>
        <v>199.8300437486856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865.93018957763763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VLOOKUP(A36,EQUIPOS!A6:D162,4,FALSE)</f>
        <v>152581.87490398428</v>
      </c>
      <c r="L36" s="270"/>
      <c r="M36" s="271">
        <v>45</v>
      </c>
      <c r="N36" s="272">
        <f>K36/M36</f>
        <v>3390.7083311996507</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1.5036388888888887</v>
      </c>
    </row>
    <row r="43" spans="1:14" ht="15.75" thickBot="1">
      <c r="B43" s="823" t="s">
        <v>953</v>
      </c>
      <c r="C43" s="824"/>
      <c r="D43" s="824"/>
      <c r="E43" s="824"/>
      <c r="F43" s="824"/>
      <c r="G43" s="824"/>
      <c r="H43" s="824"/>
      <c r="I43" s="824"/>
      <c r="J43" s="824"/>
      <c r="K43" s="824"/>
      <c r="L43" s="824"/>
      <c r="M43" s="825"/>
      <c r="N43" s="99">
        <f>SUM(N36:N42)</f>
        <v>3392.2119700885396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0">
        <f>VLOOKUP(A59,TRANSPORTE!A6:D117,4,FALSE)</f>
        <v>1389.2024624565518</v>
      </c>
      <c r="M59" s="911"/>
      <c r="N59" s="287">
        <f>K59*L59</f>
        <v>1125.9416498087228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1125.9416498087228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4668.5175087861517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933.70350175723036</v>
      </c>
      <c r="M83" s="859"/>
      <c r="N83" s="51"/>
    </row>
    <row r="84" spans="1:14">
      <c r="B84" s="89" t="s">
        <v>973</v>
      </c>
      <c r="C84" s="90"/>
      <c r="D84" s="90"/>
      <c r="E84" s="90"/>
      <c r="F84" s="90"/>
      <c r="G84" s="90"/>
      <c r="H84" s="90"/>
      <c r="I84" s="87"/>
      <c r="J84" s="88"/>
      <c r="K84" s="304">
        <v>0.05</v>
      </c>
      <c r="L84" s="858">
        <f>N78*K84</f>
        <v>233.42587543930759</v>
      </c>
      <c r="M84" s="859"/>
      <c r="N84" s="51"/>
    </row>
    <row r="85" spans="1:14" ht="15.75" thickBot="1">
      <c r="B85" s="91" t="s">
        <v>974</v>
      </c>
      <c r="C85" s="92"/>
      <c r="D85" s="92"/>
      <c r="E85" s="92"/>
      <c r="F85" s="92"/>
      <c r="G85" s="92"/>
      <c r="H85" s="92"/>
      <c r="I85" s="93"/>
      <c r="J85" s="94"/>
      <c r="K85" s="305">
        <v>0.05</v>
      </c>
      <c r="L85" s="860">
        <f>N78*K85</f>
        <v>233.42587543930759</v>
      </c>
      <c r="M85" s="861"/>
      <c r="N85" s="51"/>
    </row>
    <row r="86" spans="1:14" ht="15.75" thickBot="1">
      <c r="B86" s="823" t="s">
        <v>953</v>
      </c>
      <c r="C86" s="824"/>
      <c r="D86" s="824"/>
      <c r="E86" s="824"/>
      <c r="F86" s="824"/>
      <c r="G86" s="824"/>
      <c r="H86" s="824"/>
      <c r="I86" s="824"/>
      <c r="J86" s="824"/>
      <c r="K86" s="824"/>
      <c r="L86" s="824"/>
      <c r="M86" s="825"/>
      <c r="N86" s="52">
        <f>L83+L84+L85</f>
        <v>1400.5552526358456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6069.0727614219977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VLOOKUP(A36,EQUIPOS!A5:D154,4,FALSE)</f>
        <v>254303.12483997381</v>
      </c>
      <c r="L36" s="270"/>
      <c r="M36" s="271">
        <v>0.625</v>
      </c>
      <c r="N36" s="272">
        <f>K36/M36</f>
        <v>406884.99974395812</v>
      </c>
    </row>
    <row r="37" spans="1:14">
      <c r="A37" s="108" t="s">
        <v>241</v>
      </c>
      <c r="B37" s="872" t="str">
        <f>VLOOKUP(A37,EQUIPOS!A7:D154,3,FALSE)</f>
        <v>Grúa (capacidad 15 ton)</v>
      </c>
      <c r="C37" s="873"/>
      <c r="D37" s="873"/>
      <c r="E37" s="873"/>
      <c r="F37" s="873"/>
      <c r="G37" s="873"/>
      <c r="H37" s="874"/>
      <c r="I37" s="267"/>
      <c r="J37" s="268"/>
      <c r="K37" s="269">
        <f>VLOOKUP(A37,EQUIPOS!A6:D154,4,FALSE)</f>
        <v>113221.61021882291</v>
      </c>
      <c r="L37" s="270"/>
      <c r="M37" s="271">
        <v>0.625</v>
      </c>
      <c r="N37" s="272">
        <f>K37/M37</f>
        <v>181154.57635011667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2706.55</v>
      </c>
    </row>
    <row r="43" spans="1:14" ht="15.75" thickBot="1">
      <c r="B43" s="823" t="s">
        <v>953</v>
      </c>
      <c r="C43" s="824"/>
      <c r="D43" s="824"/>
      <c r="E43" s="824"/>
      <c r="F43" s="824"/>
      <c r="G43" s="824"/>
      <c r="H43" s="824"/>
      <c r="I43" s="824"/>
      <c r="J43" s="824"/>
      <c r="K43" s="824"/>
      <c r="L43" s="824"/>
      <c r="M43" s="825"/>
      <c r="N43" s="394">
        <f>SUM(N36:N42)</f>
        <v>590746.1260940748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875.59393394966889</v>
      </c>
      <c r="N48" s="272">
        <f>K48*M48</f>
        <v>8755.9393394966883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14571.324716794368</v>
      </c>
      <c r="N49" s="272">
        <f>K49*M49</f>
        <v>14571.324716794368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2309.8295182522133</v>
      </c>
      <c r="N50" s="272">
        <f>K50*M50</f>
        <v>2309.8295182522133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30695.609619104795</v>
      </c>
      <c r="N51" s="272">
        <f>K51*M51</f>
        <v>61391.219238209589</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87028.312812752862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731905.43890682771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146381.08778136555</v>
      </c>
      <c r="M83" s="859"/>
      <c r="N83" s="51"/>
    </row>
    <row r="84" spans="1:14">
      <c r="B84" s="89" t="s">
        <v>973</v>
      </c>
      <c r="C84" s="90"/>
      <c r="D84" s="90"/>
      <c r="E84" s="90"/>
      <c r="F84" s="90"/>
      <c r="G84" s="90"/>
      <c r="H84" s="90"/>
      <c r="I84" s="87"/>
      <c r="J84" s="88"/>
      <c r="K84" s="304">
        <v>0.05</v>
      </c>
      <c r="L84" s="858">
        <f>N78*K84</f>
        <v>36595.271945341388</v>
      </c>
      <c r="M84" s="859"/>
      <c r="N84" s="51"/>
    </row>
    <row r="85" spans="1:14" ht="15.75" thickBot="1">
      <c r="B85" s="91" t="s">
        <v>974</v>
      </c>
      <c r="C85" s="92"/>
      <c r="D85" s="92"/>
      <c r="E85" s="92"/>
      <c r="F85" s="92"/>
      <c r="G85" s="92"/>
      <c r="H85" s="92"/>
      <c r="I85" s="93"/>
      <c r="J85" s="94"/>
      <c r="K85" s="305">
        <v>0.05</v>
      </c>
      <c r="L85" s="860">
        <f>N78*K85</f>
        <v>36595.271945341388</v>
      </c>
      <c r="M85" s="861"/>
      <c r="N85" s="51"/>
    </row>
    <row r="86" spans="1:14" ht="15.75" thickBot="1">
      <c r="B86" s="823" t="s">
        <v>953</v>
      </c>
      <c r="C86" s="824"/>
      <c r="D86" s="824"/>
      <c r="E86" s="824"/>
      <c r="F86" s="824"/>
      <c r="G86" s="824"/>
      <c r="H86" s="824"/>
      <c r="I86" s="824"/>
      <c r="J86" s="824"/>
      <c r="K86" s="824"/>
      <c r="L86" s="824"/>
      <c r="M86" s="825"/>
      <c r="N86" s="52">
        <f>L83+L84+L85</f>
        <v>219571.6316720483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951477.07057887595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VLOOKUP(A36,EQUIPOS!A6:D162,4,FALSE)</f>
        <v>254303.12483997381</v>
      </c>
      <c r="L36" s="270"/>
      <c r="M36" s="271">
        <v>0.5</v>
      </c>
      <c r="N36" s="272">
        <f>K36/M36</f>
        <v>508606.24967994762</v>
      </c>
    </row>
    <row r="37" spans="1:14">
      <c r="A37" s="108" t="s">
        <v>241</v>
      </c>
      <c r="B37" s="872" t="str">
        <f>VLOOKUP(A37,EQUIPOS!A7:D154,3,FALSE)</f>
        <v>Grúa (capacidad 15 ton)</v>
      </c>
      <c r="C37" s="873"/>
      <c r="D37" s="873"/>
      <c r="E37" s="873"/>
      <c r="F37" s="873"/>
      <c r="G37" s="873"/>
      <c r="H37" s="874"/>
      <c r="I37" s="267"/>
      <c r="J37" s="268"/>
      <c r="K37" s="269">
        <f>VLOOKUP(A37,EQUIPOS!A7:D163,4,FALSE)</f>
        <v>113221.61021882291</v>
      </c>
      <c r="L37" s="270"/>
      <c r="M37" s="271">
        <v>0.5</v>
      </c>
      <c r="N37" s="272">
        <f>K37/M37</f>
        <v>226443.22043764582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3383.1875</v>
      </c>
    </row>
    <row r="43" spans="1:14" ht="15.75" thickBot="1">
      <c r="B43" s="823" t="s">
        <v>953</v>
      </c>
      <c r="C43" s="824"/>
      <c r="D43" s="824"/>
      <c r="E43" s="824"/>
      <c r="F43" s="824"/>
      <c r="G43" s="824"/>
      <c r="H43" s="824"/>
      <c r="I43" s="824"/>
      <c r="J43" s="824"/>
      <c r="K43" s="824"/>
      <c r="L43" s="824"/>
      <c r="M43" s="825"/>
      <c r="N43" s="394">
        <f>SUM(N36:N42)</f>
        <v>738432.65761759342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875.59393394966889</v>
      </c>
      <c r="N48" s="272">
        <f>K48*M48</f>
        <v>8755.9393394966883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14571.324716794368</v>
      </c>
      <c r="N49" s="272">
        <f>K49*M49</f>
        <v>14571.324716794368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2309.8295182522133</v>
      </c>
      <c r="N50" s="272">
        <f>K50*M50</f>
        <v>2309.8295182522133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30695.609619104795</v>
      </c>
      <c r="N51" s="272">
        <f>K51*M51</f>
        <v>61391.219238209589</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87028.312812752862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67663.75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893124.72043034632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178624.94408606927</v>
      </c>
      <c r="M83" s="859"/>
      <c r="N83" s="51"/>
    </row>
    <row r="84" spans="1:14">
      <c r="B84" s="89" t="s">
        <v>973</v>
      </c>
      <c r="C84" s="90"/>
      <c r="D84" s="90"/>
      <c r="E84" s="90"/>
      <c r="F84" s="90"/>
      <c r="G84" s="90"/>
      <c r="H84" s="90"/>
      <c r="I84" s="87"/>
      <c r="J84" s="88"/>
      <c r="K84" s="304">
        <v>0.05</v>
      </c>
      <c r="L84" s="858">
        <f>N78*K84</f>
        <v>44656.236021517318</v>
      </c>
      <c r="M84" s="859"/>
      <c r="N84" s="51"/>
    </row>
    <row r="85" spans="1:14" ht="15.75" thickBot="1">
      <c r="B85" s="91" t="s">
        <v>974</v>
      </c>
      <c r="C85" s="92"/>
      <c r="D85" s="92"/>
      <c r="E85" s="92"/>
      <c r="F85" s="92"/>
      <c r="G85" s="92"/>
      <c r="H85" s="92"/>
      <c r="I85" s="93"/>
      <c r="J85" s="94"/>
      <c r="K85" s="305">
        <v>0.05</v>
      </c>
      <c r="L85" s="860">
        <f>N78*K85</f>
        <v>44656.236021517318</v>
      </c>
      <c r="M85" s="861"/>
      <c r="N85" s="51"/>
    </row>
    <row r="86" spans="1:14" ht="15.75" thickBot="1">
      <c r="B86" s="823" t="s">
        <v>953</v>
      </c>
      <c r="C86" s="824"/>
      <c r="D86" s="824"/>
      <c r="E86" s="824"/>
      <c r="F86" s="824"/>
      <c r="G86" s="824"/>
      <c r="H86" s="824"/>
      <c r="I86" s="824"/>
      <c r="J86" s="824"/>
      <c r="K86" s="824"/>
      <c r="L86" s="824"/>
      <c r="M86" s="825"/>
      <c r="N86" s="52">
        <f>L83+L84+L85</f>
        <v>267937.41612910392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1161062.1365594503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VLOOKUP(A36,EQUIPOS!A6:D162,4,FALSE)</f>
        <v>254303.12483997381</v>
      </c>
      <c r="L36" s="270"/>
      <c r="M36" s="271">
        <v>0.4375</v>
      </c>
      <c r="N36" s="272">
        <f>K36/M36</f>
        <v>581264.28534851153</v>
      </c>
    </row>
    <row r="37" spans="1:14">
      <c r="A37" s="108" t="s">
        <v>241</v>
      </c>
      <c r="B37" s="872" t="str">
        <f>VLOOKUP(A37,EQUIPOS!A7:D154,3,FALSE)</f>
        <v>Grúa (capacidad 15 ton)</v>
      </c>
      <c r="C37" s="873"/>
      <c r="D37" s="873"/>
      <c r="E37" s="873"/>
      <c r="F37" s="873"/>
      <c r="G37" s="873"/>
      <c r="H37" s="874"/>
      <c r="I37" s="267"/>
      <c r="J37" s="268"/>
      <c r="K37" s="269">
        <f>VLOOKUP(A37,EQUIPOS!A7:D163,4,FALSE)</f>
        <v>113221.61021882291</v>
      </c>
      <c r="L37" s="270"/>
      <c r="M37" s="271">
        <v>0.4375</v>
      </c>
      <c r="N37" s="272">
        <f>K37/M37</f>
        <v>258792.25192873809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3866.5</v>
      </c>
    </row>
    <row r="43" spans="1:14" ht="15.75" thickBot="1">
      <c r="B43" s="823" t="s">
        <v>953</v>
      </c>
      <c r="C43" s="824"/>
      <c r="D43" s="824"/>
      <c r="E43" s="824"/>
      <c r="F43" s="824"/>
      <c r="G43" s="824"/>
      <c r="H43" s="824"/>
      <c r="I43" s="824"/>
      <c r="J43" s="824"/>
      <c r="K43" s="824"/>
      <c r="L43" s="824"/>
      <c r="M43" s="825"/>
      <c r="N43" s="394">
        <f>SUM(N36:N42)</f>
        <v>843923.03727724962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875.59393394966889</v>
      </c>
      <c r="N48" s="272">
        <f>K48*M48</f>
        <v>8755.9393394966883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14571.324716794368</v>
      </c>
      <c r="N49" s="272">
        <f>K49*M49</f>
        <v>14571.324716794368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2309.8295182522133</v>
      </c>
      <c r="N50" s="272">
        <f>K50*M50</f>
        <v>2309.8295182522133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30695.609619104795</v>
      </c>
      <c r="N51" s="272">
        <f>K51*M51</f>
        <v>61391.219238209589</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87028.312812752862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77330</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1008281.3500900025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201656.2700180005</v>
      </c>
      <c r="M83" s="859"/>
      <c r="N83" s="51"/>
    </row>
    <row r="84" spans="1:14">
      <c r="B84" s="89" t="s">
        <v>973</v>
      </c>
      <c r="C84" s="90"/>
      <c r="D84" s="90"/>
      <c r="E84" s="90"/>
      <c r="F84" s="90"/>
      <c r="G84" s="90"/>
      <c r="H84" s="90"/>
      <c r="I84" s="87"/>
      <c r="J84" s="88"/>
      <c r="K84" s="304">
        <v>0.05</v>
      </c>
      <c r="L84" s="858">
        <f>N78*K84</f>
        <v>50414.067504500126</v>
      </c>
      <c r="M84" s="859"/>
      <c r="N84" s="51"/>
    </row>
    <row r="85" spans="1:14" ht="15.75" thickBot="1">
      <c r="B85" s="91" t="s">
        <v>974</v>
      </c>
      <c r="C85" s="92"/>
      <c r="D85" s="92"/>
      <c r="E85" s="92"/>
      <c r="F85" s="92"/>
      <c r="G85" s="92"/>
      <c r="H85" s="92"/>
      <c r="I85" s="93"/>
      <c r="J85" s="94"/>
      <c r="K85" s="305">
        <v>0.05</v>
      </c>
      <c r="L85" s="860">
        <f>N78*K85</f>
        <v>50414.067504500126</v>
      </c>
      <c r="M85" s="861"/>
      <c r="N85" s="51"/>
    </row>
    <row r="86" spans="1:14" ht="15.75" thickBot="1">
      <c r="B86" s="823" t="s">
        <v>953</v>
      </c>
      <c r="C86" s="824"/>
      <c r="D86" s="824"/>
      <c r="E86" s="824"/>
      <c r="F86" s="824"/>
      <c r="G86" s="824"/>
      <c r="H86" s="824"/>
      <c r="I86" s="824"/>
      <c r="J86" s="824"/>
      <c r="K86" s="824"/>
      <c r="L86" s="824"/>
      <c r="M86" s="825"/>
      <c r="N86" s="52">
        <f>L83+L84+L85</f>
        <v>302484.40502700076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1310765.7551170033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VLOOKUP(A36,EQUIPOS!A6:D162,4,FALSE)</f>
        <v>254303.12483997381</v>
      </c>
      <c r="L36" s="270"/>
      <c r="M36" s="271">
        <v>0.875</v>
      </c>
      <c r="N36" s="272">
        <f>K36/M36</f>
        <v>290632.14267425577</v>
      </c>
    </row>
    <row r="37" spans="1:14">
      <c r="A37" s="108" t="s">
        <v>241</v>
      </c>
      <c r="B37" s="872" t="str">
        <f>VLOOKUP(A37,EQUIPOS!A7:D154,3,FALSE)</f>
        <v>Grúa (capacidad 15 ton)</v>
      </c>
      <c r="C37" s="873"/>
      <c r="D37" s="873"/>
      <c r="E37" s="873"/>
      <c r="F37" s="873"/>
      <c r="G37" s="873"/>
      <c r="H37" s="874"/>
      <c r="I37" s="267"/>
      <c r="J37" s="268"/>
      <c r="K37" s="269">
        <f>VLOOKUP(A37,EQUIPOS!A7:D163,4,FALSE)</f>
        <v>113221.61021882291</v>
      </c>
      <c r="L37" s="270"/>
      <c r="M37" s="271">
        <v>0.875</v>
      </c>
      <c r="N37" s="272">
        <f>K37/M37</f>
        <v>129396.12596436904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1546.6000000000001</v>
      </c>
    </row>
    <row r="43" spans="1:14" ht="15.75" thickBot="1">
      <c r="B43" s="823" t="s">
        <v>953</v>
      </c>
      <c r="C43" s="824"/>
      <c r="D43" s="824"/>
      <c r="E43" s="824"/>
      <c r="F43" s="824"/>
      <c r="G43" s="824"/>
      <c r="H43" s="824"/>
      <c r="I43" s="824"/>
      <c r="J43" s="824"/>
      <c r="K43" s="824"/>
      <c r="L43" s="824"/>
      <c r="M43" s="825"/>
      <c r="N43" s="394">
        <f>SUM(N36:N42)</f>
        <v>421574.86863862479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875.59393394966889</v>
      </c>
      <c r="N48" s="272">
        <f>K48*M48</f>
        <v>8755.9393394966883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14571.324716794368</v>
      </c>
      <c r="N49" s="272">
        <f>K49*M49</f>
        <v>14571.324716794368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2309.8295182522133</v>
      </c>
      <c r="N50" s="272">
        <f>K50*M50</f>
        <v>2309.8295182522133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25637.093574543269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30932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478143.96221316804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95628.79244263361</v>
      </c>
      <c r="M83" s="859"/>
      <c r="N83" s="51"/>
    </row>
    <row r="84" spans="1:14">
      <c r="B84" s="89" t="s">
        <v>973</v>
      </c>
      <c r="C84" s="90"/>
      <c r="D84" s="90"/>
      <c r="E84" s="90"/>
      <c r="F84" s="90"/>
      <c r="G84" s="90"/>
      <c r="H84" s="90"/>
      <c r="I84" s="87"/>
      <c r="J84" s="88"/>
      <c r="K84" s="304">
        <v>0.05</v>
      </c>
      <c r="L84" s="858">
        <f>N78*K84</f>
        <v>23907.198110658403</v>
      </c>
      <c r="M84" s="859"/>
      <c r="N84" s="51"/>
    </row>
    <row r="85" spans="1:14" ht="15.75" thickBot="1">
      <c r="B85" s="91" t="s">
        <v>974</v>
      </c>
      <c r="C85" s="92"/>
      <c r="D85" s="92"/>
      <c r="E85" s="92"/>
      <c r="F85" s="92"/>
      <c r="G85" s="92"/>
      <c r="H85" s="92"/>
      <c r="I85" s="93"/>
      <c r="J85" s="94"/>
      <c r="K85" s="305">
        <v>0.05</v>
      </c>
      <c r="L85" s="860">
        <f>N78*K85</f>
        <v>23907.198110658403</v>
      </c>
      <c r="M85" s="861"/>
      <c r="N85" s="51"/>
    </row>
    <row r="86" spans="1:14" ht="15.75" thickBot="1">
      <c r="B86" s="823" t="s">
        <v>953</v>
      </c>
      <c r="C86" s="824"/>
      <c r="D86" s="824"/>
      <c r="E86" s="824"/>
      <c r="F86" s="824"/>
      <c r="G86" s="824"/>
      <c r="H86" s="824"/>
      <c r="I86" s="824"/>
      <c r="J86" s="824"/>
      <c r="K86" s="824"/>
      <c r="L86" s="824"/>
      <c r="M86" s="825"/>
      <c r="N86" s="52">
        <f>L83+L84+L85</f>
        <v>143443.18866395042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621587.15087711846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VLOOKUP(A36,EQUIPOS!A6:D162,4,FALSE)</f>
        <v>254303.12483997381</v>
      </c>
      <c r="L36" s="270"/>
      <c r="M36" s="271">
        <v>0.75</v>
      </c>
      <c r="N36" s="272">
        <f>K36/M36</f>
        <v>339070.8331199651</v>
      </c>
    </row>
    <row r="37" spans="1:14">
      <c r="A37" s="108" t="s">
        <v>241</v>
      </c>
      <c r="B37" s="872" t="str">
        <f>VLOOKUP(A37,EQUIPOS!A7:D154,3,FALSE)</f>
        <v>Grúa (capacidad 15 ton)</v>
      </c>
      <c r="C37" s="873"/>
      <c r="D37" s="873"/>
      <c r="E37" s="873"/>
      <c r="F37" s="873"/>
      <c r="G37" s="873"/>
      <c r="H37" s="874"/>
      <c r="I37" s="267"/>
      <c r="J37" s="268"/>
      <c r="K37" s="269">
        <f>VLOOKUP(A37,EQUIPOS!A7:D163,4,FALSE)</f>
        <v>113221.61021882291</v>
      </c>
      <c r="L37" s="270"/>
      <c r="M37" s="271">
        <v>0.75</v>
      </c>
      <c r="N37" s="272">
        <f>K37/M37</f>
        <v>150962.14695843056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1804.3666666666668</v>
      </c>
    </row>
    <row r="43" spans="1:14" ht="15.75" thickBot="1">
      <c r="B43" s="823" t="s">
        <v>953</v>
      </c>
      <c r="C43" s="824"/>
      <c r="D43" s="824"/>
      <c r="E43" s="824"/>
      <c r="F43" s="824"/>
      <c r="G43" s="824"/>
      <c r="H43" s="824"/>
      <c r="I43" s="824"/>
      <c r="J43" s="824"/>
      <c r="K43" s="824"/>
      <c r="L43" s="824"/>
      <c r="M43" s="825"/>
      <c r="N43" s="394">
        <f>SUM(N36:N42)</f>
        <v>491837.34674506233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875.59393394966889</v>
      </c>
      <c r="N48" s="272">
        <f>K48*M48</f>
        <v>8755.9393394966883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14571.324716794368</v>
      </c>
      <c r="N49" s="272">
        <f>K49*M49</f>
        <v>14571.324716794368</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2309.8295182522133</v>
      </c>
      <c r="N50" s="272">
        <f>K50*M50</f>
        <v>2309.8295182522133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25637.093574543269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36087.333333333336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553561.77365293889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110712.35473058779</v>
      </c>
      <c r="M83" s="859"/>
      <c r="N83" s="51"/>
    </row>
    <row r="84" spans="1:14">
      <c r="B84" s="89" t="s">
        <v>973</v>
      </c>
      <c r="C84" s="90"/>
      <c r="D84" s="90"/>
      <c r="E84" s="90"/>
      <c r="F84" s="90"/>
      <c r="G84" s="90"/>
      <c r="H84" s="90"/>
      <c r="I84" s="87"/>
      <c r="J84" s="88"/>
      <c r="K84" s="304">
        <v>0.05</v>
      </c>
      <c r="L84" s="858">
        <f>N78*K84</f>
        <v>27678.088682646947</v>
      </c>
      <c r="M84" s="859"/>
      <c r="N84" s="51"/>
    </row>
    <row r="85" spans="1:14" ht="15.75" thickBot="1">
      <c r="B85" s="91" t="s">
        <v>974</v>
      </c>
      <c r="C85" s="92"/>
      <c r="D85" s="92"/>
      <c r="E85" s="92"/>
      <c r="F85" s="92"/>
      <c r="G85" s="92"/>
      <c r="H85" s="92"/>
      <c r="I85" s="93"/>
      <c r="J85" s="94"/>
      <c r="K85" s="305">
        <v>0.05</v>
      </c>
      <c r="L85" s="860">
        <f>N78*K85</f>
        <v>27678.088682646947</v>
      </c>
      <c r="M85" s="861"/>
      <c r="N85" s="51"/>
    </row>
    <row r="86" spans="1:14" ht="15.75" thickBot="1">
      <c r="B86" s="823" t="s">
        <v>953</v>
      </c>
      <c r="C86" s="824"/>
      <c r="D86" s="824"/>
      <c r="E86" s="824"/>
      <c r="F86" s="824"/>
      <c r="G86" s="824"/>
      <c r="H86" s="824"/>
      <c r="I86" s="824"/>
      <c r="J86" s="824"/>
      <c r="K86" s="824"/>
      <c r="L86" s="824"/>
      <c r="M86" s="825"/>
      <c r="N86" s="52">
        <f>L83+L84+L85</f>
        <v>166068.53209588167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719630.30574882054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VLOOKUP(A36,EQUIPOS!A6:D162,4,FALSE)</f>
        <v>254303.12483997381</v>
      </c>
      <c r="L36" s="270"/>
      <c r="M36" s="271">
        <v>0.6875</v>
      </c>
      <c r="N36" s="272">
        <f>K36/M36</f>
        <v>369895.45431268919</v>
      </c>
    </row>
    <row r="37" spans="1:14">
      <c r="A37" s="108" t="s">
        <v>241</v>
      </c>
      <c r="B37" s="872" t="str">
        <f>VLOOKUP(A37,EQUIPOS!A7:D154,3,FALSE)</f>
        <v>Grúa (capacidad 15 ton)</v>
      </c>
      <c r="C37" s="873"/>
      <c r="D37" s="873"/>
      <c r="E37" s="873"/>
      <c r="F37" s="873"/>
      <c r="G37" s="873"/>
      <c r="H37" s="874"/>
      <c r="I37" s="267"/>
      <c r="J37" s="268"/>
      <c r="K37" s="269">
        <f>VLOOKUP(A37,EQUIPOS!A7:D163,4,FALSE)</f>
        <v>113221.61021882291</v>
      </c>
      <c r="L37" s="270"/>
      <c r="M37" s="271">
        <v>0.6875</v>
      </c>
      <c r="N37" s="272">
        <f>K37/M37</f>
        <v>164685.97850010605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1968.4</v>
      </c>
    </row>
    <row r="43" spans="1:14" ht="15.75" thickBot="1">
      <c r="B43" s="823" t="s">
        <v>953</v>
      </c>
      <c r="C43" s="824"/>
      <c r="D43" s="824"/>
      <c r="E43" s="824"/>
      <c r="F43" s="824"/>
      <c r="G43" s="824"/>
      <c r="H43" s="824"/>
      <c r="I43" s="824"/>
      <c r="J43" s="824"/>
      <c r="K43" s="824"/>
      <c r="L43" s="824"/>
      <c r="M43" s="825"/>
      <c r="N43" s="394">
        <f>SUM(N36:N42)</f>
        <v>536549.8328127953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875.59393394966889</v>
      </c>
      <c r="N48" s="272">
        <f>K48*M48</f>
        <v>8755.9393394966883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14571.324716794368</v>
      </c>
      <c r="N49" s="272">
        <f>K49*M49</f>
        <v>14571.324716794368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2309.8295182522133</v>
      </c>
      <c r="N50" s="272">
        <f>K50*M50</f>
        <v>2309.8295182522133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25637.093574543269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39368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601554.92638733855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120310.98527746771</v>
      </c>
      <c r="M83" s="859"/>
      <c r="N83" s="51"/>
    </row>
    <row r="84" spans="1:14">
      <c r="B84" s="89" t="s">
        <v>973</v>
      </c>
      <c r="C84" s="90"/>
      <c r="D84" s="90"/>
      <c r="E84" s="90"/>
      <c r="F84" s="90"/>
      <c r="G84" s="90"/>
      <c r="H84" s="90"/>
      <c r="I84" s="87"/>
      <c r="J84" s="88"/>
      <c r="K84" s="304">
        <v>0.05</v>
      </c>
      <c r="L84" s="858">
        <f>N78*K84</f>
        <v>30077.746319366928</v>
      </c>
      <c r="M84" s="859"/>
      <c r="N84" s="51"/>
    </row>
    <row r="85" spans="1:14" ht="15.75" thickBot="1">
      <c r="B85" s="91" t="s">
        <v>974</v>
      </c>
      <c r="C85" s="92"/>
      <c r="D85" s="92"/>
      <c r="E85" s="92"/>
      <c r="F85" s="92"/>
      <c r="G85" s="92"/>
      <c r="H85" s="92"/>
      <c r="I85" s="93"/>
      <c r="J85" s="94"/>
      <c r="K85" s="305">
        <v>0.05</v>
      </c>
      <c r="L85" s="860">
        <f>N78*K85</f>
        <v>30077.746319366928</v>
      </c>
      <c r="M85" s="861"/>
      <c r="N85" s="51"/>
    </row>
    <row r="86" spans="1:14" ht="15.75" thickBot="1">
      <c r="B86" s="823" t="s">
        <v>953</v>
      </c>
      <c r="C86" s="824"/>
      <c r="D86" s="824"/>
      <c r="E86" s="824"/>
      <c r="F86" s="824"/>
      <c r="G86" s="824"/>
      <c r="H86" s="824"/>
      <c r="I86" s="824"/>
      <c r="J86" s="824"/>
      <c r="K86" s="824"/>
      <c r="L86" s="824"/>
      <c r="M86" s="825"/>
      <c r="N86" s="52">
        <f>L83+L84+L85</f>
        <v>180466.47791620158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782021.40430354013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2" t="s">
        <v>241</v>
      </c>
      <c r="B36" s="872" t="str">
        <f>VLOOKUP(A36,EQUIPOS!A6:D154,3,FALSE)</f>
        <v>Grúa (capacidad 15 ton)</v>
      </c>
      <c r="C36" s="873"/>
      <c r="D36" s="873"/>
      <c r="E36" s="873"/>
      <c r="F36" s="873"/>
      <c r="G36" s="873"/>
      <c r="H36" s="874"/>
      <c r="I36" s="267"/>
      <c r="J36" s="268"/>
      <c r="K36" s="269">
        <f>VLOOKUP(A36,EQUIPOS!A6:D162,4,FALSE)</f>
        <v>113221.61021882291</v>
      </c>
      <c r="L36" s="270"/>
      <c r="M36" s="396">
        <v>1.125</v>
      </c>
      <c r="N36" s="272">
        <f>K36/M36</f>
        <v>100641.43130562037</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1202.9111111111113</v>
      </c>
    </row>
    <row r="43" spans="1:14" ht="15.75" thickBot="1">
      <c r="B43" s="823" t="s">
        <v>953</v>
      </c>
      <c r="C43" s="824"/>
      <c r="D43" s="824"/>
      <c r="E43" s="824"/>
      <c r="F43" s="824"/>
      <c r="G43" s="824"/>
      <c r="H43" s="824"/>
      <c r="I43" s="824"/>
      <c r="J43" s="824"/>
      <c r="K43" s="824"/>
      <c r="L43" s="824"/>
      <c r="M43" s="825"/>
      <c r="N43" s="394">
        <f>SUM(N36:N42)</f>
        <v>101844.34241673148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875.59393394966889</v>
      </c>
      <c r="N48" s="272">
        <f>K48*M48</f>
        <v>8755.9393394966883</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2309.8295182522133</v>
      </c>
      <c r="N49" s="272">
        <f>K49*M49</f>
        <v>2309.8295182522133</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14571.324716794368</v>
      </c>
      <c r="N50" s="272">
        <f>K50*M50</f>
        <v>14571.324716794368</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25637.093574543273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24058.222222222223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151539.65821349696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30307.931642699394</v>
      </c>
      <c r="M83" s="859"/>
      <c r="N83" s="51"/>
    </row>
    <row r="84" spans="1:14">
      <c r="B84" s="89" t="s">
        <v>973</v>
      </c>
      <c r="C84" s="90"/>
      <c r="D84" s="90"/>
      <c r="E84" s="90"/>
      <c r="F84" s="90"/>
      <c r="G84" s="90"/>
      <c r="H84" s="90"/>
      <c r="I84" s="87"/>
      <c r="J84" s="88"/>
      <c r="K84" s="304">
        <v>0.05</v>
      </c>
      <c r="L84" s="858">
        <f>N78*K84</f>
        <v>7576.9829106748484</v>
      </c>
      <c r="M84" s="859"/>
      <c r="N84" s="51"/>
    </row>
    <row r="85" spans="1:14" ht="15.75" thickBot="1">
      <c r="B85" s="91" t="s">
        <v>974</v>
      </c>
      <c r="C85" s="92"/>
      <c r="D85" s="92"/>
      <c r="E85" s="92"/>
      <c r="F85" s="92"/>
      <c r="G85" s="92"/>
      <c r="H85" s="92"/>
      <c r="I85" s="93"/>
      <c r="J85" s="94"/>
      <c r="K85" s="305">
        <v>0.05</v>
      </c>
      <c r="L85" s="860">
        <f>N78*K85</f>
        <v>7576.9829106748484</v>
      </c>
      <c r="M85" s="861"/>
      <c r="N85" s="51"/>
    </row>
    <row r="86" spans="1:14" ht="15.75" thickBot="1">
      <c r="B86" s="823" t="s">
        <v>953</v>
      </c>
      <c r="C86" s="824"/>
      <c r="D86" s="824"/>
      <c r="E86" s="824"/>
      <c r="F86" s="824"/>
      <c r="G86" s="824"/>
      <c r="H86" s="824"/>
      <c r="I86" s="824"/>
      <c r="J86" s="824"/>
      <c r="K86" s="824"/>
      <c r="L86" s="824"/>
      <c r="M86" s="825"/>
      <c r="N86" s="52">
        <f>L83+L84+L85</f>
        <v>45461.897464049092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197001.55567754607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5" t="s">
        <v>241</v>
      </c>
      <c r="B36" s="872" t="str">
        <f>VLOOKUP(A36,EQUIPOS!A6:D154,3,FALSE)</f>
        <v>Grúa (capacidad 15 ton)</v>
      </c>
      <c r="C36" s="873"/>
      <c r="D36" s="873"/>
      <c r="E36" s="873"/>
      <c r="F36" s="873"/>
      <c r="G36" s="873"/>
      <c r="H36" s="874"/>
      <c r="I36" s="267"/>
      <c r="J36" s="268"/>
      <c r="K36" s="269">
        <f>VLOOKUP(A36,EQUIPOS!A6:D162,4,FALSE)</f>
        <v>113221.61021882291</v>
      </c>
      <c r="L36" s="270"/>
      <c r="M36" s="462">
        <v>1</v>
      </c>
      <c r="N36" s="272">
        <f>K36/M36</f>
        <v>113221.61021882291</v>
      </c>
    </row>
    <row r="37" spans="1:14">
      <c r="A37" s="155" t="s">
        <v>373</v>
      </c>
      <c r="B37" s="872" t="str">
        <f>VLOOKUP(A37,EQUIPOS!A7:D154,3,FALSE)</f>
        <v>Volqueta 6 m3</v>
      </c>
      <c r="C37" s="873"/>
      <c r="D37" s="873"/>
      <c r="E37" s="873"/>
      <c r="F37" s="873"/>
      <c r="G37" s="873"/>
      <c r="H37" s="874"/>
      <c r="I37" s="267"/>
      <c r="J37" s="268"/>
      <c r="K37" s="269">
        <f>VLOOKUP(A37,EQUIPOS!A7:D163,4,FALSE)</f>
        <v>61032.749961593712</v>
      </c>
      <c r="L37" s="270"/>
      <c r="M37" s="463">
        <v>1</v>
      </c>
      <c r="N37" s="272">
        <f>K37/M37</f>
        <v>61032.749961593712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1353.2750000000001</v>
      </c>
    </row>
    <row r="43" spans="1:14" ht="15.75" thickBot="1">
      <c r="B43" s="823" t="s">
        <v>953</v>
      </c>
      <c r="C43" s="824"/>
      <c r="D43" s="824"/>
      <c r="E43" s="824"/>
      <c r="F43" s="824"/>
      <c r="G43" s="824"/>
      <c r="H43" s="824"/>
      <c r="I43" s="824"/>
      <c r="J43" s="824"/>
      <c r="K43" s="824"/>
      <c r="L43" s="824"/>
      <c r="M43" s="825"/>
      <c r="N43" s="394">
        <f>SUM(N36:N42)</f>
        <v>175607.6351804166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875.59393394966889</v>
      </c>
      <c r="N48" s="272">
        <f>K48*M48</f>
        <v>8755.9393394966883</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2309.8295182522133</v>
      </c>
      <c r="N49" s="272">
        <f>K49*M49</f>
        <v>2309.8295182522133</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14571.324716794368</v>
      </c>
      <c r="N50" s="272">
        <f>K50*M50</f>
        <v>14571.324716794368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25637.093574543273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27065.5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228310.22875495988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45662.04575099198</v>
      </c>
      <c r="M83" s="859"/>
      <c r="N83" s="51"/>
    </row>
    <row r="84" spans="1:14">
      <c r="B84" s="89" t="s">
        <v>973</v>
      </c>
      <c r="C84" s="90"/>
      <c r="D84" s="90"/>
      <c r="E84" s="90"/>
      <c r="F84" s="90"/>
      <c r="G84" s="90"/>
      <c r="H84" s="90"/>
      <c r="I84" s="87"/>
      <c r="J84" s="88"/>
      <c r="K84" s="304">
        <v>0.05</v>
      </c>
      <c r="L84" s="858">
        <f>N78*K84</f>
        <v>11415.511437747995</v>
      </c>
      <c r="M84" s="859"/>
      <c r="N84" s="51"/>
    </row>
    <row r="85" spans="1:14" ht="15.75" thickBot="1">
      <c r="B85" s="91" t="s">
        <v>974</v>
      </c>
      <c r="C85" s="92"/>
      <c r="D85" s="92"/>
      <c r="E85" s="92"/>
      <c r="F85" s="92"/>
      <c r="G85" s="92"/>
      <c r="H85" s="92"/>
      <c r="I85" s="93"/>
      <c r="J85" s="94"/>
      <c r="K85" s="305">
        <v>0.05</v>
      </c>
      <c r="L85" s="860">
        <f>N78*K85</f>
        <v>11415.511437747995</v>
      </c>
      <c r="M85" s="861"/>
      <c r="N85" s="51"/>
    </row>
    <row r="86" spans="1:14" ht="15.75" thickBot="1">
      <c r="B86" s="823" t="s">
        <v>953</v>
      </c>
      <c r="C86" s="824"/>
      <c r="D86" s="824"/>
      <c r="E86" s="824"/>
      <c r="F86" s="824"/>
      <c r="G86" s="824"/>
      <c r="H86" s="824"/>
      <c r="I86" s="824"/>
      <c r="J86" s="824"/>
      <c r="K86" s="824"/>
      <c r="L86" s="824"/>
      <c r="M86" s="825"/>
      <c r="N86" s="52">
        <f>L83+L84+L85</f>
        <v>68493.068626487962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296803.29738144786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VLOOKUP(A36,EQUIPOS!A6:D162,4,FALSE)</f>
        <v>113221.61021882291</v>
      </c>
      <c r="L36" s="270"/>
      <c r="M36" s="271">
        <v>0.9375</v>
      </c>
      <c r="N36" s="272">
        <f>K36/M36</f>
        <v>120769.71756674444</v>
      </c>
    </row>
    <row r="37" spans="1:14">
      <c r="A37" s="144" t="s">
        <v>373</v>
      </c>
      <c r="B37" s="872" t="str">
        <f>VLOOKUP(A37,EQUIPOS!A7:D154,3,FALSE)</f>
        <v>Volqueta 6 m3</v>
      </c>
      <c r="C37" s="873"/>
      <c r="D37" s="873"/>
      <c r="E37" s="873"/>
      <c r="F37" s="873"/>
      <c r="G37" s="873"/>
      <c r="H37" s="874"/>
      <c r="I37" s="267"/>
      <c r="J37" s="268"/>
      <c r="K37" s="269">
        <f>VLOOKUP(A37,EQUIPOS!A7:D163,4,FALSE)</f>
        <v>61032.749961593712</v>
      </c>
      <c r="L37" s="270"/>
      <c r="M37" s="271">
        <v>0.9375</v>
      </c>
      <c r="N37" s="272">
        <f>K37/M37</f>
        <v>65101.599959033294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1443.4933333333333</v>
      </c>
    </row>
    <row r="43" spans="1:14" ht="15.75" thickBot="1">
      <c r="B43" s="823" t="s">
        <v>953</v>
      </c>
      <c r="C43" s="824"/>
      <c r="D43" s="824"/>
      <c r="E43" s="824"/>
      <c r="F43" s="824"/>
      <c r="G43" s="824"/>
      <c r="H43" s="824"/>
      <c r="I43" s="824"/>
      <c r="J43" s="824"/>
      <c r="K43" s="824"/>
      <c r="L43" s="824"/>
      <c r="M43" s="825"/>
      <c r="N43" s="394">
        <f>SUM(N36:N42)</f>
        <v>187314.81085911108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875.59393394966889</v>
      </c>
      <c r="N48" s="272">
        <f>K48*M48</f>
        <v>8755.9393394966883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14571.324716794368</v>
      </c>
      <c r="N49" s="272">
        <f>K49*M49</f>
        <v>14571.324716794368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2309.8295182522133</v>
      </c>
      <c r="N50" s="272">
        <f>K50*M50</f>
        <v>2309.8295182522133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25637.093574543269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28869.866666666665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241821.77110032103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48364.354220064211</v>
      </c>
      <c r="M83" s="859"/>
      <c r="N83" s="51"/>
    </row>
    <row r="84" spans="1:14">
      <c r="B84" s="89" t="s">
        <v>973</v>
      </c>
      <c r="C84" s="90"/>
      <c r="D84" s="90"/>
      <c r="E84" s="90"/>
      <c r="F84" s="90"/>
      <c r="G84" s="90"/>
      <c r="H84" s="90"/>
      <c r="I84" s="87"/>
      <c r="J84" s="88"/>
      <c r="K84" s="304">
        <v>0.05</v>
      </c>
      <c r="L84" s="858">
        <f>N78*K84</f>
        <v>12091.088555016053</v>
      </c>
      <c r="M84" s="859"/>
      <c r="N84" s="51"/>
    </row>
    <row r="85" spans="1:14" ht="15.75" thickBot="1">
      <c r="B85" s="91" t="s">
        <v>974</v>
      </c>
      <c r="C85" s="92"/>
      <c r="D85" s="92"/>
      <c r="E85" s="92"/>
      <c r="F85" s="92"/>
      <c r="G85" s="92"/>
      <c r="H85" s="92"/>
      <c r="I85" s="93"/>
      <c r="J85" s="94"/>
      <c r="K85" s="305">
        <v>0.05</v>
      </c>
      <c r="L85" s="860">
        <f>N78*K85</f>
        <v>12091.088555016053</v>
      </c>
      <c r="M85" s="861"/>
      <c r="N85" s="51"/>
    </row>
    <row r="86" spans="1:14" ht="15.75" thickBot="1">
      <c r="B86" s="823" t="s">
        <v>953</v>
      </c>
      <c r="C86" s="824"/>
      <c r="D86" s="824"/>
      <c r="E86" s="824"/>
      <c r="F86" s="824"/>
      <c r="G86" s="824"/>
      <c r="H86" s="824"/>
      <c r="I86" s="824"/>
      <c r="J86" s="824"/>
      <c r="K86" s="824"/>
      <c r="L86" s="824"/>
      <c r="M86" s="825"/>
      <c r="N86" s="52">
        <f>L83+L84+L85</f>
        <v>72546.531330096317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314368.30243041733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VLOOKUP(A36,EQUIPOS!A6:D162,4,FALSE)</f>
        <v>113221.61021882291</v>
      </c>
      <c r="L36" s="270"/>
      <c r="M36" s="271">
        <v>1.5</v>
      </c>
      <c r="N36" s="272">
        <f>K36/M36</f>
        <v>75481.07347921528</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902.18333333333339</v>
      </c>
    </row>
    <row r="43" spans="1:14" ht="15.75" thickBot="1">
      <c r="B43" s="823" t="s">
        <v>953</v>
      </c>
      <c r="C43" s="824"/>
      <c r="D43" s="824"/>
      <c r="E43" s="824"/>
      <c r="F43" s="824"/>
      <c r="G43" s="824"/>
      <c r="H43" s="824"/>
      <c r="I43" s="824"/>
      <c r="J43" s="824"/>
      <c r="K43" s="824"/>
      <c r="L43" s="824"/>
      <c r="M43" s="825"/>
      <c r="N43" s="394">
        <f>SUM(N36:N42)</f>
        <v>76383.256812548614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875.59393394966889</v>
      </c>
      <c r="N48" s="272">
        <f>K48*M48</f>
        <v>8755.9393394966883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14571.324716794368</v>
      </c>
      <c r="N49" s="272">
        <f>K49*M49</f>
        <v>14571.324716794368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2309.8295182522133</v>
      </c>
      <c r="N50" s="272">
        <f>K50*M50</f>
        <v>2309.8295182522133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25637.093574543269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18043.666666666668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120064.01705375855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24012.803410751712</v>
      </c>
      <c r="M83" s="859"/>
      <c r="N83" s="51"/>
    </row>
    <row r="84" spans="1:14">
      <c r="B84" s="89" t="s">
        <v>973</v>
      </c>
      <c r="C84" s="90"/>
      <c r="D84" s="90"/>
      <c r="E84" s="90"/>
      <c r="F84" s="90"/>
      <c r="G84" s="90"/>
      <c r="H84" s="90"/>
      <c r="I84" s="87"/>
      <c r="J84" s="88"/>
      <c r="K84" s="304">
        <v>0.05</v>
      </c>
      <c r="L84" s="858">
        <f>N78*K84</f>
        <v>6003.2008526879281</v>
      </c>
      <c r="M84" s="859"/>
      <c r="N84" s="51"/>
    </row>
    <row r="85" spans="1:14" ht="15.75" thickBot="1">
      <c r="B85" s="91" t="s">
        <v>974</v>
      </c>
      <c r="C85" s="92"/>
      <c r="D85" s="92"/>
      <c r="E85" s="92"/>
      <c r="F85" s="92"/>
      <c r="G85" s="92"/>
      <c r="H85" s="92"/>
      <c r="I85" s="93"/>
      <c r="J85" s="94"/>
      <c r="K85" s="305">
        <v>0.05</v>
      </c>
      <c r="L85" s="860">
        <f>N78*K85</f>
        <v>6003.2008526879281</v>
      </c>
      <c r="M85" s="861"/>
      <c r="N85" s="51"/>
    </row>
    <row r="86" spans="1:14" ht="15.75" thickBot="1">
      <c r="B86" s="823" t="s">
        <v>953</v>
      </c>
      <c r="C86" s="824"/>
      <c r="D86" s="824"/>
      <c r="E86" s="824"/>
      <c r="F86" s="824"/>
      <c r="G86" s="824"/>
      <c r="H86" s="824"/>
      <c r="I86" s="824"/>
      <c r="J86" s="824"/>
      <c r="K86" s="824"/>
      <c r="L86" s="824"/>
      <c r="M86" s="825"/>
      <c r="N86" s="52">
        <f>L83+L84+L85</f>
        <v>36019.205116127567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156083.22216988611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VLOOKUP(A36,EQUIPOS!A6:D162,4,FALSE)</f>
        <v>113221.61021882291</v>
      </c>
      <c r="L36" s="270"/>
      <c r="M36" s="271">
        <v>1.375</v>
      </c>
      <c r="N36" s="272">
        <f>K36/M36</f>
        <v>82342.989250053026</v>
      </c>
    </row>
    <row r="37" spans="1:14">
      <c r="A37" s="144" t="s">
        <v>373</v>
      </c>
      <c r="B37" s="872" t="str">
        <f>VLOOKUP(A37,EQUIPOS!A7:D154,3,FALSE)</f>
        <v>Volqueta 6 m3</v>
      </c>
      <c r="C37" s="873"/>
      <c r="D37" s="873"/>
      <c r="E37" s="873"/>
      <c r="F37" s="873"/>
      <c r="G37" s="873"/>
      <c r="H37" s="874"/>
      <c r="I37" s="267"/>
      <c r="J37" s="268"/>
      <c r="K37" s="269">
        <f>VLOOKUP(A37,EQUIPOS!A7:D163,4,FALSE)</f>
        <v>61032.749961593712</v>
      </c>
      <c r="L37" s="270"/>
      <c r="M37" s="271">
        <v>1.375</v>
      </c>
      <c r="N37" s="272">
        <f>K37/M37</f>
        <v>44387.454517522703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984.2</v>
      </c>
    </row>
    <row r="43" spans="1:14" ht="15.75" thickBot="1">
      <c r="B43" s="823" t="s">
        <v>953</v>
      </c>
      <c r="C43" s="824"/>
      <c r="D43" s="824"/>
      <c r="E43" s="824"/>
      <c r="F43" s="824"/>
      <c r="G43" s="824"/>
      <c r="H43" s="824"/>
      <c r="I43" s="824"/>
      <c r="J43" s="824"/>
      <c r="K43" s="824"/>
      <c r="L43" s="824"/>
      <c r="M43" s="825"/>
      <c r="N43" s="394">
        <f>SUM(N36:N42)</f>
        <v>127714.64376757572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875.59393394966889</v>
      </c>
      <c r="N48" s="272">
        <f>K48*M48</f>
        <v>8755.9393394966883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14571.324716794368</v>
      </c>
      <c r="N49" s="272">
        <f>K49*M49</f>
        <v>14571.324716794368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2309.8295182522133</v>
      </c>
      <c r="N50" s="272">
        <f>K50*M50</f>
        <v>2309.8295182522133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25637.093574543269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19684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173035.73734211898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34607.147468423798</v>
      </c>
      <c r="M83" s="859"/>
      <c r="N83" s="51"/>
    </row>
    <row r="84" spans="1:14">
      <c r="B84" s="89" t="s">
        <v>973</v>
      </c>
      <c r="C84" s="90"/>
      <c r="D84" s="90"/>
      <c r="E84" s="90"/>
      <c r="F84" s="90"/>
      <c r="G84" s="90"/>
      <c r="H84" s="90"/>
      <c r="I84" s="87"/>
      <c r="J84" s="88"/>
      <c r="K84" s="304">
        <v>0.05</v>
      </c>
      <c r="L84" s="858">
        <f>N78*K84</f>
        <v>8651.7868671059496</v>
      </c>
      <c r="M84" s="859"/>
      <c r="N84" s="51"/>
    </row>
    <row r="85" spans="1:14" ht="15.75" thickBot="1">
      <c r="B85" s="91" t="s">
        <v>974</v>
      </c>
      <c r="C85" s="92"/>
      <c r="D85" s="92"/>
      <c r="E85" s="92"/>
      <c r="F85" s="92"/>
      <c r="G85" s="92"/>
      <c r="H85" s="92"/>
      <c r="I85" s="93"/>
      <c r="J85" s="94"/>
      <c r="K85" s="305">
        <v>0.05</v>
      </c>
      <c r="L85" s="860">
        <f>N78*K85</f>
        <v>8651.7868671059496</v>
      </c>
      <c r="M85" s="861"/>
      <c r="N85" s="51"/>
    </row>
    <row r="86" spans="1:14" ht="15.75" thickBot="1">
      <c r="B86" s="823" t="s">
        <v>953</v>
      </c>
      <c r="C86" s="824"/>
      <c r="D86" s="824"/>
      <c r="E86" s="824"/>
      <c r="F86" s="824"/>
      <c r="G86" s="824"/>
      <c r="H86" s="824"/>
      <c r="I86" s="824"/>
      <c r="J86" s="824"/>
      <c r="K86" s="824"/>
      <c r="L86" s="824"/>
      <c r="M86" s="825"/>
      <c r="N86" s="52">
        <f>L83+L84+L85</f>
        <v>51910.721202635694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224946.45854475469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VLOOKUP(A36,EQUIPOS!A6:D162,4,FALSE)</f>
        <v>113221.61021882291</v>
      </c>
      <c r="L36" s="270"/>
      <c r="M36" s="271">
        <v>1.3125</v>
      </c>
      <c r="N36" s="272">
        <f>K36/M36</f>
        <v>86264.083976246024</v>
      </c>
    </row>
    <row r="37" spans="1:14">
      <c r="A37" s="144" t="s">
        <v>373</v>
      </c>
      <c r="B37" s="872" t="str">
        <f>VLOOKUP(A37,EQUIPOS!A7:D154,3,FALSE)</f>
        <v>Volqueta 6 m3</v>
      </c>
      <c r="C37" s="873"/>
      <c r="D37" s="873"/>
      <c r="E37" s="873"/>
      <c r="F37" s="873"/>
      <c r="G37" s="873"/>
      <c r="H37" s="874"/>
      <c r="I37" s="267"/>
      <c r="J37" s="268"/>
      <c r="K37" s="269">
        <f>VLOOKUP(A37,EQUIPOS!A7:D163,4,FALSE)</f>
        <v>61032.749961593712</v>
      </c>
      <c r="L37" s="270"/>
      <c r="M37" s="271">
        <v>1.3125</v>
      </c>
      <c r="N37" s="272">
        <f>K37/M37</f>
        <v>46501.142827880925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1031.0666666666666</v>
      </c>
    </row>
    <row r="43" spans="1:14" ht="15.75" thickBot="1">
      <c r="B43" s="823" t="s">
        <v>953</v>
      </c>
      <c r="C43" s="824"/>
      <c r="D43" s="824"/>
      <c r="E43" s="824"/>
      <c r="F43" s="824"/>
      <c r="G43" s="824"/>
      <c r="H43" s="824"/>
      <c r="I43" s="824"/>
      <c r="J43" s="824"/>
      <c r="K43" s="824"/>
      <c r="L43" s="824"/>
      <c r="M43" s="825"/>
      <c r="N43" s="394">
        <f>SUM(N36:N42)</f>
        <v>133796.29347079364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875.59393394966889</v>
      </c>
      <c r="N48" s="272">
        <f>K48*M48</f>
        <v>8755.9393394966883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14571.324716794368</v>
      </c>
      <c r="N49" s="272">
        <f>K49*M49</f>
        <v>14571.324716794368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2309.8295182522133</v>
      </c>
      <c r="N50" s="272">
        <f>K50*M50</f>
        <v>2309.8295182522133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25637.093574543269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20621.333333333332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180054.72037867026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36010.944075734056</v>
      </c>
      <c r="M83" s="859"/>
      <c r="N83" s="51"/>
    </row>
    <row r="84" spans="1:14">
      <c r="B84" s="89" t="s">
        <v>973</v>
      </c>
      <c r="C84" s="90"/>
      <c r="D84" s="90"/>
      <c r="E84" s="90"/>
      <c r="F84" s="90"/>
      <c r="G84" s="90"/>
      <c r="H84" s="90"/>
      <c r="I84" s="87"/>
      <c r="J84" s="88"/>
      <c r="K84" s="304">
        <v>0.05</v>
      </c>
      <c r="L84" s="858">
        <f>N78*K84</f>
        <v>9002.7360189335141</v>
      </c>
      <c r="M84" s="859"/>
      <c r="N84" s="51"/>
    </row>
    <row r="85" spans="1:14" ht="15.75" thickBot="1">
      <c r="B85" s="91" t="s">
        <v>974</v>
      </c>
      <c r="C85" s="92"/>
      <c r="D85" s="92"/>
      <c r="E85" s="92"/>
      <c r="F85" s="92"/>
      <c r="G85" s="92"/>
      <c r="H85" s="92"/>
      <c r="I85" s="93"/>
      <c r="J85" s="94"/>
      <c r="K85" s="305">
        <v>0.05</v>
      </c>
      <c r="L85" s="860">
        <f>N78*K85</f>
        <v>9002.7360189335141</v>
      </c>
      <c r="M85" s="861"/>
      <c r="N85" s="51"/>
    </row>
    <row r="86" spans="1:14" ht="15.75" thickBot="1">
      <c r="B86" s="823" t="s">
        <v>953</v>
      </c>
      <c r="C86" s="824"/>
      <c r="D86" s="824"/>
      <c r="E86" s="824"/>
      <c r="F86" s="824"/>
      <c r="G86" s="824"/>
      <c r="H86" s="824"/>
      <c r="I86" s="824"/>
      <c r="J86" s="824"/>
      <c r="K86" s="824"/>
      <c r="L86" s="824"/>
      <c r="M86" s="825"/>
      <c r="N86" s="52">
        <f>L83+L84+L85</f>
        <v>54016.416113601088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234071.13649227135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VLOOKUP(A36,EQUIPOS!A6:D162,4,FALSE)</f>
        <v>152581.87490398428</v>
      </c>
      <c r="L36" s="270"/>
      <c r="M36" s="271">
        <v>66</v>
      </c>
      <c r="N36" s="272">
        <f>K36/M36</f>
        <v>2311.8465894543074</v>
      </c>
    </row>
    <row r="37" spans="1:14">
      <c r="A37" s="144"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VLOOKUP(A37,EQUIPOS!A7:D163,4,FALSE)</f>
        <v>190611.6503233003</v>
      </c>
      <c r="L37" s="270"/>
      <c r="M37" s="271">
        <v>100</v>
      </c>
      <c r="N37" s="272">
        <f>K37/M37</f>
        <v>1906.116503233003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4218.988301020644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3907.3114292233404</v>
      </c>
      <c r="N48" s="272">
        <f>K48*M48</f>
        <v>3907.3114292233404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3907.3114292233404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8228.8205635773174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1645.7641127154636</v>
      </c>
      <c r="M83" s="859"/>
      <c r="N83" s="51"/>
    </row>
    <row r="84" spans="1:14">
      <c r="B84" s="89" t="s">
        <v>973</v>
      </c>
      <c r="C84" s="90"/>
      <c r="D84" s="90"/>
      <c r="E84" s="90"/>
      <c r="F84" s="90"/>
      <c r="G84" s="90"/>
      <c r="H84" s="90"/>
      <c r="I84" s="87"/>
      <c r="J84" s="88"/>
      <c r="K84" s="304">
        <v>0.05</v>
      </c>
      <c r="L84" s="858">
        <f>N78*K84</f>
        <v>411.44102817886591</v>
      </c>
      <c r="M84" s="859"/>
      <c r="N84" s="51"/>
    </row>
    <row r="85" spans="1:14" ht="15.75" thickBot="1">
      <c r="B85" s="91" t="s">
        <v>974</v>
      </c>
      <c r="C85" s="92"/>
      <c r="D85" s="92"/>
      <c r="E85" s="92"/>
      <c r="F85" s="92"/>
      <c r="G85" s="92"/>
      <c r="H85" s="92"/>
      <c r="I85" s="93"/>
      <c r="J85" s="94"/>
      <c r="K85" s="305">
        <v>0.05</v>
      </c>
      <c r="L85" s="860">
        <f>N78*K85</f>
        <v>411.44102817886591</v>
      </c>
      <c r="M85" s="861"/>
      <c r="N85" s="51"/>
    </row>
    <row r="86" spans="1:14" ht="15.75" thickBot="1">
      <c r="B86" s="823" t="s">
        <v>953</v>
      </c>
      <c r="C86" s="824"/>
      <c r="D86" s="824"/>
      <c r="E86" s="824"/>
      <c r="F86" s="824"/>
      <c r="G86" s="824"/>
      <c r="H86" s="824"/>
      <c r="I86" s="824"/>
      <c r="J86" s="824"/>
      <c r="K86" s="824"/>
      <c r="L86" s="824"/>
      <c r="M86" s="825"/>
      <c r="N86" s="52">
        <f>L83+L84+L85</f>
        <v>2468.6461690731953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10697.466732650513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VLOOKUP(A36,EQUIPOS!A6:D162,4,FALSE)</f>
        <v>152581.87490398428</v>
      </c>
      <c r="L36" s="270"/>
      <c r="M36" s="271">
        <v>66</v>
      </c>
      <c r="N36" s="272">
        <f>K36/M36</f>
        <v>2311.8465894543074</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2312.8717977876408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2415.3926311209743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483.07852622419489</v>
      </c>
      <c r="M83" s="859"/>
      <c r="N83" s="51"/>
    </row>
    <row r="84" spans="1:14">
      <c r="B84" s="89" t="s">
        <v>973</v>
      </c>
      <c r="C84" s="90"/>
      <c r="D84" s="90"/>
      <c r="E84" s="90"/>
      <c r="F84" s="90"/>
      <c r="G84" s="90"/>
      <c r="H84" s="90"/>
      <c r="I84" s="87"/>
      <c r="J84" s="88"/>
      <c r="K84" s="304">
        <v>0.05</v>
      </c>
      <c r="L84" s="858">
        <f>N78*K84</f>
        <v>120.76963155604872</v>
      </c>
      <c r="M84" s="859"/>
      <c r="N84" s="51"/>
    </row>
    <row r="85" spans="1:14" ht="15.75" thickBot="1">
      <c r="B85" s="91" t="s">
        <v>974</v>
      </c>
      <c r="C85" s="92"/>
      <c r="D85" s="92"/>
      <c r="E85" s="92"/>
      <c r="F85" s="92"/>
      <c r="G85" s="92"/>
      <c r="H85" s="92"/>
      <c r="I85" s="93"/>
      <c r="J85" s="94"/>
      <c r="K85" s="305">
        <v>0.05</v>
      </c>
      <c r="L85" s="860">
        <f>N78*K85</f>
        <v>120.76963155604872</v>
      </c>
      <c r="M85" s="861"/>
      <c r="N85" s="51"/>
    </row>
    <row r="86" spans="1:14" ht="15.75" thickBot="1">
      <c r="B86" s="823" t="s">
        <v>953</v>
      </c>
      <c r="C86" s="824"/>
      <c r="D86" s="824"/>
      <c r="E86" s="824"/>
      <c r="F86" s="824"/>
      <c r="G86" s="824"/>
      <c r="H86" s="824"/>
      <c r="I86" s="824"/>
      <c r="J86" s="824"/>
      <c r="K86" s="824"/>
      <c r="L86" s="824"/>
      <c r="M86" s="825"/>
      <c r="N86" s="52">
        <f>L83+L84+L85</f>
        <v>724.61778933629228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3140.0104204572667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20" sqref="O20"/>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180</v>
      </c>
      <c r="B36" s="872" t="str">
        <f>VLOOKUP(A36,EQUIPOS!A6:D154,3,FALSE)</f>
        <v>Compresor 120 HP, con martillo.</v>
      </c>
      <c r="C36" s="873"/>
      <c r="D36" s="873"/>
      <c r="E36" s="873"/>
      <c r="F36" s="873"/>
      <c r="G36" s="873"/>
      <c r="H36" s="874"/>
      <c r="I36" s="267"/>
      <c r="J36" s="268"/>
      <c r="K36" s="269">
        <f>VLOOKUP(A36,EQUIPOS!A6:D162,4,FALSE)</f>
        <v>96312.594885606872</v>
      </c>
      <c r="L36" s="270"/>
      <c r="M36" s="271">
        <v>66</v>
      </c>
      <c r="N36" s="272">
        <f>K36/M36</f>
        <v>1459.2817406910133</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VLOOKUP(A37,EQUIPOS!A7:D163,4,FALSE)</f>
        <v>190611.6503233003</v>
      </c>
      <c r="L37" s="270"/>
      <c r="M37" s="271">
        <v>100</v>
      </c>
      <c r="N37" s="272">
        <f>K37/M37</f>
        <v>1906.116503233003</v>
      </c>
    </row>
    <row r="38" spans="1:14">
      <c r="A38" t="s">
        <v>312</v>
      </c>
      <c r="B38" s="872" t="str">
        <f>VLOOKUP(A38,EQUIPOS!A8:D154,3,FALSE)</f>
        <v>Retroexcavadora sobre oruga, potencia 138 HP, balde de 1,5 m3.</v>
      </c>
      <c r="C38" s="873"/>
      <c r="D38" s="873"/>
      <c r="E38" s="873"/>
      <c r="F38" s="873"/>
      <c r="G38" s="873"/>
      <c r="H38" s="874"/>
      <c r="I38" s="267"/>
      <c r="J38" s="268"/>
      <c r="K38" s="269">
        <f>VLOOKUP(A38,EQUIPOS!A8:D164,4,FALSE)</f>
        <v>152581.87490398428</v>
      </c>
      <c r="L38" s="270"/>
      <c r="M38" s="271">
        <v>66</v>
      </c>
      <c r="N38" s="272">
        <f>K38/M38</f>
        <v>2311.8465894543074</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N78*L42</f>
        <v>6.0915622581215141</v>
      </c>
    </row>
    <row r="43" spans="1:14" ht="15.75" thickBot="1">
      <c r="B43" s="823" t="s">
        <v>953</v>
      </c>
      <c r="C43" s="824"/>
      <c r="D43" s="824"/>
      <c r="E43" s="824"/>
      <c r="F43" s="824"/>
      <c r="G43" s="824"/>
      <c r="H43" s="824"/>
      <c r="I43" s="824"/>
      <c r="J43" s="824"/>
      <c r="K43" s="824"/>
      <c r="L43" s="824"/>
      <c r="M43" s="825"/>
      <c r="N43" s="394">
        <f>SUM(N36:N42)</f>
        <v>5683.3363956364446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4975.8328401449699</v>
      </c>
      <c r="N48" s="272">
        <f>K48*M48</f>
        <v>995.16656802899399</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2119.0221234447795</v>
      </c>
      <c r="N49" s="272">
        <f t="shared" ref="N49:N54" si="0">K49*M49</f>
        <v>6357.066370334338</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10410.663468910047</v>
      </c>
      <c r="N50" s="272">
        <f t="shared" si="0"/>
        <v>3123.1990406730138</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1252.9685592354826</v>
      </c>
      <c r="N51" s="272">
        <f t="shared" si="0"/>
        <v>250.59371184709653</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757.92937381841796</v>
      </c>
      <c r="N52" s="272">
        <f t="shared" si="0"/>
        <v>378.96468690920898</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3907.3114292233404</v>
      </c>
      <c r="N54" s="272">
        <f t="shared" si="0"/>
        <v>3907.3114292233404</v>
      </c>
    </row>
    <row r="55" spans="1:14" ht="15.75" thickBot="1">
      <c r="B55" s="905"/>
      <c r="C55" s="906"/>
      <c r="D55" s="906"/>
      <c r="E55" s="906"/>
      <c r="F55" s="906"/>
      <c r="G55" s="906"/>
      <c r="H55" s="906"/>
      <c r="I55" s="876"/>
      <c r="J55" s="42"/>
      <c r="K55" s="44"/>
      <c r="L55" s="907"/>
      <c r="M55" s="908"/>
      <c r="N55" s="45"/>
    </row>
    <row r="56" spans="1:14" ht="15.75" thickBot="1">
      <c r="B56" s="823" t="s">
        <v>953</v>
      </c>
      <c r="C56" s="824"/>
      <c r="D56" s="824"/>
      <c r="E56" s="824"/>
      <c r="F56" s="824"/>
      <c r="G56" s="824"/>
      <c r="H56" s="824"/>
      <c r="I56" s="824"/>
      <c r="J56" s="824"/>
      <c r="K56" s="824"/>
      <c r="L56" s="824"/>
      <c r="M56" s="825"/>
      <c r="N56" s="394">
        <f>SUM(N48:N55)</f>
        <v>15012.301807015991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823" t="s">
        <v>953</v>
      </c>
      <c r="C78" s="824"/>
      <c r="D78" s="824"/>
      <c r="E78" s="824"/>
      <c r="F78" s="824"/>
      <c r="G78" s="824"/>
      <c r="H78" s="824"/>
      <c r="I78" s="866"/>
      <c r="J78" s="866"/>
      <c r="K78" s="866"/>
      <c r="L78" s="866"/>
      <c r="M78" s="867"/>
      <c r="N78" s="301">
        <f>SUM(N72:N77)</f>
        <v>304.57811290607572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21000.216315558511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4200.0432631117028</v>
      </c>
      <c r="M85" s="859"/>
      <c r="N85" s="51"/>
    </row>
    <row r="86" spans="1:14">
      <c r="B86" s="89" t="s">
        <v>973</v>
      </c>
      <c r="C86" s="90"/>
      <c r="D86" s="90"/>
      <c r="E86" s="90"/>
      <c r="F86" s="90"/>
      <c r="G86" s="90"/>
      <c r="H86" s="90"/>
      <c r="I86" s="87"/>
      <c r="J86" s="88"/>
      <c r="K86" s="304">
        <v>0.05</v>
      </c>
      <c r="L86" s="858">
        <f>N80*K86</f>
        <v>1050.0108157779257</v>
      </c>
      <c r="M86" s="859"/>
      <c r="N86" s="51"/>
    </row>
    <row r="87" spans="1:14" ht="15.75" thickBot="1">
      <c r="B87" s="91" t="s">
        <v>974</v>
      </c>
      <c r="C87" s="92"/>
      <c r="D87" s="92"/>
      <c r="E87" s="92"/>
      <c r="F87" s="92"/>
      <c r="G87" s="92"/>
      <c r="H87" s="92"/>
      <c r="I87" s="93"/>
      <c r="J87" s="94"/>
      <c r="K87" s="305">
        <v>0.05</v>
      </c>
      <c r="L87" s="860">
        <f>N80*K87</f>
        <v>1050.0108157779257</v>
      </c>
      <c r="M87" s="861"/>
      <c r="N87" s="51"/>
    </row>
    <row r="88" spans="1:14" ht="15.75" thickBot="1">
      <c r="B88" s="823" t="s">
        <v>953</v>
      </c>
      <c r="C88" s="824"/>
      <c r="D88" s="824"/>
      <c r="E88" s="824"/>
      <c r="F88" s="824"/>
      <c r="G88" s="824"/>
      <c r="H88" s="824"/>
      <c r="I88" s="824"/>
      <c r="J88" s="824"/>
      <c r="K88" s="824"/>
      <c r="L88" s="824"/>
      <c r="M88" s="825"/>
      <c r="N88" s="52">
        <f>L85+L86+L87</f>
        <v>6300.0648946675547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27300.281210226065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6" t="s">
        <v>2218</v>
      </c>
      <c r="C107" s="827"/>
      <c r="D107" s="827"/>
      <c r="E107" s="827"/>
      <c r="F107" s="827"/>
      <c r="G107" s="827"/>
      <c r="H107" s="827"/>
      <c r="I107" s="827"/>
      <c r="J107" s="827"/>
      <c r="K107" s="827"/>
      <c r="L107" s="827"/>
      <c r="M107" s="827"/>
      <c r="N107" s="828"/>
    </row>
    <row r="108" spans="2:14" ht="15" customHeight="1">
      <c r="B108" s="826"/>
      <c r="C108" s="827"/>
      <c r="D108" s="827"/>
      <c r="E108" s="827"/>
      <c r="F108" s="827"/>
      <c r="G108" s="827"/>
      <c r="H108" s="827"/>
      <c r="I108" s="827"/>
      <c r="J108" s="827"/>
      <c r="K108" s="827"/>
      <c r="L108" s="827"/>
      <c r="M108" s="827"/>
      <c r="N108" s="828"/>
    </row>
    <row r="109" spans="2:14" ht="30" customHeight="1">
      <c r="B109" s="829" t="s">
        <v>2219</v>
      </c>
      <c r="C109" s="830"/>
      <c r="D109" s="830"/>
      <c r="E109" s="830"/>
      <c r="F109" s="830"/>
      <c r="G109" s="830"/>
      <c r="H109" s="830"/>
      <c r="I109" s="830"/>
      <c r="J109" s="830"/>
      <c r="K109" s="830"/>
      <c r="L109" s="830"/>
      <c r="M109" s="830"/>
      <c r="N109" s="831"/>
    </row>
    <row r="110" spans="2:14">
      <c r="B110" s="829"/>
      <c r="C110" s="830"/>
      <c r="D110" s="830"/>
      <c r="E110" s="830"/>
      <c r="F110" s="830"/>
      <c r="G110" s="830"/>
      <c r="H110" s="830"/>
      <c r="I110" s="830"/>
      <c r="J110" s="830"/>
      <c r="K110" s="830"/>
      <c r="L110" s="830"/>
      <c r="M110" s="830"/>
      <c r="N110" s="831"/>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9"/>
      <c r="K120" s="889"/>
      <c r="L120" s="889"/>
      <c r="M120" s="889"/>
      <c r="N120" s="890"/>
    </row>
    <row r="121" spans="2:14" ht="15.75" thickBot="1">
      <c r="B121" s="261" t="s">
        <v>2221</v>
      </c>
      <c r="C121" s="393"/>
      <c r="D121" s="393"/>
      <c r="E121" s="57"/>
      <c r="F121" s="57"/>
      <c r="G121" s="57"/>
      <c r="H121" s="57"/>
      <c r="I121" s="57"/>
      <c r="J121" s="891"/>
      <c r="K121" s="891"/>
      <c r="L121" s="891"/>
      <c r="M121" s="891"/>
      <c r="N121" s="89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VLOOKUP(A36,EQUIPOS!A6:D162,4,FALSE)</f>
        <v>152581.87490398428</v>
      </c>
      <c r="L36" s="270"/>
      <c r="M36" s="271">
        <v>66</v>
      </c>
      <c r="N36" s="272">
        <f>K36/M36</f>
        <v>2311.8465894543074</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VLOOKUP(A37,EQUIPOS!A7:D163,4,FALSE)</f>
        <v>190611.6503233003</v>
      </c>
      <c r="L37" s="270"/>
      <c r="M37" s="271">
        <v>100</v>
      </c>
      <c r="N37" s="272">
        <f>K37/M37</f>
        <v>1906.116503233003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4218.988301020644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3907.3114292233404</v>
      </c>
      <c r="N48" s="272">
        <f>K48*M48</f>
        <v>3907.3114292233404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3907.3114292233404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8228.8205635773174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1645.7641127154636</v>
      </c>
      <c r="M83" s="859"/>
      <c r="N83" s="51"/>
    </row>
    <row r="84" spans="1:14">
      <c r="B84" s="89" t="s">
        <v>973</v>
      </c>
      <c r="C84" s="90"/>
      <c r="D84" s="90"/>
      <c r="E84" s="90"/>
      <c r="F84" s="90"/>
      <c r="G84" s="90"/>
      <c r="H84" s="90"/>
      <c r="I84" s="87"/>
      <c r="J84" s="88"/>
      <c r="K84" s="304">
        <v>0.05</v>
      </c>
      <c r="L84" s="858">
        <f>N78*K84</f>
        <v>411.44102817886591</v>
      </c>
      <c r="M84" s="859"/>
      <c r="N84" s="51"/>
    </row>
    <row r="85" spans="1:14" ht="15.75" thickBot="1">
      <c r="B85" s="91" t="s">
        <v>974</v>
      </c>
      <c r="C85" s="92"/>
      <c r="D85" s="92"/>
      <c r="E85" s="92"/>
      <c r="F85" s="92"/>
      <c r="G85" s="92"/>
      <c r="H85" s="92"/>
      <c r="I85" s="93"/>
      <c r="J85" s="94"/>
      <c r="K85" s="305">
        <v>0.05</v>
      </c>
      <c r="L85" s="860">
        <f>N78*K85</f>
        <v>411.44102817886591</v>
      </c>
      <c r="M85" s="861"/>
      <c r="N85" s="51"/>
    </row>
    <row r="86" spans="1:14" ht="15.75" thickBot="1">
      <c r="B86" s="823" t="s">
        <v>953</v>
      </c>
      <c r="C86" s="824"/>
      <c r="D86" s="824"/>
      <c r="E86" s="824"/>
      <c r="F86" s="824"/>
      <c r="G86" s="824"/>
      <c r="H86" s="824"/>
      <c r="I86" s="824"/>
      <c r="J86" s="824"/>
      <c r="K86" s="824"/>
      <c r="L86" s="824"/>
      <c r="M86" s="825"/>
      <c r="N86" s="52">
        <f>L83+L84+L85</f>
        <v>2468.6461690731953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10697.466732650513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P13" sqref="P1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VLOOKUP(A36,EQUIPOS!A6:D162,4,FALSE)</f>
        <v>152581.87490398428</v>
      </c>
      <c r="L36" s="270"/>
      <c r="M36" s="271">
        <v>66</v>
      </c>
      <c r="N36" s="272">
        <f>K36/M36</f>
        <v>2311.8465894543074</v>
      </c>
    </row>
    <row r="37" spans="1:14">
      <c r="A37" s="108" t="s">
        <v>180</v>
      </c>
      <c r="B37" s="872" t="str">
        <f>VLOOKUP(A37,EQUIPOS!A7:D154,3,FALSE)</f>
        <v>Compresor 120 HP, con martillo.</v>
      </c>
      <c r="C37" s="873"/>
      <c r="D37" s="873"/>
      <c r="E37" s="873"/>
      <c r="F37" s="873"/>
      <c r="G37" s="873"/>
      <c r="H37" s="874"/>
      <c r="I37" s="267"/>
      <c r="J37" s="268"/>
      <c r="K37" s="269">
        <f>VLOOKUP(A37,EQUIPOS!A7:D163,4,FALSE)</f>
        <v>96312.594885606872</v>
      </c>
      <c r="L37" s="270"/>
      <c r="M37" s="271">
        <v>66</v>
      </c>
      <c r="N37" s="272">
        <f>K37/M37</f>
        <v>1459.2817406910133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N79*L42</f>
        <v>6.0915622581215141</v>
      </c>
    </row>
    <row r="43" spans="1:14" ht="15.75" thickBot="1">
      <c r="B43" s="823" t="s">
        <v>953</v>
      </c>
      <c r="C43" s="824"/>
      <c r="D43" s="824"/>
      <c r="E43" s="824"/>
      <c r="F43" s="824"/>
      <c r="G43" s="824"/>
      <c r="H43" s="824"/>
      <c r="I43" s="824"/>
      <c r="J43" s="824"/>
      <c r="K43" s="824"/>
      <c r="L43" s="824"/>
      <c r="M43" s="825"/>
      <c r="N43" s="394">
        <f>SUM(N36:N42)</f>
        <v>3777.2198924034419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4975.8328401449699</v>
      </c>
      <c r="N48" s="272">
        <f t="shared" ref="N48:N53" si="0">K48*M48</f>
        <v>995.16656802899399</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2119.0221234447795</v>
      </c>
      <c r="N49" s="272">
        <f t="shared" si="0"/>
        <v>6357.066370334338</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10410.663468910047</v>
      </c>
      <c r="N50" s="272">
        <f t="shared" si="0"/>
        <v>3123.1990406730138</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1252.9685592354826</v>
      </c>
      <c r="N51" s="272">
        <f t="shared" si="0"/>
        <v>250.59371184709653</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757.92937381841796</v>
      </c>
      <c r="N52" s="272">
        <f t="shared" si="0"/>
        <v>378.96468690920898</v>
      </c>
    </row>
    <row r="53" spans="1:14">
      <c r="B53" s="43"/>
      <c r="C53" s="281"/>
      <c r="D53" s="281"/>
      <c r="E53" s="281"/>
      <c r="F53" s="281"/>
      <c r="G53" s="281"/>
      <c r="H53" s="281"/>
      <c r="I53" s="268"/>
      <c r="J53" s="224"/>
      <c r="K53" s="282"/>
      <c r="L53" s="267"/>
      <c r="M53" s="283"/>
      <c r="N53" s="272"/>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SUM(N48:N54)</f>
        <v>11104.99037779265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950"/>
      <c r="C65" s="951"/>
      <c r="D65" s="951"/>
      <c r="E65" s="951"/>
      <c r="F65" s="951"/>
      <c r="G65" s="952"/>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SUM(N73:N78)</f>
        <v>304.57811290607572</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N43+N55+N68+N79</f>
        <v>15186.788383102168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3037.3576766204337</v>
      </c>
      <c r="M86" s="859"/>
      <c r="N86" s="51"/>
    </row>
    <row r="87" spans="1:14">
      <c r="B87" s="89" t="s">
        <v>973</v>
      </c>
      <c r="C87" s="90"/>
      <c r="D87" s="90"/>
      <c r="E87" s="90"/>
      <c r="F87" s="90"/>
      <c r="G87" s="90"/>
      <c r="H87" s="90"/>
      <c r="I87" s="87"/>
      <c r="J87" s="88"/>
      <c r="K87" s="304">
        <v>0.05</v>
      </c>
      <c r="L87" s="858">
        <f>N81*K87</f>
        <v>759.33941915510843</v>
      </c>
      <c r="M87" s="859"/>
      <c r="N87" s="51"/>
    </row>
    <row r="88" spans="1:14" ht="15.75" thickBot="1">
      <c r="B88" s="91" t="s">
        <v>974</v>
      </c>
      <c r="C88" s="92"/>
      <c r="D88" s="92"/>
      <c r="E88" s="92"/>
      <c r="F88" s="92"/>
      <c r="G88" s="92"/>
      <c r="H88" s="92"/>
      <c r="I88" s="93"/>
      <c r="J88" s="94"/>
      <c r="K88" s="305">
        <v>0.05</v>
      </c>
      <c r="L88" s="860">
        <f>N81*K88</f>
        <v>759.33941915510843</v>
      </c>
      <c r="M88" s="861"/>
      <c r="N88" s="51"/>
    </row>
    <row r="89" spans="1:14" ht="15.75" thickBot="1">
      <c r="B89" s="823" t="s">
        <v>953</v>
      </c>
      <c r="C89" s="824"/>
      <c r="D89" s="824"/>
      <c r="E89" s="824"/>
      <c r="F89" s="824"/>
      <c r="G89" s="824"/>
      <c r="H89" s="824"/>
      <c r="I89" s="824"/>
      <c r="J89" s="824"/>
      <c r="K89" s="824"/>
      <c r="L89" s="824"/>
      <c r="M89" s="825"/>
      <c r="N89" s="52">
        <f>L86+L87+L88</f>
        <v>4556.0365149306508</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19742.824898032821</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6" t="s">
        <v>2218</v>
      </c>
      <c r="C108" s="827"/>
      <c r="D108" s="827"/>
      <c r="E108" s="827"/>
      <c r="F108" s="827"/>
      <c r="G108" s="827"/>
      <c r="H108" s="827"/>
      <c r="I108" s="827"/>
      <c r="J108" s="827"/>
      <c r="K108" s="827"/>
      <c r="L108" s="827"/>
      <c r="M108" s="827"/>
      <c r="N108" s="828"/>
    </row>
    <row r="109" spans="2:14" ht="15" customHeight="1">
      <c r="B109" s="826"/>
      <c r="C109" s="827"/>
      <c r="D109" s="827"/>
      <c r="E109" s="827"/>
      <c r="F109" s="827"/>
      <c r="G109" s="827"/>
      <c r="H109" s="827"/>
      <c r="I109" s="827"/>
      <c r="J109" s="827"/>
      <c r="K109" s="827"/>
      <c r="L109" s="827"/>
      <c r="M109" s="827"/>
      <c r="N109" s="828"/>
    </row>
    <row r="110" spans="2:14" ht="32.25" customHeight="1">
      <c r="B110" s="829" t="s">
        <v>2219</v>
      </c>
      <c r="C110" s="830"/>
      <c r="D110" s="830"/>
      <c r="E110" s="830"/>
      <c r="F110" s="830"/>
      <c r="G110" s="830"/>
      <c r="H110" s="830"/>
      <c r="I110" s="830"/>
      <c r="J110" s="830"/>
      <c r="K110" s="830"/>
      <c r="L110" s="830"/>
      <c r="M110" s="830"/>
      <c r="N110" s="831"/>
    </row>
    <row r="111" spans="2:14">
      <c r="B111" s="829"/>
      <c r="C111" s="830"/>
      <c r="D111" s="830"/>
      <c r="E111" s="830"/>
      <c r="F111" s="830"/>
      <c r="G111" s="830"/>
      <c r="H111" s="830"/>
      <c r="I111" s="830"/>
      <c r="J111" s="830"/>
      <c r="K111" s="830"/>
      <c r="L111" s="830"/>
      <c r="M111" s="830"/>
      <c r="N111" s="831"/>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9"/>
      <c r="K121" s="889"/>
      <c r="L121" s="889"/>
      <c r="M121" s="889"/>
      <c r="N121" s="890"/>
    </row>
    <row r="122" spans="2:14" ht="15.75" thickBot="1">
      <c r="B122" s="261" t="s">
        <v>2221</v>
      </c>
      <c r="C122" s="393"/>
      <c r="D122" s="393"/>
      <c r="E122" s="57"/>
      <c r="F122" s="57"/>
      <c r="G122" s="57"/>
      <c r="H122" s="57"/>
      <c r="I122" s="57"/>
      <c r="J122" s="891"/>
      <c r="K122" s="891"/>
      <c r="L122" s="891"/>
      <c r="M122" s="891"/>
      <c r="N122" s="89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VLOOKUP(A36,EQUIPOS!A6:D162,4,FALSE)</f>
        <v>152581.87490398428</v>
      </c>
      <c r="L36" s="270"/>
      <c r="M36" s="271">
        <v>66</v>
      </c>
      <c r="N36" s="272">
        <f>K36/M36</f>
        <v>2311.8465894543074</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2312.8717977876408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2415.3926311209743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483.07852622419489</v>
      </c>
      <c r="M83" s="859"/>
      <c r="N83" s="51"/>
    </row>
    <row r="84" spans="1:14">
      <c r="B84" s="89" t="s">
        <v>973</v>
      </c>
      <c r="C84" s="90"/>
      <c r="D84" s="90"/>
      <c r="E84" s="90"/>
      <c r="F84" s="90"/>
      <c r="G84" s="90"/>
      <c r="H84" s="90"/>
      <c r="I84" s="87"/>
      <c r="J84" s="88"/>
      <c r="K84" s="304">
        <v>0.05</v>
      </c>
      <c r="L84" s="858">
        <f>N78*K84</f>
        <v>120.76963155604872</v>
      </c>
      <c r="M84" s="859"/>
      <c r="N84" s="51"/>
    </row>
    <row r="85" spans="1:14" ht="15.75" thickBot="1">
      <c r="B85" s="91" t="s">
        <v>974</v>
      </c>
      <c r="C85" s="92"/>
      <c r="D85" s="92"/>
      <c r="E85" s="92"/>
      <c r="F85" s="92"/>
      <c r="G85" s="92"/>
      <c r="H85" s="92"/>
      <c r="I85" s="93"/>
      <c r="J85" s="94"/>
      <c r="K85" s="305">
        <v>0.05</v>
      </c>
      <c r="L85" s="860">
        <f>N78*K85</f>
        <v>120.76963155604872</v>
      </c>
      <c r="M85" s="861"/>
      <c r="N85" s="51"/>
    </row>
    <row r="86" spans="1:14" ht="15.75" thickBot="1">
      <c r="B86" s="823" t="s">
        <v>953</v>
      </c>
      <c r="C86" s="824"/>
      <c r="D86" s="824"/>
      <c r="E86" s="824"/>
      <c r="F86" s="824"/>
      <c r="G86" s="824"/>
      <c r="H86" s="824"/>
      <c r="I86" s="824"/>
      <c r="J86" s="824"/>
      <c r="K86" s="824"/>
      <c r="L86" s="824"/>
      <c r="M86" s="825"/>
      <c r="N86" s="52">
        <f>L83+L84+L85</f>
        <v>724.61778933629228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3140.0104204572667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148</v>
      </c>
      <c r="B36" s="872" t="str">
        <f>VLOOKUP(A36,EQUIPOS!A6:D154,3,FALSE)</f>
        <v>Cargador : Potencia en el volante 110 hp, Clasificación de RPM del motor 2300.</v>
      </c>
      <c r="C36" s="873"/>
      <c r="D36" s="873"/>
      <c r="E36" s="873"/>
      <c r="F36" s="873"/>
      <c r="G36" s="873"/>
      <c r="H36" s="874"/>
      <c r="I36" s="267"/>
      <c r="J36" s="268"/>
      <c r="K36" s="269">
        <f>VLOOKUP(A36,EQUIPOS!A6:D162,4,FALSE)</f>
        <v>160431.11352713141</v>
      </c>
      <c r="L36" s="270"/>
      <c r="M36" s="271">
        <v>66</v>
      </c>
      <c r="N36" s="272">
        <f>K36/M36</f>
        <v>2430.7744473807788</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VLOOKUP(A37,EQUIPOS!A7:D163,4,FALSE)</f>
        <v>190611.6503233003</v>
      </c>
      <c r="L37" s="270"/>
      <c r="M37" s="271">
        <v>100</v>
      </c>
      <c r="N37" s="272">
        <f>K37/M37</f>
        <v>1906.116503233003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2.0504166666666666</v>
      </c>
    </row>
    <row r="43" spans="1:14" ht="15.75" thickBot="1">
      <c r="B43" s="823" t="s">
        <v>953</v>
      </c>
      <c r="C43" s="824"/>
      <c r="D43" s="824"/>
      <c r="E43" s="824"/>
      <c r="F43" s="824"/>
      <c r="G43" s="824"/>
      <c r="H43" s="824"/>
      <c r="I43" s="824"/>
      <c r="J43" s="824"/>
      <c r="K43" s="824"/>
      <c r="L43" s="824"/>
      <c r="M43" s="825"/>
      <c r="N43" s="394">
        <f>SUM(N36:N42)</f>
        <v>4338.9413672804485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2666.0033218927565</v>
      </c>
      <c r="N48" s="272">
        <f>K48*M48</f>
        <v>2666.0033218927565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2666.0033218927565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205.04166666666666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7209.986355839872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1441.9972711679745</v>
      </c>
      <c r="M83" s="859"/>
      <c r="N83" s="51"/>
    </row>
    <row r="84" spans="1:14">
      <c r="B84" s="89" t="s">
        <v>973</v>
      </c>
      <c r="C84" s="90"/>
      <c r="D84" s="90"/>
      <c r="E84" s="90"/>
      <c r="F84" s="90"/>
      <c r="G84" s="90"/>
      <c r="H84" s="90"/>
      <c r="I84" s="87"/>
      <c r="J84" s="88"/>
      <c r="K84" s="304">
        <v>0.05</v>
      </c>
      <c r="L84" s="858">
        <f>N78*K84</f>
        <v>360.49931779199363</v>
      </c>
      <c r="M84" s="859"/>
      <c r="N84" s="51"/>
    </row>
    <row r="85" spans="1:14" ht="15.75" thickBot="1">
      <c r="B85" s="91" t="s">
        <v>974</v>
      </c>
      <c r="C85" s="92"/>
      <c r="D85" s="92"/>
      <c r="E85" s="92"/>
      <c r="F85" s="92"/>
      <c r="G85" s="92"/>
      <c r="H85" s="92"/>
      <c r="I85" s="93"/>
      <c r="J85" s="94"/>
      <c r="K85" s="305">
        <v>0.05</v>
      </c>
      <c r="L85" s="860">
        <f>N78*K85</f>
        <v>360.49931779199363</v>
      </c>
      <c r="M85" s="861"/>
      <c r="N85" s="51"/>
    </row>
    <row r="86" spans="1:14" ht="15.75" thickBot="1">
      <c r="B86" s="823" t="s">
        <v>953</v>
      </c>
      <c r="C86" s="824"/>
      <c r="D86" s="824"/>
      <c r="E86" s="824"/>
      <c r="F86" s="824"/>
      <c r="G86" s="824"/>
      <c r="H86" s="824"/>
      <c r="I86" s="824"/>
      <c r="J86" s="824"/>
      <c r="K86" s="824"/>
      <c r="L86" s="824"/>
      <c r="M86" s="825"/>
      <c r="N86" s="52">
        <f>L83+L84+L85</f>
        <v>2162.9959067519617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9372.9822625918332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VLOOKUP(A36,EQUIPOS!A6:D162,4,FALSE)</f>
        <v>190611.6503233003</v>
      </c>
      <c r="L36" s="464"/>
      <c r="M36" s="283">
        <v>50</v>
      </c>
      <c r="N36" s="272">
        <f>K36/M36</f>
        <v>3812.2330064660059</v>
      </c>
    </row>
    <row r="37" spans="1:14">
      <c r="A37" s="108" t="s">
        <v>152</v>
      </c>
      <c r="B37" s="872" t="str">
        <f>VLOOKUP(A37,EQUIPOS!A7:D154,3,FALSE)</f>
        <v xml:space="preserve">Carrotanque de agua(1000 Galones) </v>
      </c>
      <c r="C37" s="873"/>
      <c r="D37" s="873"/>
      <c r="E37" s="873"/>
      <c r="F37" s="873"/>
      <c r="G37" s="873"/>
      <c r="H37" s="874"/>
      <c r="I37" s="267"/>
      <c r="J37" s="268"/>
      <c r="K37" s="269">
        <f>VLOOKUP(A37,EQUIPOS!A7:D163,4,FALSE)</f>
        <v>91549.124942390568</v>
      </c>
      <c r="L37" s="464"/>
      <c r="M37" s="283">
        <v>50</v>
      </c>
      <c r="N37" s="272">
        <f>K37/M37</f>
        <v>1830.9824988478113</v>
      </c>
    </row>
    <row r="38" spans="1:14">
      <c r="A38" s="205" t="s">
        <v>269</v>
      </c>
      <c r="B38" s="872" t="str">
        <f>VLOOKUP(A38,EQUIPOS!A8:D154,3,FALSE)</f>
        <v>Motoniveladora  potencia 215 HP, ancho de cuchilla 4,27 m, peso 18 ton.</v>
      </c>
      <c r="C38" s="873"/>
      <c r="D38" s="873"/>
      <c r="E38" s="873"/>
      <c r="F38" s="873"/>
      <c r="G38" s="873"/>
      <c r="H38" s="874"/>
      <c r="I38" s="267"/>
      <c r="J38" s="268"/>
      <c r="K38" s="269">
        <f>VLOOKUP(A38,EQUIPOS!A8:D164,4,FALSE)</f>
        <v>179175.27937550278</v>
      </c>
      <c r="L38" s="464"/>
      <c r="M38" s="283">
        <v>50</v>
      </c>
      <c r="N38" s="272">
        <f>K38/M38</f>
        <v>3583.5055875100556</v>
      </c>
    </row>
    <row r="39" spans="1:14">
      <c r="A39" s="205" t="s">
        <v>365</v>
      </c>
      <c r="B39" s="872" t="str">
        <f>VLOOKUP(A39,EQUIPOS!A9:D154,3,FALSE)</f>
        <v xml:space="preserve">Vibrocompatador, potencia 153 HP, peso 10 Ton. </v>
      </c>
      <c r="C39" s="873"/>
      <c r="D39" s="873"/>
      <c r="E39" s="873"/>
      <c r="F39" s="873"/>
      <c r="G39" s="873"/>
      <c r="H39" s="874"/>
      <c r="I39" s="875"/>
      <c r="J39" s="876"/>
      <c r="K39" s="269">
        <f>VLOOKUP(A39,EQUIPOS!A9:D165,4,FALSE)</f>
        <v>142959.25035435098</v>
      </c>
      <c r="L39" s="953">
        <v>50</v>
      </c>
      <c r="M39" s="954"/>
      <c r="N39" s="272">
        <f>K39/L39</f>
        <v>2859.1850070870196</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12085.906099910891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402.04310903601993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12487.949208946911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2497.5898417893823</v>
      </c>
      <c r="M83" s="859"/>
      <c r="N83" s="51"/>
    </row>
    <row r="84" spans="1:14">
      <c r="B84" s="89" t="s">
        <v>973</v>
      </c>
      <c r="C84" s="90"/>
      <c r="D84" s="90"/>
      <c r="E84" s="90"/>
      <c r="F84" s="90"/>
      <c r="G84" s="90"/>
      <c r="H84" s="90"/>
      <c r="I84" s="87"/>
      <c r="J84" s="88"/>
      <c r="K84" s="304">
        <v>0.05</v>
      </c>
      <c r="L84" s="858">
        <f>N78*K84</f>
        <v>624.39746044734557</v>
      </c>
      <c r="M84" s="859"/>
      <c r="N84" s="51"/>
    </row>
    <row r="85" spans="1:14" ht="15.75" thickBot="1">
      <c r="B85" s="91" t="s">
        <v>974</v>
      </c>
      <c r="C85" s="92"/>
      <c r="D85" s="92"/>
      <c r="E85" s="92"/>
      <c r="F85" s="92"/>
      <c r="G85" s="92"/>
      <c r="H85" s="92"/>
      <c r="I85" s="93"/>
      <c r="J85" s="94"/>
      <c r="K85" s="305">
        <v>0.05</v>
      </c>
      <c r="L85" s="860">
        <f>N78*K85</f>
        <v>624.39746044734557</v>
      </c>
      <c r="M85" s="861"/>
      <c r="N85" s="51"/>
    </row>
    <row r="86" spans="1:14" ht="15.75" thickBot="1">
      <c r="B86" s="823" t="s">
        <v>953</v>
      </c>
      <c r="C86" s="824"/>
      <c r="D86" s="824"/>
      <c r="E86" s="824"/>
      <c r="F86" s="824"/>
      <c r="G86" s="824"/>
      <c r="H86" s="824"/>
      <c r="I86" s="824"/>
      <c r="J86" s="824"/>
      <c r="K86" s="824"/>
      <c r="L86" s="824"/>
      <c r="M86" s="825"/>
      <c r="N86" s="52">
        <f>L83+L84+L85</f>
        <v>3746.3847626840734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16234.333971630986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VLOOKUP(A36,EQUIPOS!A6:D162,4,FALSE)</f>
        <v>190611.6503233003</v>
      </c>
      <c r="L36" s="270"/>
      <c r="M36" s="271">
        <v>40</v>
      </c>
      <c r="N36" s="272">
        <f>K36/M36</f>
        <v>4765.2912580825077</v>
      </c>
    </row>
    <row r="37" spans="1:14">
      <c r="A37" s="113" t="s">
        <v>365</v>
      </c>
      <c r="B37" s="872" t="str">
        <f>VLOOKUP(A37,EQUIPOS!A7:D154,3,FALSE)</f>
        <v xml:space="preserve">Vibrocompatador, potencia 153 HP, peso 10 Ton. </v>
      </c>
      <c r="C37" s="873"/>
      <c r="D37" s="873"/>
      <c r="E37" s="873"/>
      <c r="F37" s="873"/>
      <c r="G37" s="873"/>
      <c r="H37" s="874"/>
      <c r="I37" s="267"/>
      <c r="J37" s="268"/>
      <c r="K37" s="269">
        <f>VLOOKUP(A37,EQUIPOS!A7:D163,4,FALSE)</f>
        <v>142959.25035435098</v>
      </c>
      <c r="L37" s="270"/>
      <c r="M37" s="271">
        <v>40</v>
      </c>
      <c r="N37" s="272">
        <f>K37/M37</f>
        <v>3573.9812588587747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8339.2725169412824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8841.8264032363077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1768.3652806472617</v>
      </c>
      <c r="M83" s="859"/>
      <c r="N83" s="51"/>
    </row>
    <row r="84" spans="1:14">
      <c r="B84" s="89" t="s">
        <v>973</v>
      </c>
      <c r="C84" s="90"/>
      <c r="D84" s="90"/>
      <c r="E84" s="90"/>
      <c r="F84" s="90"/>
      <c r="G84" s="90"/>
      <c r="H84" s="90"/>
      <c r="I84" s="87"/>
      <c r="J84" s="88"/>
      <c r="K84" s="304">
        <v>0.05</v>
      </c>
      <c r="L84" s="858">
        <f>N78*K84</f>
        <v>442.09132016181542</v>
      </c>
      <c r="M84" s="859"/>
      <c r="N84" s="51"/>
    </row>
    <row r="85" spans="1:14" ht="15.75" thickBot="1">
      <c r="B85" s="91" t="s">
        <v>974</v>
      </c>
      <c r="C85" s="92"/>
      <c r="D85" s="92"/>
      <c r="E85" s="92"/>
      <c r="F85" s="92"/>
      <c r="G85" s="92"/>
      <c r="H85" s="92"/>
      <c r="I85" s="93"/>
      <c r="J85" s="94"/>
      <c r="K85" s="305">
        <v>0.05</v>
      </c>
      <c r="L85" s="860">
        <f>N78*K85</f>
        <v>442.09132016181542</v>
      </c>
      <c r="M85" s="861"/>
      <c r="N85" s="51"/>
    </row>
    <row r="86" spans="1:14" ht="15.75" thickBot="1">
      <c r="B86" s="823" t="s">
        <v>953</v>
      </c>
      <c r="C86" s="824"/>
      <c r="D86" s="824"/>
      <c r="E86" s="824"/>
      <c r="F86" s="824"/>
      <c r="G86" s="824"/>
      <c r="H86" s="824"/>
      <c r="I86" s="824"/>
      <c r="J86" s="824"/>
      <c r="K86" s="824"/>
      <c r="L86" s="824"/>
      <c r="M86" s="825"/>
      <c r="N86" s="52">
        <f>L83+L84+L85</f>
        <v>2652.5479209708924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11494.3743242072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VLOOKUP(A36,EQUIPOS!A6:D162,4,FALSE)</f>
        <v>190611.6503233003</v>
      </c>
      <c r="L36" s="270"/>
      <c r="M36" s="271">
        <v>40</v>
      </c>
      <c r="N36" s="272">
        <f>K36/M36</f>
        <v>4765.2912580825077</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4765.2912580825077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5267.845144377533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1053.5690288755065</v>
      </c>
      <c r="M83" s="859"/>
      <c r="N83" s="51"/>
    </row>
    <row r="84" spans="1:14">
      <c r="B84" s="89" t="s">
        <v>973</v>
      </c>
      <c r="C84" s="90"/>
      <c r="D84" s="90"/>
      <c r="E84" s="90"/>
      <c r="F84" s="90"/>
      <c r="G84" s="90"/>
      <c r="H84" s="90"/>
      <c r="I84" s="87"/>
      <c r="J84" s="88"/>
      <c r="K84" s="304">
        <v>0.05</v>
      </c>
      <c r="L84" s="858">
        <f>N78*K84</f>
        <v>263.39225721887664</v>
      </c>
      <c r="M84" s="859"/>
      <c r="N84" s="51"/>
    </row>
    <row r="85" spans="1:14" ht="15.75" thickBot="1">
      <c r="B85" s="91" t="s">
        <v>974</v>
      </c>
      <c r="C85" s="92"/>
      <c r="D85" s="92"/>
      <c r="E85" s="92"/>
      <c r="F85" s="92"/>
      <c r="G85" s="92"/>
      <c r="H85" s="92"/>
      <c r="I85" s="93"/>
      <c r="J85" s="94"/>
      <c r="K85" s="305">
        <v>0.05</v>
      </c>
      <c r="L85" s="860">
        <f>N78*K85</f>
        <v>263.39225721887664</v>
      </c>
      <c r="M85" s="861"/>
      <c r="N85" s="51"/>
    </row>
    <row r="86" spans="1:14" ht="15.75" thickBot="1">
      <c r="B86" s="823" t="s">
        <v>953</v>
      </c>
      <c r="C86" s="824"/>
      <c r="D86" s="824"/>
      <c r="E86" s="824"/>
      <c r="F86" s="824"/>
      <c r="G86" s="824"/>
      <c r="H86" s="824"/>
      <c r="I86" s="824"/>
      <c r="J86" s="824"/>
      <c r="K86" s="824"/>
      <c r="L86" s="824"/>
      <c r="M86" s="825"/>
      <c r="N86" s="52">
        <f>L83+L84+L85</f>
        <v>1580.3535433132599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6848.1986876907931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2.1494824361440799</v>
      </c>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5206.3881358035214</v>
      </c>
      <c r="N48" s="272">
        <f>K48*M48</f>
        <v>6768.3045765445777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6768.3045765445777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6985.4023025951301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1397.080460519026</v>
      </c>
      <c r="M83" s="859"/>
      <c r="N83" s="51"/>
    </row>
    <row r="84" spans="1:14">
      <c r="B84" s="89" t="s">
        <v>973</v>
      </c>
      <c r="C84" s="90"/>
      <c r="D84" s="90"/>
      <c r="E84" s="90"/>
      <c r="F84" s="90"/>
      <c r="G84" s="90"/>
      <c r="H84" s="90"/>
      <c r="I84" s="87"/>
      <c r="J84" s="88"/>
      <c r="K84" s="304">
        <v>0.05</v>
      </c>
      <c r="L84" s="858">
        <f>N78*K84</f>
        <v>349.2701151297565</v>
      </c>
      <c r="M84" s="859"/>
      <c r="N84" s="51"/>
    </row>
    <row r="85" spans="1:14" ht="15.75" thickBot="1">
      <c r="B85" s="91" t="s">
        <v>974</v>
      </c>
      <c r="C85" s="92"/>
      <c r="D85" s="92"/>
      <c r="E85" s="92"/>
      <c r="F85" s="92"/>
      <c r="G85" s="92"/>
      <c r="H85" s="92"/>
      <c r="I85" s="93"/>
      <c r="J85" s="94"/>
      <c r="K85" s="305">
        <v>0.05</v>
      </c>
      <c r="L85" s="860">
        <f>N78*K85</f>
        <v>349.2701151297565</v>
      </c>
      <c r="M85" s="861"/>
      <c r="N85" s="51"/>
    </row>
    <row r="86" spans="1:14" ht="15.75" thickBot="1">
      <c r="B86" s="823" t="s">
        <v>953</v>
      </c>
      <c r="C86" s="824"/>
      <c r="D86" s="824"/>
      <c r="E86" s="824"/>
      <c r="F86" s="824"/>
      <c r="G86" s="824"/>
      <c r="H86" s="824"/>
      <c r="I86" s="824"/>
      <c r="J86" s="824"/>
      <c r="K86" s="824"/>
      <c r="L86" s="824"/>
      <c r="M86" s="825"/>
      <c r="N86" s="52">
        <f>L83+L84+L85</f>
        <v>2095.620690778539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9081.02299337367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2.1494824361440799</v>
      </c>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10084.170815572881</v>
      </c>
      <c r="N48" s="272">
        <f>K48*M48</f>
        <v>12101.004978687457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12101.004978687457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12318.102704738008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2463.620540947602</v>
      </c>
      <c r="M83" s="859"/>
      <c r="N83" s="51"/>
    </row>
    <row r="84" spans="1:14">
      <c r="B84" s="89" t="s">
        <v>973</v>
      </c>
      <c r="C84" s="90"/>
      <c r="D84" s="90"/>
      <c r="E84" s="90"/>
      <c r="F84" s="90"/>
      <c r="G84" s="90"/>
      <c r="H84" s="90"/>
      <c r="I84" s="87"/>
      <c r="J84" s="88"/>
      <c r="K84" s="304">
        <v>0.05</v>
      </c>
      <c r="L84" s="858">
        <f>N78*K84</f>
        <v>615.90513523690049</v>
      </c>
      <c r="M84" s="859"/>
      <c r="N84" s="51"/>
    </row>
    <row r="85" spans="1:14" ht="15.75" thickBot="1">
      <c r="B85" s="91" t="s">
        <v>974</v>
      </c>
      <c r="C85" s="92"/>
      <c r="D85" s="92"/>
      <c r="E85" s="92"/>
      <c r="F85" s="92"/>
      <c r="G85" s="92"/>
      <c r="H85" s="92"/>
      <c r="I85" s="93"/>
      <c r="J85" s="94"/>
      <c r="K85" s="305">
        <v>0.05</v>
      </c>
      <c r="L85" s="860">
        <f>N78*K85</f>
        <v>615.90513523690049</v>
      </c>
      <c r="M85" s="861"/>
      <c r="N85" s="51"/>
    </row>
    <row r="86" spans="1:14" ht="15.75" thickBot="1">
      <c r="B86" s="823" t="s">
        <v>953</v>
      </c>
      <c r="C86" s="824"/>
      <c r="D86" s="824"/>
      <c r="E86" s="824"/>
      <c r="F86" s="824"/>
      <c r="G86" s="824"/>
      <c r="H86" s="824"/>
      <c r="I86" s="824"/>
      <c r="J86" s="824"/>
      <c r="K86" s="824"/>
      <c r="L86" s="824"/>
      <c r="M86" s="825"/>
      <c r="N86" s="52">
        <f>L83+L84+L85</f>
        <v>3695.4308114214032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16013.533516159412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VLOOKUP(A36,EQUIPOS!A6:D185,3,FALSE)</f>
        <v xml:space="preserve">Buldozer, Potencia al volante de 140 HP, motor de 2200 RPM, longitud de hoja 4,80m. </v>
      </c>
      <c r="C36" s="873"/>
      <c r="D36" s="873"/>
      <c r="E36" s="873"/>
      <c r="F36" s="873"/>
      <c r="G36" s="873"/>
      <c r="H36" s="874"/>
      <c r="I36" s="267"/>
      <c r="J36" s="268"/>
      <c r="K36" s="269">
        <f>VLOOKUP(A36,EQUIPOS!A6:D185,4,FALSE)</f>
        <v>190611.6503233003</v>
      </c>
      <c r="L36" s="270"/>
      <c r="M36" s="271">
        <v>45</v>
      </c>
      <c r="N36" s="272">
        <f>K36/M36</f>
        <v>4235.8144516288958</v>
      </c>
    </row>
    <row r="37" spans="1:14">
      <c r="A37" s="113" t="s">
        <v>152</v>
      </c>
      <c r="B37" s="872" t="str">
        <f>VLOOKUP(A37,EQUIPOS!A7:D186,3,FALSE)</f>
        <v xml:space="preserve">Carrotanque de agua(1000 Galones) </v>
      </c>
      <c r="C37" s="873"/>
      <c r="D37" s="873"/>
      <c r="E37" s="873"/>
      <c r="F37" s="873"/>
      <c r="G37" s="873"/>
      <c r="H37" s="874"/>
      <c r="I37" s="267"/>
      <c r="J37" s="268"/>
      <c r="K37" s="269">
        <f>VLOOKUP(A37,EQUIPOS!A7:D186,4,FALSE)</f>
        <v>91549.124942390568</v>
      </c>
      <c r="L37" s="270"/>
      <c r="M37" s="271">
        <v>45</v>
      </c>
      <c r="N37" s="272">
        <f>K37/M37</f>
        <v>2034.4249987197904</v>
      </c>
    </row>
    <row r="38" spans="1:14">
      <c r="A38" t="s">
        <v>269</v>
      </c>
      <c r="B38" s="872" t="str">
        <f>VLOOKUP(A38,EQUIPOS!A8:D187,3,FALSE)</f>
        <v>Motoniveladora  potencia 215 HP, ancho de cuchilla 4,27 m, peso 18 ton.</v>
      </c>
      <c r="C38" s="873"/>
      <c r="D38" s="873"/>
      <c r="E38" s="873"/>
      <c r="F38" s="873"/>
      <c r="G38" s="873"/>
      <c r="H38" s="874"/>
      <c r="I38" s="267"/>
      <c r="J38" s="268"/>
      <c r="K38" s="269">
        <f>VLOOKUP(A38,EQUIPOS!A8:D187,4,FALSE)</f>
        <v>179175.27937550278</v>
      </c>
      <c r="L38" s="270"/>
      <c r="M38" s="271">
        <v>45</v>
      </c>
      <c r="N38" s="272">
        <f>K38/M38</f>
        <v>3981.6728750111729</v>
      </c>
    </row>
    <row r="39" spans="1:14">
      <c r="A39" t="s">
        <v>365</v>
      </c>
      <c r="B39" s="872" t="str">
        <f>VLOOKUP(A39,EQUIPOS!A9:D188,3,FALSE)</f>
        <v xml:space="preserve">Vibrocompatador, potencia 153 HP, peso 10 Ton. </v>
      </c>
      <c r="C39" s="873"/>
      <c r="D39" s="873"/>
      <c r="E39" s="873"/>
      <c r="F39" s="873"/>
      <c r="G39" s="873"/>
      <c r="H39" s="874"/>
      <c r="I39" s="875"/>
      <c r="J39" s="876"/>
      <c r="K39" s="269">
        <f>VLOOKUP(A39,EQUIPOS!A9:D188,4,FALSE)</f>
        <v>142959.25035435098</v>
      </c>
      <c r="L39" s="877">
        <v>45</v>
      </c>
      <c r="M39" s="878"/>
      <c r="N39" s="272">
        <f>K39/L39</f>
        <v>3176.8722300966883</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13440.726124546236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24221.938729721471</v>
      </c>
      <c r="N48" s="272">
        <f>K48*M48</f>
        <v>30277.423412151838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30277.423412151838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0">
        <f>VLOOKUP(A59,TRANSPORTE!A5:D123,4,FALSE)</f>
        <v>1117.717304658089</v>
      </c>
      <c r="M59" s="911"/>
      <c r="N59" s="291">
        <f>K59*L59</f>
        <v>1397.1466308226113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45712.374622005147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9142.4749244010291</v>
      </c>
      <c r="M83" s="859"/>
      <c r="N83" s="51"/>
    </row>
    <row r="84" spans="1:14">
      <c r="B84" s="89" t="s">
        <v>973</v>
      </c>
      <c r="C84" s="90"/>
      <c r="D84" s="90"/>
      <c r="E84" s="90"/>
      <c r="F84" s="90"/>
      <c r="G84" s="90"/>
      <c r="H84" s="90"/>
      <c r="I84" s="87"/>
      <c r="J84" s="88"/>
      <c r="K84" s="304">
        <v>0.05</v>
      </c>
      <c r="L84" s="858">
        <f>N78*K84</f>
        <v>2285.6187311002573</v>
      </c>
      <c r="M84" s="859"/>
      <c r="N84" s="51"/>
    </row>
    <row r="85" spans="1:14" ht="15.75" thickBot="1">
      <c r="B85" s="91" t="s">
        <v>974</v>
      </c>
      <c r="C85" s="92"/>
      <c r="D85" s="92"/>
      <c r="E85" s="92"/>
      <c r="F85" s="92"/>
      <c r="G85" s="92"/>
      <c r="H85" s="92"/>
      <c r="I85" s="93"/>
      <c r="J85" s="94"/>
      <c r="K85" s="305">
        <v>0.05</v>
      </c>
      <c r="L85" s="860">
        <f>N78*K85</f>
        <v>2285.6187311002573</v>
      </c>
      <c r="M85" s="861"/>
      <c r="N85" s="51"/>
    </row>
    <row r="86" spans="1:14" ht="15.75" thickBot="1">
      <c r="B86" s="823" t="s">
        <v>953</v>
      </c>
      <c r="C86" s="824"/>
      <c r="D86" s="824"/>
      <c r="E86" s="824"/>
      <c r="F86" s="824"/>
      <c r="G86" s="824"/>
      <c r="H86" s="824"/>
      <c r="I86" s="824"/>
      <c r="J86" s="824"/>
      <c r="K86" s="824"/>
      <c r="L86" s="824"/>
      <c r="M86" s="825"/>
      <c r="N86" s="52">
        <f>L83+L84+L85</f>
        <v>13713.712386601544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ROUND((N78+N86),0)</f>
        <v>59426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VLOOKUP(A36,EQUIPOS!A6:D185,3,FALSE)</f>
        <v xml:space="preserve">Buldozer, Potencia al volante de 140 HP, motor de 2200 RPM, longitud de hoja 4,80m. </v>
      </c>
      <c r="C36" s="873"/>
      <c r="D36" s="873"/>
      <c r="E36" s="873"/>
      <c r="F36" s="873"/>
      <c r="G36" s="873"/>
      <c r="H36" s="874"/>
      <c r="I36" s="267"/>
      <c r="J36" s="268"/>
      <c r="K36" s="269">
        <f>VLOOKUP(A36,EQUIPOS!A6:D185,4,FALSE)</f>
        <v>190611.6503233003</v>
      </c>
      <c r="L36" s="270"/>
      <c r="M36" s="271">
        <v>45</v>
      </c>
      <c r="N36" s="272">
        <f>K36/M36</f>
        <v>4235.8144516288958</v>
      </c>
    </row>
    <row r="37" spans="1:14">
      <c r="A37" s="113" t="s">
        <v>152</v>
      </c>
      <c r="B37" s="872" t="str">
        <f>VLOOKUP(A37,EQUIPOS!A7:D186,3,FALSE)</f>
        <v xml:space="preserve">Carrotanque de agua(1000 Galones) </v>
      </c>
      <c r="C37" s="873"/>
      <c r="D37" s="873"/>
      <c r="E37" s="873"/>
      <c r="F37" s="873"/>
      <c r="G37" s="873"/>
      <c r="H37" s="874"/>
      <c r="I37" s="267"/>
      <c r="J37" s="268"/>
      <c r="K37" s="269">
        <f>VLOOKUP(A37,EQUIPOS!A7:D186,4,FALSE)</f>
        <v>91549.124942390568</v>
      </c>
      <c r="L37" s="270"/>
      <c r="M37" s="271">
        <v>45</v>
      </c>
      <c r="N37" s="272">
        <f>K37/M37</f>
        <v>2034.4249987197904</v>
      </c>
    </row>
    <row r="38" spans="1:14">
      <c r="A38" t="s">
        <v>269</v>
      </c>
      <c r="B38" s="872" t="str">
        <f>VLOOKUP(A38,EQUIPOS!A8:D187,3,FALSE)</f>
        <v>Motoniveladora  potencia 215 HP, ancho de cuchilla 4,27 m, peso 18 ton.</v>
      </c>
      <c r="C38" s="873"/>
      <c r="D38" s="873"/>
      <c r="E38" s="873"/>
      <c r="F38" s="873"/>
      <c r="G38" s="873"/>
      <c r="H38" s="874"/>
      <c r="I38" s="267"/>
      <c r="J38" s="268"/>
      <c r="K38" s="269">
        <f>VLOOKUP(A38,EQUIPOS!A8:D187,4,FALSE)</f>
        <v>179175.27937550278</v>
      </c>
      <c r="L38" s="270"/>
      <c r="M38" s="271">
        <v>45</v>
      </c>
      <c r="N38" s="272">
        <f>K38/M38</f>
        <v>3981.6728750111729</v>
      </c>
    </row>
    <row r="39" spans="1:14">
      <c r="A39" t="s">
        <v>365</v>
      </c>
      <c r="B39" s="872" t="str">
        <f>VLOOKUP(A39,EQUIPOS!A9:D188,3,FALSE)</f>
        <v xml:space="preserve">Vibrocompatador, potencia 153 HP, peso 10 Ton. </v>
      </c>
      <c r="C39" s="873"/>
      <c r="D39" s="873"/>
      <c r="E39" s="873"/>
      <c r="F39" s="873"/>
      <c r="G39" s="873"/>
      <c r="H39" s="874"/>
      <c r="I39" s="875"/>
      <c r="J39" s="876"/>
      <c r="K39" s="269">
        <f>VLOOKUP(A39,EQUIPOS!A9:D188,4,FALSE)</f>
        <v>142959.25035435098</v>
      </c>
      <c r="L39" s="877">
        <v>45</v>
      </c>
      <c r="M39" s="878"/>
      <c r="N39" s="272">
        <f>K39/L39</f>
        <v>3176.8722300966883</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13440.726124546236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35460.494283879321</v>
      </c>
      <c r="N48" s="272">
        <f>K48*M48</f>
        <v>44325.617854849152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44325.617854849152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1117.717304658089</v>
      </c>
      <c r="M59" s="911"/>
      <c r="N59" s="291">
        <f>K59*L59</f>
        <v>1397.1466308226113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59760.56906470246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11952.113812940494</v>
      </c>
      <c r="M83" s="859"/>
      <c r="N83" s="51"/>
    </row>
    <row r="84" spans="1:14">
      <c r="B84" s="89" t="s">
        <v>973</v>
      </c>
      <c r="C84" s="90"/>
      <c r="D84" s="90"/>
      <c r="E84" s="90"/>
      <c r="F84" s="90"/>
      <c r="G84" s="90"/>
      <c r="H84" s="90"/>
      <c r="I84" s="87"/>
      <c r="J84" s="88"/>
      <c r="K84" s="304">
        <v>0.05</v>
      </c>
      <c r="L84" s="858">
        <f>N78*K84</f>
        <v>2988.0284532351234</v>
      </c>
      <c r="M84" s="859"/>
      <c r="N84" s="51"/>
    </row>
    <row r="85" spans="1:14" ht="15.75" thickBot="1">
      <c r="B85" s="91" t="s">
        <v>974</v>
      </c>
      <c r="C85" s="92"/>
      <c r="D85" s="92"/>
      <c r="E85" s="92"/>
      <c r="F85" s="92"/>
      <c r="G85" s="92"/>
      <c r="H85" s="92"/>
      <c r="I85" s="93"/>
      <c r="J85" s="94"/>
      <c r="K85" s="305">
        <v>0.05</v>
      </c>
      <c r="L85" s="860">
        <f>N78*K85</f>
        <v>2988.0284532351234</v>
      </c>
      <c r="M85" s="861"/>
      <c r="N85" s="51"/>
    </row>
    <row r="86" spans="1:14" ht="15.75" thickBot="1">
      <c r="B86" s="823" t="s">
        <v>953</v>
      </c>
      <c r="C86" s="824"/>
      <c r="D86" s="824"/>
      <c r="E86" s="824"/>
      <c r="F86" s="824"/>
      <c r="G86" s="824"/>
      <c r="H86" s="824"/>
      <c r="I86" s="824"/>
      <c r="J86" s="824"/>
      <c r="K86" s="824"/>
      <c r="L86" s="824"/>
      <c r="M86" s="825"/>
      <c r="N86" s="52">
        <f>L83+L84+L85</f>
        <v>17928.17071941074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77688.739784113204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VLOOKUP(A36,EQUIPOS!A6:D185,3,FALSE)</f>
        <v xml:space="preserve">Buldozer, Potencia al volante de 140 HP, motor de 2200 RPM, longitud de hoja 4,80m. </v>
      </c>
      <c r="C36" s="873"/>
      <c r="D36" s="873"/>
      <c r="E36" s="873"/>
      <c r="F36" s="873"/>
      <c r="G36" s="873"/>
      <c r="H36" s="874"/>
      <c r="I36" s="267"/>
      <c r="J36" s="268"/>
      <c r="K36" s="269">
        <f>VLOOKUP(A36,EQUIPOS!A6:D185,4,FALSE)</f>
        <v>190611.6503233003</v>
      </c>
      <c r="L36" s="270"/>
      <c r="M36" s="271">
        <v>45</v>
      </c>
      <c r="N36" s="272">
        <f>K36/M36</f>
        <v>4235.8144516288958</v>
      </c>
    </row>
    <row r="37" spans="1:14">
      <c r="A37" s="113" t="s">
        <v>152</v>
      </c>
      <c r="B37" s="872" t="str">
        <f>VLOOKUP(A37,EQUIPOS!A7:D186,3,FALSE)</f>
        <v xml:space="preserve">Carrotanque de agua(1000 Galones) </v>
      </c>
      <c r="C37" s="873"/>
      <c r="D37" s="873"/>
      <c r="E37" s="873"/>
      <c r="F37" s="873"/>
      <c r="G37" s="873"/>
      <c r="H37" s="874"/>
      <c r="I37" s="267"/>
      <c r="J37" s="268"/>
      <c r="K37" s="269">
        <f>VLOOKUP(A37,EQUIPOS!A7:D186,4,FALSE)</f>
        <v>91549.124942390568</v>
      </c>
      <c r="L37" s="270"/>
      <c r="M37" s="271">
        <v>45</v>
      </c>
      <c r="N37" s="272">
        <f>K37/M37</f>
        <v>2034.4249987197904</v>
      </c>
    </row>
    <row r="38" spans="1:14">
      <c r="A38" t="s">
        <v>269</v>
      </c>
      <c r="B38" s="872" t="str">
        <f>VLOOKUP(A38,EQUIPOS!A8:D187,3,FALSE)</f>
        <v>Motoniveladora  potencia 215 HP, ancho de cuchilla 4,27 m, peso 18 ton.</v>
      </c>
      <c r="C38" s="873"/>
      <c r="D38" s="873"/>
      <c r="E38" s="873"/>
      <c r="F38" s="873"/>
      <c r="G38" s="873"/>
      <c r="H38" s="874"/>
      <c r="I38" s="267"/>
      <c r="J38" s="268"/>
      <c r="K38" s="269">
        <f>VLOOKUP(A38,EQUIPOS!A8:D187,4,FALSE)</f>
        <v>179175.27937550278</v>
      </c>
      <c r="L38" s="270"/>
      <c r="M38" s="271">
        <v>45</v>
      </c>
      <c r="N38" s="272">
        <f>K38/M38</f>
        <v>3981.6728750111729</v>
      </c>
    </row>
    <row r="39" spans="1:14">
      <c r="A39" t="s">
        <v>365</v>
      </c>
      <c r="B39" s="872" t="str">
        <f>VLOOKUP(A39,EQUIPOS!A9:D188,3,FALSE)</f>
        <v xml:space="preserve">Vibrocompatador, potencia 153 HP, peso 10 Ton. </v>
      </c>
      <c r="C39" s="873"/>
      <c r="D39" s="873"/>
      <c r="E39" s="873"/>
      <c r="F39" s="873"/>
      <c r="G39" s="873"/>
      <c r="H39" s="874"/>
      <c r="I39" s="875"/>
      <c r="J39" s="876"/>
      <c r="K39" s="269">
        <f>VLOOKUP(A39,EQUIPOS!A9:D188,4,FALSE)</f>
        <v>142959.25035435098</v>
      </c>
      <c r="L39" s="877">
        <v>45</v>
      </c>
      <c r="M39" s="878"/>
      <c r="N39" s="272">
        <f>K39/L39</f>
        <v>3176.8722300966883</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13440.726124546236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48176.74710671253</v>
      </c>
      <c r="N48" s="272">
        <f>K48*M48</f>
        <v>60220.933883390666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60220.933883390666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1117.717304658089</v>
      </c>
      <c r="M59" s="911"/>
      <c r="N59" s="291">
        <f>K59*L59</f>
        <v>1397.1466308226113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75655.885093243982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15131.177018648797</v>
      </c>
      <c r="M83" s="859"/>
      <c r="N83" s="51"/>
    </row>
    <row r="84" spans="1:14">
      <c r="B84" s="89" t="s">
        <v>973</v>
      </c>
      <c r="C84" s="90"/>
      <c r="D84" s="90"/>
      <c r="E84" s="90"/>
      <c r="F84" s="90"/>
      <c r="G84" s="90"/>
      <c r="H84" s="90"/>
      <c r="I84" s="87"/>
      <c r="J84" s="88"/>
      <c r="K84" s="304">
        <v>0.05</v>
      </c>
      <c r="L84" s="858">
        <f>N78*K84</f>
        <v>3782.7942546621994</v>
      </c>
      <c r="M84" s="859"/>
      <c r="N84" s="51"/>
    </row>
    <row r="85" spans="1:14" ht="15.75" thickBot="1">
      <c r="B85" s="91" t="s">
        <v>974</v>
      </c>
      <c r="C85" s="92"/>
      <c r="D85" s="92"/>
      <c r="E85" s="92"/>
      <c r="F85" s="92"/>
      <c r="G85" s="92"/>
      <c r="H85" s="92"/>
      <c r="I85" s="93"/>
      <c r="J85" s="94"/>
      <c r="K85" s="305">
        <v>0.05</v>
      </c>
      <c r="L85" s="860">
        <f>N78*K85</f>
        <v>3782.7942546621994</v>
      </c>
      <c r="M85" s="861"/>
      <c r="N85" s="51"/>
    </row>
    <row r="86" spans="1:14" ht="15.75" thickBot="1">
      <c r="B86" s="823" t="s">
        <v>953</v>
      </c>
      <c r="C86" s="824"/>
      <c r="D86" s="824"/>
      <c r="E86" s="824"/>
      <c r="F86" s="824"/>
      <c r="G86" s="824"/>
      <c r="H86" s="824"/>
      <c r="I86" s="824"/>
      <c r="J86" s="824"/>
      <c r="K86" s="824"/>
      <c r="L86" s="824"/>
      <c r="M86" s="825"/>
      <c r="N86" s="52">
        <f>L83+L84+L85</f>
        <v>22696.765527973195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98352.650621217181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VLOOKUP(A36,EQUIPOS!A6:D162,4,FALSE)</f>
        <v>190611.6503233003</v>
      </c>
      <c r="L36" s="270"/>
      <c r="M36" s="271">
        <v>400</v>
      </c>
      <c r="N36" s="272">
        <f>K36/M36</f>
        <v>476.52912580825074</v>
      </c>
    </row>
    <row r="37" spans="1:14">
      <c r="A37" s="113" t="s">
        <v>152</v>
      </c>
      <c r="B37" s="872" t="str">
        <f>VLOOKUP(A37,EQUIPOS!A7:D154,3,FALSE)</f>
        <v xml:space="preserve">Carrotanque de agua(1000 Galones) </v>
      </c>
      <c r="C37" s="873"/>
      <c r="D37" s="873"/>
      <c r="E37" s="873"/>
      <c r="F37" s="873"/>
      <c r="G37" s="873"/>
      <c r="H37" s="874"/>
      <c r="I37" s="267"/>
      <c r="J37" s="268"/>
      <c r="K37" s="269">
        <f>VLOOKUP(A37,EQUIPOS!A7:D163,4,FALSE)</f>
        <v>91549.124942390568</v>
      </c>
      <c r="L37" s="270"/>
      <c r="M37" s="271">
        <v>200</v>
      </c>
      <c r="N37" s="272">
        <f>K37/M37</f>
        <v>457.74562471195281</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179175.27937550278</v>
      </c>
      <c r="L38" s="270"/>
      <c r="M38" s="271">
        <v>200</v>
      </c>
      <c r="N38" s="272">
        <f>K38/M38</f>
        <v>895.87639687751391</v>
      </c>
    </row>
    <row r="39" spans="1:14">
      <c r="A39" t="s">
        <v>365</v>
      </c>
      <c r="B39" s="872" t="str">
        <f>VLOOKUP(A39,EQUIPOS!A9:D154,3,FALSE)</f>
        <v xml:space="preserve">Vibrocompatador, potencia 153 HP, peso 10 Ton. </v>
      </c>
      <c r="C39" s="873"/>
      <c r="D39" s="873"/>
      <c r="E39" s="873"/>
      <c r="F39" s="873"/>
      <c r="G39" s="873"/>
      <c r="H39" s="874"/>
      <c r="I39" s="875"/>
      <c r="J39" s="876"/>
      <c r="K39" s="269">
        <f>VLOOKUP(A39,EQUIPOS!A9:D165,4,FALSE)</f>
        <v>142959.25035435098</v>
      </c>
      <c r="L39" s="877">
        <v>200</v>
      </c>
      <c r="M39" s="878"/>
      <c r="N39" s="272">
        <f>K39/L39</f>
        <v>714.7962517717549</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2.6868530451800998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2547.6342522146524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134.34265225900498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2681.9769044736572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536.39538089473149</v>
      </c>
      <c r="M83" s="859"/>
      <c r="N83" s="51"/>
    </row>
    <row r="84" spans="1:14">
      <c r="B84" s="89" t="s">
        <v>973</v>
      </c>
      <c r="C84" s="90"/>
      <c r="D84" s="90"/>
      <c r="E84" s="90"/>
      <c r="F84" s="90"/>
      <c r="G84" s="90"/>
      <c r="H84" s="90"/>
      <c r="I84" s="87"/>
      <c r="J84" s="88"/>
      <c r="K84" s="304">
        <v>0.05</v>
      </c>
      <c r="L84" s="858">
        <f>N78*K84</f>
        <v>134.09884522368287</v>
      </c>
      <c r="M84" s="859"/>
      <c r="N84" s="51"/>
    </row>
    <row r="85" spans="1:14" ht="15.75" thickBot="1">
      <c r="B85" s="91" t="s">
        <v>974</v>
      </c>
      <c r="C85" s="92"/>
      <c r="D85" s="92"/>
      <c r="E85" s="92"/>
      <c r="F85" s="92"/>
      <c r="G85" s="92"/>
      <c r="H85" s="92"/>
      <c r="I85" s="93"/>
      <c r="J85" s="94"/>
      <c r="K85" s="305">
        <v>0.05</v>
      </c>
      <c r="L85" s="860">
        <f>N78*K85</f>
        <v>134.09884522368287</v>
      </c>
      <c r="M85" s="861"/>
      <c r="N85" s="51"/>
    </row>
    <row r="86" spans="1:14" ht="15.75" thickBot="1">
      <c r="B86" s="823" t="s">
        <v>953</v>
      </c>
      <c r="C86" s="824"/>
      <c r="D86" s="824"/>
      <c r="E86" s="824"/>
      <c r="F86" s="824"/>
      <c r="G86" s="824"/>
      <c r="H86" s="824"/>
      <c r="I86" s="824"/>
      <c r="J86" s="824"/>
      <c r="K86" s="824"/>
      <c r="L86" s="824"/>
      <c r="M86" s="825"/>
      <c r="N86" s="52">
        <f>L83+L84+L85</f>
        <v>804.59307134209735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3486.5699758157543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2550.4588439260328</v>
      </c>
      <c r="N48" s="272">
        <f>K48*M48</f>
        <v>3060.5506127112394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3060.5506127112394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3277.6483387617914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655.52966775235836</v>
      </c>
      <c r="M83" s="859"/>
      <c r="N83" s="51"/>
    </row>
    <row r="84" spans="1:14">
      <c r="B84" s="89" t="s">
        <v>973</v>
      </c>
      <c r="C84" s="90"/>
      <c r="D84" s="90"/>
      <c r="E84" s="90"/>
      <c r="F84" s="90"/>
      <c r="G84" s="90"/>
      <c r="H84" s="90"/>
      <c r="I84" s="87"/>
      <c r="J84" s="88"/>
      <c r="K84" s="304">
        <v>0.05</v>
      </c>
      <c r="L84" s="858">
        <f>N78*K84</f>
        <v>163.88241693808959</v>
      </c>
      <c r="M84" s="859"/>
      <c r="N84" s="51"/>
    </row>
    <row r="85" spans="1:14" ht="15.75" thickBot="1">
      <c r="B85" s="91" t="s">
        <v>974</v>
      </c>
      <c r="C85" s="92"/>
      <c r="D85" s="92"/>
      <c r="E85" s="92"/>
      <c r="F85" s="92"/>
      <c r="G85" s="92"/>
      <c r="H85" s="92"/>
      <c r="I85" s="93"/>
      <c r="J85" s="94"/>
      <c r="K85" s="305">
        <v>0.05</v>
      </c>
      <c r="L85" s="860">
        <f>N78*K85</f>
        <v>163.88241693808959</v>
      </c>
      <c r="M85" s="861"/>
      <c r="N85" s="51"/>
    </row>
    <row r="86" spans="1:14" ht="15.75" thickBot="1">
      <c r="B86" s="823" t="s">
        <v>953</v>
      </c>
      <c r="C86" s="824"/>
      <c r="D86" s="824"/>
      <c r="E86" s="824"/>
      <c r="F86" s="824"/>
      <c r="G86" s="824"/>
      <c r="H86" s="824"/>
      <c r="I86" s="824"/>
      <c r="J86" s="824"/>
      <c r="K86" s="824"/>
      <c r="L86" s="824"/>
      <c r="M86" s="825"/>
      <c r="N86" s="52">
        <f>L83+L84+L85</f>
        <v>983.29450162853755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4260.9428403903294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1160.4915452101106</v>
      </c>
      <c r="M83" s="859"/>
      <c r="N83" s="51"/>
    </row>
    <row r="84" spans="1:14">
      <c r="B84" s="89" t="s">
        <v>973</v>
      </c>
      <c r="C84" s="90"/>
      <c r="D84" s="90"/>
      <c r="E84" s="90"/>
      <c r="F84" s="90"/>
      <c r="G84" s="90"/>
      <c r="H84" s="90"/>
      <c r="I84" s="87"/>
      <c r="J84" s="88"/>
      <c r="K84" s="304">
        <v>0.05</v>
      </c>
      <c r="L84" s="858">
        <f>N78*K84</f>
        <v>290.12288630252766</v>
      </c>
      <c r="M84" s="859"/>
      <c r="N84" s="51"/>
    </row>
    <row r="85" spans="1:14" ht="15.75" thickBot="1">
      <c r="B85" s="91" t="s">
        <v>974</v>
      </c>
      <c r="C85" s="92"/>
      <c r="D85" s="92"/>
      <c r="E85" s="92"/>
      <c r="F85" s="92"/>
      <c r="G85" s="92"/>
      <c r="H85" s="92"/>
      <c r="I85" s="93"/>
      <c r="J85" s="94"/>
      <c r="K85" s="305">
        <v>0.05</v>
      </c>
      <c r="L85" s="860">
        <f>N78*K85</f>
        <v>290.12288630252766</v>
      </c>
      <c r="M85" s="861"/>
      <c r="N85" s="51"/>
    </row>
    <row r="86" spans="1:14" ht="15.75" thickBot="1">
      <c r="B86" s="823" t="s">
        <v>953</v>
      </c>
      <c r="C86" s="824"/>
      <c r="D86" s="824"/>
      <c r="E86" s="824"/>
      <c r="F86" s="824"/>
      <c r="G86" s="824"/>
      <c r="H86" s="824"/>
      <c r="I86" s="824"/>
      <c r="J86" s="824"/>
      <c r="K86" s="824"/>
      <c r="L86" s="824"/>
      <c r="M86" s="825"/>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9545.3920081821761</v>
      </c>
      <c r="N48" s="272">
        <f>K48*M48</f>
        <v>11454.47040981861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11454.47040981861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11671.568135869162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2334.3136271738326</v>
      </c>
      <c r="M83" s="859"/>
      <c r="N83" s="51"/>
    </row>
    <row r="84" spans="1:14">
      <c r="B84" s="89" t="s">
        <v>973</v>
      </c>
      <c r="C84" s="90"/>
      <c r="D84" s="90"/>
      <c r="E84" s="90"/>
      <c r="F84" s="90"/>
      <c r="G84" s="90"/>
      <c r="H84" s="90"/>
      <c r="I84" s="87"/>
      <c r="J84" s="88"/>
      <c r="K84" s="304">
        <v>0.05</v>
      </c>
      <c r="L84" s="858">
        <f>N78*K84</f>
        <v>583.57840679345816</v>
      </c>
      <c r="M84" s="859"/>
      <c r="N84" s="51"/>
    </row>
    <row r="85" spans="1:14" ht="15.75" thickBot="1">
      <c r="B85" s="91" t="s">
        <v>974</v>
      </c>
      <c r="C85" s="92"/>
      <c r="D85" s="92"/>
      <c r="E85" s="92"/>
      <c r="F85" s="92"/>
      <c r="G85" s="92"/>
      <c r="H85" s="92"/>
      <c r="I85" s="93"/>
      <c r="J85" s="94"/>
      <c r="K85" s="305">
        <v>0.05</v>
      </c>
      <c r="L85" s="860">
        <f>N78*K85</f>
        <v>583.57840679345816</v>
      </c>
      <c r="M85" s="861"/>
      <c r="N85" s="51"/>
    </row>
    <row r="86" spans="1:14" ht="15.75" thickBot="1">
      <c r="B86" s="823" t="s">
        <v>953</v>
      </c>
      <c r="C86" s="824"/>
      <c r="D86" s="824"/>
      <c r="E86" s="824"/>
      <c r="F86" s="824"/>
      <c r="G86" s="824"/>
      <c r="H86" s="824"/>
      <c r="I86" s="824"/>
      <c r="J86" s="824"/>
      <c r="K86" s="824"/>
      <c r="L86" s="824"/>
      <c r="M86" s="825"/>
      <c r="N86" s="52">
        <f>L83+L84+L85</f>
        <v>3501.4704407607492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15173.038576629911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12802.116150496551</v>
      </c>
      <c r="N48" s="272">
        <f>K48*M48</f>
        <v>16642.750995645518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16642.750995645518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16859.848721696068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3371.9697443392138</v>
      </c>
      <c r="M83" s="859"/>
      <c r="N83" s="51"/>
    </row>
    <row r="84" spans="1:14">
      <c r="B84" s="89" t="s">
        <v>973</v>
      </c>
      <c r="C84" s="90"/>
      <c r="D84" s="90"/>
      <c r="E84" s="90"/>
      <c r="F84" s="90"/>
      <c r="G84" s="90"/>
      <c r="H84" s="90"/>
      <c r="I84" s="87"/>
      <c r="J84" s="88"/>
      <c r="K84" s="304">
        <v>0.05</v>
      </c>
      <c r="L84" s="858">
        <f>N78*K84</f>
        <v>842.99243608480344</v>
      </c>
      <c r="M84" s="859"/>
      <c r="N84" s="51"/>
    </row>
    <row r="85" spans="1:14" ht="15.75" thickBot="1">
      <c r="B85" s="91" t="s">
        <v>974</v>
      </c>
      <c r="C85" s="92"/>
      <c r="D85" s="92"/>
      <c r="E85" s="92"/>
      <c r="F85" s="92"/>
      <c r="G85" s="92"/>
      <c r="H85" s="92"/>
      <c r="I85" s="93"/>
      <c r="J85" s="94"/>
      <c r="K85" s="305">
        <v>0.05</v>
      </c>
      <c r="L85" s="860">
        <f>N78*K85</f>
        <v>842.99243608480344</v>
      </c>
      <c r="M85" s="861"/>
      <c r="N85" s="51"/>
    </row>
    <row r="86" spans="1:14" ht="15.75" thickBot="1">
      <c r="B86" s="823" t="s">
        <v>953</v>
      </c>
      <c r="C86" s="824"/>
      <c r="D86" s="824"/>
      <c r="E86" s="824"/>
      <c r="F86" s="824"/>
      <c r="G86" s="824"/>
      <c r="H86" s="824"/>
      <c r="I86" s="824"/>
      <c r="J86" s="824"/>
      <c r="K86" s="824"/>
      <c r="L86" s="824"/>
      <c r="M86" s="825"/>
      <c r="N86" s="52">
        <f>L83+L84+L85</f>
        <v>5057.9546165088204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21917.803338204889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303</v>
      </c>
      <c r="B36" s="872" t="str">
        <f>VLOOKUP(A36,EQUIPOS!A6:D154,3,FALSE)</f>
        <v>Retrocargador, pala de 1,1 m3 de capacidad, profundidad de excavación de 4.400 mm y una altura de 5.680 mm</v>
      </c>
      <c r="C36" s="873"/>
      <c r="D36" s="873"/>
      <c r="E36" s="873"/>
      <c r="F36" s="873"/>
      <c r="G36" s="873"/>
      <c r="H36" s="874"/>
      <c r="I36" s="267"/>
      <c r="J36" s="268"/>
      <c r="K36" s="269">
        <f>VLOOKUP(A36,EQUIPOS!A6:D162,4,FALSE)</f>
        <v>111893.37492958848</v>
      </c>
      <c r="L36" s="270"/>
      <c r="M36" s="271">
        <v>250</v>
      </c>
      <c r="N36" s="272">
        <f>K36/M36</f>
        <v>447.5734997183539</v>
      </c>
    </row>
    <row r="37" spans="1:14">
      <c r="A37" s="113" t="s">
        <v>373</v>
      </c>
      <c r="B37" s="872" t="str">
        <f>VLOOKUP(A37,EQUIPOS!A7:D154,3,FALSE)</f>
        <v>Volqueta 6 m3</v>
      </c>
      <c r="C37" s="873"/>
      <c r="D37" s="873"/>
      <c r="E37" s="873"/>
      <c r="F37" s="873"/>
      <c r="G37" s="873"/>
      <c r="H37" s="874"/>
      <c r="I37" s="267"/>
      <c r="J37" s="268"/>
      <c r="K37" s="269">
        <f>VLOOKUP(A37,EQUIPOS!A7:D163,4,FALSE)</f>
        <v>61032.749961593712</v>
      </c>
      <c r="L37" s="270"/>
      <c r="M37" s="271">
        <v>250</v>
      </c>
      <c r="N37" s="272">
        <f>K37/M37</f>
        <v>244.13099984637486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5.3737060903602005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697.07820565508894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107.474121807204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804.55232746229296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160.9104654924586</v>
      </c>
      <c r="M83" s="859"/>
      <c r="N83" s="51"/>
    </row>
    <row r="84" spans="1:14">
      <c r="B84" s="89" t="s">
        <v>973</v>
      </c>
      <c r="C84" s="90"/>
      <c r="D84" s="90"/>
      <c r="E84" s="90"/>
      <c r="F84" s="90"/>
      <c r="G84" s="90"/>
      <c r="H84" s="90"/>
      <c r="I84" s="87"/>
      <c r="J84" s="88"/>
      <c r="K84" s="304">
        <v>0.05</v>
      </c>
      <c r="L84" s="858">
        <f>N78*K84</f>
        <v>40.22761637311465</v>
      </c>
      <c r="M84" s="859"/>
      <c r="N84" s="51"/>
    </row>
    <row r="85" spans="1:14" ht="15.75" thickBot="1">
      <c r="B85" s="91" t="s">
        <v>974</v>
      </c>
      <c r="C85" s="92"/>
      <c r="D85" s="92"/>
      <c r="E85" s="92"/>
      <c r="F85" s="92"/>
      <c r="G85" s="92"/>
      <c r="H85" s="92"/>
      <c r="I85" s="93"/>
      <c r="J85" s="94"/>
      <c r="K85" s="305">
        <v>0.05</v>
      </c>
      <c r="L85" s="860">
        <f>N78*K85</f>
        <v>40.22761637311465</v>
      </c>
      <c r="M85" s="861"/>
      <c r="N85" s="51"/>
    </row>
    <row r="86" spans="1:14" ht="15.75" thickBot="1">
      <c r="B86" s="823" t="s">
        <v>953</v>
      </c>
      <c r="C86" s="824"/>
      <c r="D86" s="824"/>
      <c r="E86" s="824"/>
      <c r="F86" s="824"/>
      <c r="G86" s="824"/>
      <c r="H86" s="824"/>
      <c r="I86" s="824"/>
      <c r="J86" s="824"/>
      <c r="K86" s="824"/>
      <c r="L86" s="824"/>
      <c r="M86" s="825"/>
      <c r="N86" s="52">
        <f>L83+L84+L85</f>
        <v>241.36569823868788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1045.9180257009809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35</v>
      </c>
      <c r="N36" s="272">
        <f>K36/M36</f>
        <v>2615.6892840683017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35</v>
      </c>
      <c r="N37" s="272">
        <f>K37/M37</f>
        <v>5119.2936964429364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35</v>
      </c>
      <c r="N38" s="272">
        <f>K38/M38</f>
        <v>4084.5500101243138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11834.886436608011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68.90267034712889</v>
      </c>
      <c r="N48" s="272">
        <f>K48*M48</f>
        <v>1722.5667586782222</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562.2899186667803</v>
      </c>
      <c r="N49" s="272">
        <f>K49*M49</f>
        <v>44983.19349334242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46705.760252020642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59308.318987251536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11861.663797450308</v>
      </c>
      <c r="M83" s="859"/>
      <c r="N83" s="51"/>
    </row>
    <row r="84" spans="1:14">
      <c r="B84" s="89" t="s">
        <v>973</v>
      </c>
      <c r="C84" s="90"/>
      <c r="D84" s="90"/>
      <c r="E84" s="90"/>
      <c r="F84" s="90"/>
      <c r="G84" s="90"/>
      <c r="H84" s="90"/>
      <c r="I84" s="87"/>
      <c r="J84" s="88"/>
      <c r="K84" s="304">
        <v>0.05</v>
      </c>
      <c r="L84" s="858">
        <f>N78*K84</f>
        <v>2965.4159493625771</v>
      </c>
      <c r="M84" s="859"/>
      <c r="N84" s="51"/>
    </row>
    <row r="85" spans="1:14" ht="15.75" thickBot="1">
      <c r="B85" s="91" t="s">
        <v>974</v>
      </c>
      <c r="C85" s="92"/>
      <c r="D85" s="92"/>
      <c r="E85" s="92"/>
      <c r="F85" s="92"/>
      <c r="G85" s="92"/>
      <c r="H85" s="92"/>
      <c r="I85" s="93"/>
      <c r="J85" s="94"/>
      <c r="K85" s="305">
        <v>0.05</v>
      </c>
      <c r="L85" s="860">
        <f>N78*K85</f>
        <v>2965.4159493625771</v>
      </c>
      <c r="M85" s="861"/>
      <c r="N85" s="51"/>
    </row>
    <row r="86" spans="1:14" ht="15.75" thickBot="1">
      <c r="B86" s="823" t="s">
        <v>953</v>
      </c>
      <c r="C86" s="824"/>
      <c r="D86" s="824"/>
      <c r="E86" s="824"/>
      <c r="F86" s="824"/>
      <c r="G86" s="824"/>
      <c r="H86" s="824"/>
      <c r="I86" s="824"/>
      <c r="J86" s="824"/>
      <c r="K86" s="824"/>
      <c r="L86" s="824"/>
      <c r="M86" s="825"/>
      <c r="N86" s="52">
        <f>L83+L84+L85</f>
        <v>17792.495696175461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77100.814683427001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35</v>
      </c>
      <c r="N36" s="272">
        <f>K36/M36</f>
        <v>2615.6892840683017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35</v>
      </c>
      <c r="N37" s="272">
        <f>K37/M37</f>
        <v>5119.2936964429364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35</v>
      </c>
      <c r="N38" s="272">
        <f>K38/M38</f>
        <v>4084.5500101243138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11834.886436608011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68.90267034712889</v>
      </c>
      <c r="N48" s="272">
        <f>K48*M48</f>
        <v>1722.5667586782222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1722.5667586782222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14325.125493909118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2865.0250987818235</v>
      </c>
      <c r="M83" s="859"/>
      <c r="N83" s="51"/>
    </row>
    <row r="84" spans="1:14">
      <c r="B84" s="89" t="s">
        <v>973</v>
      </c>
      <c r="C84" s="90"/>
      <c r="D84" s="90"/>
      <c r="E84" s="90"/>
      <c r="F84" s="90"/>
      <c r="G84" s="90"/>
      <c r="H84" s="90"/>
      <c r="I84" s="87"/>
      <c r="J84" s="88"/>
      <c r="K84" s="304">
        <v>0.05</v>
      </c>
      <c r="L84" s="858">
        <f>N78*K84</f>
        <v>716.25627469545589</v>
      </c>
      <c r="M84" s="859"/>
      <c r="N84" s="51"/>
    </row>
    <row r="85" spans="1:14" ht="15.75" thickBot="1">
      <c r="B85" s="91" t="s">
        <v>974</v>
      </c>
      <c r="C85" s="92"/>
      <c r="D85" s="92"/>
      <c r="E85" s="92"/>
      <c r="F85" s="92"/>
      <c r="G85" s="92"/>
      <c r="H85" s="92"/>
      <c r="I85" s="93"/>
      <c r="J85" s="94"/>
      <c r="K85" s="305">
        <v>0.05</v>
      </c>
      <c r="L85" s="860">
        <f>N78*K85</f>
        <v>716.25627469545589</v>
      </c>
      <c r="M85" s="861"/>
      <c r="N85" s="51"/>
    </row>
    <row r="86" spans="1:14" ht="15.75" thickBot="1">
      <c r="B86" s="823" t="s">
        <v>953</v>
      </c>
      <c r="C86" s="824"/>
      <c r="D86" s="824"/>
      <c r="E86" s="824"/>
      <c r="F86" s="824"/>
      <c r="G86" s="824"/>
      <c r="H86" s="824"/>
      <c r="I86" s="824"/>
      <c r="J86" s="824"/>
      <c r="K86" s="824"/>
      <c r="L86" s="824"/>
      <c r="M86" s="825"/>
      <c r="N86" s="52">
        <f>L83+L84+L85</f>
        <v>4297.5376481727353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18622.663142081852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562.2899186667803</v>
      </c>
      <c r="N48" s="272">
        <f>K48*M48</f>
        <v>562.2899186667803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562.2899186667803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f>SUM(N70:N75)</f>
        <v>0</v>
      </c>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562.2899186667803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112.45798373335606</v>
      </c>
      <c r="M83" s="859"/>
      <c r="N83" s="51"/>
    </row>
    <row r="84" spans="1:14">
      <c r="B84" s="89" t="s">
        <v>973</v>
      </c>
      <c r="C84" s="90"/>
      <c r="D84" s="90"/>
      <c r="E84" s="90"/>
      <c r="F84" s="90"/>
      <c r="G84" s="90"/>
      <c r="H84" s="90"/>
      <c r="I84" s="87"/>
      <c r="J84" s="88"/>
      <c r="K84" s="304">
        <v>0.05</v>
      </c>
      <c r="L84" s="858">
        <f>N78*K84</f>
        <v>28.114495933339015</v>
      </c>
      <c r="M84" s="859"/>
      <c r="N84" s="51"/>
    </row>
    <row r="85" spans="1:14" ht="15.75" thickBot="1">
      <c r="B85" s="91" t="s">
        <v>974</v>
      </c>
      <c r="C85" s="92"/>
      <c r="D85" s="92"/>
      <c r="E85" s="92"/>
      <c r="F85" s="92"/>
      <c r="G85" s="92"/>
      <c r="H85" s="92"/>
      <c r="I85" s="93"/>
      <c r="J85" s="94"/>
      <c r="K85" s="305">
        <v>0.05</v>
      </c>
      <c r="L85" s="860">
        <f>N78*K85</f>
        <v>28.114495933339015</v>
      </c>
      <c r="M85" s="861"/>
      <c r="N85" s="51"/>
    </row>
    <row r="86" spans="1:14" ht="15.75" thickBot="1">
      <c r="B86" s="823" t="s">
        <v>953</v>
      </c>
      <c r="C86" s="824"/>
      <c r="D86" s="824"/>
      <c r="E86" s="824"/>
      <c r="F86" s="824"/>
      <c r="G86" s="824"/>
      <c r="H86" s="824"/>
      <c r="I86" s="824"/>
      <c r="J86" s="824"/>
      <c r="K86" s="824"/>
      <c r="L86" s="824"/>
      <c r="M86" s="825"/>
      <c r="N86" s="52">
        <f>L83+L84+L85</f>
        <v>168.68697560003409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730.97689426681438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35</v>
      </c>
      <c r="N36" s="272">
        <f>K36/M36</f>
        <v>2615.6892840683017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35</v>
      </c>
      <c r="N37" s="272">
        <f>K37/M37</f>
        <v>5119.2936964429364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35</v>
      </c>
      <c r="N38" s="272">
        <f>K38/M38</f>
        <v>4084.5500101243138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11834.886436608011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1353.6609153089155</v>
      </c>
      <c r="N48" s="272">
        <f>K48*M48</f>
        <v>108292.87322471324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68.90267034712889</v>
      </c>
      <c r="N49" s="272">
        <f>K49*M49</f>
        <v>1722.5667586782222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110015.43998339146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122617.99871862236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24523.599743724473</v>
      </c>
      <c r="M83" s="859"/>
      <c r="N83" s="51"/>
    </row>
    <row r="84" spans="1:14">
      <c r="B84" s="89" t="s">
        <v>973</v>
      </c>
      <c r="C84" s="90"/>
      <c r="D84" s="90"/>
      <c r="E84" s="90"/>
      <c r="F84" s="90"/>
      <c r="G84" s="90"/>
      <c r="H84" s="90"/>
      <c r="I84" s="87"/>
      <c r="J84" s="88"/>
      <c r="K84" s="304">
        <v>0.05</v>
      </c>
      <c r="L84" s="858">
        <f>N78*K84</f>
        <v>6130.8999359311183</v>
      </c>
      <c r="M84" s="859"/>
      <c r="N84" s="51"/>
    </row>
    <row r="85" spans="1:14" ht="15.75" thickBot="1">
      <c r="B85" s="91" t="s">
        <v>974</v>
      </c>
      <c r="C85" s="92"/>
      <c r="D85" s="92"/>
      <c r="E85" s="92"/>
      <c r="F85" s="92"/>
      <c r="G85" s="92"/>
      <c r="H85" s="92"/>
      <c r="I85" s="93"/>
      <c r="J85" s="94"/>
      <c r="K85" s="305">
        <v>0.05</v>
      </c>
      <c r="L85" s="860">
        <f>N78*K85</f>
        <v>6130.8999359311183</v>
      </c>
      <c r="M85" s="861"/>
      <c r="N85" s="51"/>
    </row>
    <row r="86" spans="1:14" ht="15.75" thickBot="1">
      <c r="B86" s="823" t="s">
        <v>953</v>
      </c>
      <c r="C86" s="824"/>
      <c r="D86" s="824"/>
      <c r="E86" s="824"/>
      <c r="F86" s="824"/>
      <c r="G86" s="824"/>
      <c r="H86" s="824"/>
      <c r="I86" s="824"/>
      <c r="J86" s="824"/>
      <c r="K86" s="824"/>
      <c r="L86" s="824"/>
      <c r="M86" s="825"/>
      <c r="N86" s="52">
        <f>L83+L84+L85</f>
        <v>36785.399615586713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159403.39833420908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35</v>
      </c>
      <c r="N36" s="272">
        <f>K36/M36</f>
        <v>2615.6892840683017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35</v>
      </c>
      <c r="N37" s="272">
        <f>K37/M37</f>
        <v>5119.2936964429364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35</v>
      </c>
      <c r="N38" s="272">
        <f>K38/M38</f>
        <v>4084.5500101243138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11834.886436608011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68.90267034712889</v>
      </c>
      <c r="N48" s="272">
        <f>K48*M48</f>
        <v>1722.5667586782222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1722.5667586782222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767.67229862288559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14325.125493909118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2865.0250987818235</v>
      </c>
      <c r="M82" s="859"/>
      <c r="N82" s="51"/>
    </row>
    <row r="83" spans="1:14">
      <c r="B83" s="89" t="s">
        <v>973</v>
      </c>
      <c r="C83" s="90"/>
      <c r="D83" s="90"/>
      <c r="E83" s="90"/>
      <c r="F83" s="90"/>
      <c r="G83" s="90"/>
      <c r="H83" s="90"/>
      <c r="I83" s="87"/>
      <c r="J83" s="88"/>
      <c r="K83" s="304">
        <v>0.05</v>
      </c>
      <c r="L83" s="858">
        <f>N77*K83</f>
        <v>716.25627469545589</v>
      </c>
      <c r="M83" s="859"/>
      <c r="N83" s="51"/>
    </row>
    <row r="84" spans="1:14" ht="15.75" thickBot="1">
      <c r="B84" s="91" t="s">
        <v>974</v>
      </c>
      <c r="C84" s="92"/>
      <c r="D84" s="92"/>
      <c r="E84" s="92"/>
      <c r="F84" s="92"/>
      <c r="G84" s="92"/>
      <c r="H84" s="92"/>
      <c r="I84" s="93"/>
      <c r="J84" s="94"/>
      <c r="K84" s="305">
        <v>0.05</v>
      </c>
      <c r="L84" s="860">
        <f>N77*K84</f>
        <v>716.25627469545589</v>
      </c>
      <c r="M84" s="861"/>
      <c r="N84" s="51"/>
    </row>
    <row r="85" spans="1:14" ht="15.75" thickBot="1">
      <c r="B85" s="823" t="s">
        <v>953</v>
      </c>
      <c r="C85" s="824"/>
      <c r="D85" s="824"/>
      <c r="E85" s="824"/>
      <c r="F85" s="824"/>
      <c r="G85" s="824"/>
      <c r="H85" s="824"/>
      <c r="I85" s="824"/>
      <c r="J85" s="824"/>
      <c r="K85" s="824"/>
      <c r="L85" s="824"/>
      <c r="M85" s="825"/>
      <c r="N85" s="52">
        <f>L82+L83+L84</f>
        <v>4297.5376481727353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18622.663142081852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ht="21"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1353.6609153089155</v>
      </c>
      <c r="N48" s="272">
        <f>K48*M48</f>
        <v>1353.6609153089155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1353.6609153089155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1353.6609153089155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270.73218306178313</v>
      </c>
      <c r="M83" s="859"/>
      <c r="N83" s="51"/>
    </row>
    <row r="84" spans="1:14">
      <c r="B84" s="89" t="s">
        <v>973</v>
      </c>
      <c r="C84" s="90"/>
      <c r="D84" s="90"/>
      <c r="E84" s="90"/>
      <c r="F84" s="90"/>
      <c r="G84" s="90"/>
      <c r="H84" s="90"/>
      <c r="I84" s="87"/>
      <c r="J84" s="88"/>
      <c r="K84" s="304">
        <v>0.05</v>
      </c>
      <c r="L84" s="858">
        <f>N78*K84</f>
        <v>67.683045765445783</v>
      </c>
      <c r="M84" s="859"/>
      <c r="N84" s="51"/>
    </row>
    <row r="85" spans="1:14" ht="15.75" thickBot="1">
      <c r="B85" s="91" t="s">
        <v>974</v>
      </c>
      <c r="C85" s="92"/>
      <c r="D85" s="92"/>
      <c r="E85" s="92"/>
      <c r="F85" s="92"/>
      <c r="G85" s="92"/>
      <c r="H85" s="92"/>
      <c r="I85" s="93"/>
      <c r="J85" s="94"/>
      <c r="K85" s="305">
        <v>0.05</v>
      </c>
      <c r="L85" s="860">
        <f>N78*K85</f>
        <v>67.683045765445783</v>
      </c>
      <c r="M85" s="861"/>
      <c r="N85" s="51"/>
    </row>
    <row r="86" spans="1:14" ht="15.75" thickBot="1">
      <c r="B86" s="823" t="s">
        <v>953</v>
      </c>
      <c r="C86" s="824"/>
      <c r="D86" s="824"/>
      <c r="E86" s="824"/>
      <c r="F86" s="824"/>
      <c r="G86" s="824"/>
      <c r="H86" s="824"/>
      <c r="I86" s="824"/>
      <c r="J86" s="824"/>
      <c r="K86" s="824"/>
      <c r="L86" s="824"/>
      <c r="M86" s="825"/>
      <c r="N86" s="52">
        <f>L83+L84+L85</f>
        <v>406.09827459267473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1759.7591899015902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600</v>
      </c>
      <c r="N36" s="272">
        <f>K36/M36</f>
        <v>152.58187490398427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600</v>
      </c>
      <c r="N37" s="272">
        <f>K37/M37</f>
        <v>298.62546562583799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600</v>
      </c>
      <c r="N38" s="272">
        <f>K38/M38</f>
        <v>238.26541725725164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0.44780884086334993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689.92056662793721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68.90267034712889</v>
      </c>
      <c r="N48" s="272">
        <f>K48*M48</f>
        <v>206.70801104138667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206.70801104138667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44.780884086334993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941.40946175565887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188.28189235113177</v>
      </c>
      <c r="M82" s="859"/>
      <c r="N82" s="51"/>
    </row>
    <row r="83" spans="1:14">
      <c r="B83" s="89" t="s">
        <v>973</v>
      </c>
      <c r="C83" s="90"/>
      <c r="D83" s="90"/>
      <c r="E83" s="90"/>
      <c r="F83" s="90"/>
      <c r="G83" s="90"/>
      <c r="H83" s="90"/>
      <c r="I83" s="87"/>
      <c r="J83" s="88"/>
      <c r="K83" s="304">
        <v>0.05</v>
      </c>
      <c r="L83" s="858">
        <f>N77*K83</f>
        <v>47.070473087782943</v>
      </c>
      <c r="M83" s="859"/>
      <c r="N83" s="51"/>
    </row>
    <row r="84" spans="1:14" ht="15.75" thickBot="1">
      <c r="B84" s="91" t="s">
        <v>974</v>
      </c>
      <c r="C84" s="92"/>
      <c r="D84" s="92"/>
      <c r="E84" s="92"/>
      <c r="F84" s="92"/>
      <c r="G84" s="92"/>
      <c r="H84" s="92"/>
      <c r="I84" s="93"/>
      <c r="J84" s="94"/>
      <c r="K84" s="305">
        <v>0.05</v>
      </c>
      <c r="L84" s="860">
        <f>N77*K84</f>
        <v>47.070473087782943</v>
      </c>
      <c r="M84" s="861"/>
      <c r="N84" s="51"/>
    </row>
    <row r="85" spans="1:14" ht="15.75" thickBot="1">
      <c r="B85" s="823" t="s">
        <v>953</v>
      </c>
      <c r="C85" s="824"/>
      <c r="D85" s="824"/>
      <c r="E85" s="824"/>
      <c r="F85" s="824"/>
      <c r="G85" s="824"/>
      <c r="H85" s="824"/>
      <c r="I85" s="824"/>
      <c r="J85" s="824"/>
      <c r="K85" s="824"/>
      <c r="L85" s="824"/>
      <c r="M85" s="825"/>
      <c r="N85" s="52">
        <f>L82+L83+L84</f>
        <v>282.42283852669766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1223.8323002823565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45</v>
      </c>
      <c r="N37" s="272">
        <f>K37/M37</f>
        <v>3981.6728750111729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11.941569089689333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9204.9116729173402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68.90267034712889</v>
      </c>
      <c r="N48" s="272">
        <f>K48*M48</f>
        <v>1722.5667586782222</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22993.351115378046</v>
      </c>
      <c r="N49" s="272">
        <f>K49*M49</f>
        <v>28741.688894222556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30464.255652900778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0">
        <f>VLOOKUP(A58,TRANSPORTE!A5:D117,4,FALSE)</f>
        <v>1117.717304658089</v>
      </c>
      <c r="M58" s="911"/>
      <c r="N58" s="287">
        <f>K58*L58</f>
        <v>1397.1466308226113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1397.1466308226113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597.07845448446665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41663.392411125191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8332.6784822250393</v>
      </c>
      <c r="M82" s="859"/>
      <c r="N82" s="51"/>
    </row>
    <row r="83" spans="1:14">
      <c r="B83" s="89" t="s">
        <v>973</v>
      </c>
      <c r="C83" s="90"/>
      <c r="D83" s="90"/>
      <c r="E83" s="90"/>
      <c r="F83" s="90"/>
      <c r="G83" s="90"/>
      <c r="H83" s="90"/>
      <c r="I83" s="87"/>
      <c r="J83" s="88"/>
      <c r="K83" s="304">
        <v>0.05</v>
      </c>
      <c r="L83" s="858">
        <f>N77*K83</f>
        <v>2083.1696205562598</v>
      </c>
      <c r="M83" s="859"/>
      <c r="N83" s="51"/>
    </row>
    <row r="84" spans="1:14" ht="15.75" thickBot="1">
      <c r="B84" s="91" t="s">
        <v>974</v>
      </c>
      <c r="C84" s="92"/>
      <c r="D84" s="92"/>
      <c r="E84" s="92"/>
      <c r="F84" s="92"/>
      <c r="G84" s="92"/>
      <c r="H84" s="92"/>
      <c r="I84" s="93"/>
      <c r="J84" s="94"/>
      <c r="K84" s="305">
        <v>0.05</v>
      </c>
      <c r="L84" s="860">
        <f>N77*K84</f>
        <v>2083.1696205562598</v>
      </c>
      <c r="M84" s="861"/>
      <c r="N84" s="51"/>
    </row>
    <row r="85" spans="1:14" ht="15.75" thickBot="1">
      <c r="B85" s="823" t="s">
        <v>953</v>
      </c>
      <c r="C85" s="824"/>
      <c r="D85" s="824"/>
      <c r="E85" s="824"/>
      <c r="F85" s="824"/>
      <c r="G85" s="824"/>
      <c r="H85" s="824"/>
      <c r="I85" s="824"/>
      <c r="J85" s="824"/>
      <c r="K85" s="824"/>
      <c r="L85" s="824"/>
      <c r="M85" s="825"/>
      <c r="N85" s="52">
        <f>L82+L83+L84</f>
        <v>12499.01772333756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54162.410134462749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29.25"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5676.5199955211583</v>
      </c>
      <c r="N48" s="272">
        <f>K48*M48</f>
        <v>5676.5199955211583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5676.5199955211583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5676.5199955211583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1135.3039991042317</v>
      </c>
      <c r="M83" s="859"/>
      <c r="N83" s="51"/>
    </row>
    <row r="84" spans="1:14">
      <c r="B84" s="89" t="s">
        <v>973</v>
      </c>
      <c r="C84" s="90"/>
      <c r="D84" s="90"/>
      <c r="E84" s="90"/>
      <c r="F84" s="90"/>
      <c r="G84" s="90"/>
      <c r="H84" s="90"/>
      <c r="I84" s="87"/>
      <c r="J84" s="88"/>
      <c r="K84" s="304">
        <v>0.05</v>
      </c>
      <c r="L84" s="858">
        <f>N78*K84</f>
        <v>283.82599977605793</v>
      </c>
      <c r="M84" s="859"/>
      <c r="N84" s="51"/>
    </row>
    <row r="85" spans="1:14" ht="15.75" thickBot="1">
      <c r="B85" s="91" t="s">
        <v>974</v>
      </c>
      <c r="C85" s="92"/>
      <c r="D85" s="92"/>
      <c r="E85" s="92"/>
      <c r="F85" s="92"/>
      <c r="G85" s="92"/>
      <c r="H85" s="92"/>
      <c r="I85" s="93"/>
      <c r="J85" s="94"/>
      <c r="K85" s="305">
        <v>0.05</v>
      </c>
      <c r="L85" s="860">
        <f>N78*K85</f>
        <v>283.82599977605793</v>
      </c>
      <c r="M85" s="861"/>
      <c r="N85" s="51"/>
    </row>
    <row r="86" spans="1:14" ht="15.75" thickBot="1">
      <c r="B86" s="823" t="s">
        <v>953</v>
      </c>
      <c r="C86" s="824"/>
      <c r="D86" s="824"/>
      <c r="E86" s="824"/>
      <c r="F86" s="824"/>
      <c r="G86" s="824"/>
      <c r="H86" s="824"/>
      <c r="I86" s="824"/>
      <c r="J86" s="824"/>
      <c r="K86" s="824"/>
      <c r="L86" s="824"/>
      <c r="M86" s="825"/>
      <c r="N86" s="52">
        <f>L83+L84+L85</f>
        <v>1702.9559986563474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7379.4759941775055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3665.6220624672578</v>
      </c>
      <c r="N48" s="272">
        <f>K48*M48</f>
        <v>3665.6220624672578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3665.6220624672578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3665.6220624672578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733.12441249345159</v>
      </c>
      <c r="M83" s="859"/>
      <c r="N83" s="51"/>
    </row>
    <row r="84" spans="1:14">
      <c r="B84" s="89" t="s">
        <v>973</v>
      </c>
      <c r="C84" s="90"/>
      <c r="D84" s="90"/>
      <c r="E84" s="90"/>
      <c r="F84" s="90"/>
      <c r="G84" s="90"/>
      <c r="H84" s="90"/>
      <c r="I84" s="87"/>
      <c r="J84" s="88"/>
      <c r="K84" s="304">
        <v>0.05</v>
      </c>
      <c r="L84" s="858">
        <f>N78*K84</f>
        <v>183.2811031233629</v>
      </c>
      <c r="M84" s="859"/>
      <c r="N84" s="51"/>
    </row>
    <row r="85" spans="1:14" ht="15.75" thickBot="1">
      <c r="B85" s="91" t="s">
        <v>974</v>
      </c>
      <c r="C85" s="92"/>
      <c r="D85" s="92"/>
      <c r="E85" s="92"/>
      <c r="F85" s="92"/>
      <c r="G85" s="92"/>
      <c r="H85" s="92"/>
      <c r="I85" s="93"/>
      <c r="J85" s="94"/>
      <c r="K85" s="305">
        <v>0.05</v>
      </c>
      <c r="L85" s="860">
        <f>N78*K85</f>
        <v>183.2811031233629</v>
      </c>
      <c r="M85" s="861"/>
      <c r="N85" s="51"/>
    </row>
    <row r="86" spans="1:14" ht="15.75" thickBot="1">
      <c r="B86" s="823" t="s">
        <v>953</v>
      </c>
      <c r="C86" s="824"/>
      <c r="D86" s="824"/>
      <c r="E86" s="824"/>
      <c r="F86" s="824"/>
      <c r="G86" s="824"/>
      <c r="H86" s="824"/>
      <c r="I86" s="824"/>
      <c r="J86" s="824"/>
      <c r="K86" s="824"/>
      <c r="L86" s="824"/>
      <c r="M86" s="825"/>
      <c r="N86" s="52">
        <f>L83+L84+L85</f>
        <v>1099.6866187401774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4765.3086812074353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ht="18.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68.90267034712889</v>
      </c>
      <c r="N48" s="272">
        <f>K48*M48</f>
        <v>68.90267034712889</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3665.6220624672578</v>
      </c>
      <c r="N49" s="272">
        <f>K49*M49</f>
        <v>1319.6239424882128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1388.5266128353417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2" t="s">
        <v>963</v>
      </c>
      <c r="C68" s="863"/>
      <c r="D68" s="863"/>
      <c r="E68" s="863"/>
      <c r="F68" s="863"/>
      <c r="G68" s="863"/>
      <c r="H68" s="863"/>
      <c r="I68" s="73" t="s">
        <v>964</v>
      </c>
      <c r="J68" s="75" t="s">
        <v>1410</v>
      </c>
      <c r="K68" s="74" t="s">
        <v>966</v>
      </c>
      <c r="L68" s="864" t="s">
        <v>950</v>
      </c>
      <c r="M68" s="865"/>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9"/>
      <c r="C74" s="900"/>
      <c r="D74" s="900"/>
      <c r="E74" s="900"/>
      <c r="F74" s="900"/>
      <c r="G74" s="900"/>
      <c r="H74" s="900"/>
      <c r="I74" s="126"/>
      <c r="J74" s="126"/>
      <c r="K74" s="126"/>
      <c r="L74" s="913"/>
      <c r="M74" s="913"/>
      <c r="N74" s="45"/>
    </row>
    <row r="75" spans="2:15" ht="15.75" thickBot="1">
      <c r="B75" s="823" t="s">
        <v>953</v>
      </c>
      <c r="C75" s="824"/>
      <c r="D75" s="824"/>
      <c r="E75" s="824"/>
      <c r="F75" s="824"/>
      <c r="G75" s="824"/>
      <c r="H75" s="824"/>
      <c r="I75" s="866"/>
      <c r="J75" s="866"/>
      <c r="K75" s="866"/>
      <c r="L75" s="866"/>
      <c r="M75" s="867"/>
      <c r="N75" s="301"/>
    </row>
    <row r="76" spans="2:15" ht="15.75" thickBot="1">
      <c r="B76" s="33"/>
      <c r="C76" s="34"/>
      <c r="D76" s="34"/>
      <c r="E76" s="34"/>
      <c r="F76" s="34"/>
      <c r="G76" s="34"/>
      <c r="H76" s="34"/>
      <c r="I76" s="34"/>
      <c r="J76" s="34"/>
      <c r="K76" s="34"/>
      <c r="L76" s="34"/>
      <c r="M76" s="34"/>
      <c r="N76" s="35"/>
    </row>
    <row r="77" spans="2:15" ht="15.75" thickBot="1">
      <c r="B77" s="823" t="s">
        <v>967</v>
      </c>
      <c r="C77" s="824"/>
      <c r="D77" s="824"/>
      <c r="E77" s="824"/>
      <c r="F77" s="824"/>
      <c r="G77" s="824"/>
      <c r="H77" s="824"/>
      <c r="I77" s="824"/>
      <c r="J77" s="824"/>
      <c r="K77" s="824"/>
      <c r="L77" s="824"/>
      <c r="M77" s="825"/>
      <c r="N77" s="99">
        <f>N43+N53+N64+N75</f>
        <v>1388.5266128353417</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277.70532256706832</v>
      </c>
      <c r="M82" s="859"/>
      <c r="N82" s="51"/>
    </row>
    <row r="83" spans="1:14">
      <c r="B83" s="89" t="s">
        <v>973</v>
      </c>
      <c r="C83" s="90"/>
      <c r="D83" s="90"/>
      <c r="E83" s="90"/>
      <c r="F83" s="90"/>
      <c r="G83" s="90"/>
      <c r="H83" s="90"/>
      <c r="I83" s="87"/>
      <c r="J83" s="88"/>
      <c r="K83" s="304">
        <v>0.05</v>
      </c>
      <c r="L83" s="858">
        <f>N77*K83</f>
        <v>69.42633064176708</v>
      </c>
      <c r="M83" s="859"/>
      <c r="N83" s="51"/>
    </row>
    <row r="84" spans="1:14" ht="15.75" thickBot="1">
      <c r="B84" s="91" t="s">
        <v>974</v>
      </c>
      <c r="C84" s="92"/>
      <c r="D84" s="92"/>
      <c r="E84" s="92"/>
      <c r="F84" s="92"/>
      <c r="G84" s="92"/>
      <c r="H84" s="92"/>
      <c r="I84" s="93"/>
      <c r="J84" s="94"/>
      <c r="K84" s="305">
        <v>0.05</v>
      </c>
      <c r="L84" s="860">
        <f>N77*K84</f>
        <v>69.42633064176708</v>
      </c>
      <c r="M84" s="861"/>
      <c r="N84" s="51"/>
    </row>
    <row r="85" spans="1:14" ht="15.75" thickBot="1">
      <c r="B85" s="823" t="s">
        <v>953</v>
      </c>
      <c r="C85" s="824"/>
      <c r="D85" s="824"/>
      <c r="E85" s="824"/>
      <c r="F85" s="824"/>
      <c r="G85" s="824"/>
      <c r="H85" s="824"/>
      <c r="I85" s="824"/>
      <c r="J85" s="824"/>
      <c r="K85" s="824"/>
      <c r="L85" s="824"/>
      <c r="M85" s="825"/>
      <c r="N85" s="52">
        <f>L82+L83+L84</f>
        <v>416.55798385060251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1805.0845966859442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45</v>
      </c>
      <c r="N37" s="272">
        <f>K37/M37</f>
        <v>3981.6728750111729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9198.9408883724955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22993.351115378046</v>
      </c>
      <c r="N48" s="272">
        <f>K48*M48</f>
        <v>28741.688894222556</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68.90267034712889</v>
      </c>
      <c r="N49" s="272">
        <f>K49*M49</f>
        <v>1722.5667586782222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30464.255652900778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0">
        <f>VLOOKUP(A59,TRANSPORTE!A5:D123,4,FALSE)</f>
        <v>1117.717304658089</v>
      </c>
      <c r="M59" s="911"/>
      <c r="N59" s="287">
        <f>K59*L59</f>
        <v>1397.1466308226113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41657.421626580348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8331.4843253160707</v>
      </c>
      <c r="M83" s="859"/>
      <c r="N83" s="51"/>
    </row>
    <row r="84" spans="1:14">
      <c r="B84" s="89" t="s">
        <v>973</v>
      </c>
      <c r="C84" s="90"/>
      <c r="D84" s="90"/>
      <c r="E84" s="90"/>
      <c r="F84" s="90"/>
      <c r="G84" s="90"/>
      <c r="H84" s="90"/>
      <c r="I84" s="87"/>
      <c r="J84" s="88"/>
      <c r="K84" s="304">
        <v>0.05</v>
      </c>
      <c r="L84" s="858">
        <f>N78*K84</f>
        <v>2082.8710813290177</v>
      </c>
      <c r="M84" s="859"/>
      <c r="N84" s="51"/>
    </row>
    <row r="85" spans="1:14" ht="15.75" thickBot="1">
      <c r="B85" s="91" t="s">
        <v>974</v>
      </c>
      <c r="C85" s="92"/>
      <c r="D85" s="92"/>
      <c r="E85" s="92"/>
      <c r="F85" s="92"/>
      <c r="G85" s="92"/>
      <c r="H85" s="92"/>
      <c r="I85" s="93"/>
      <c r="J85" s="94"/>
      <c r="K85" s="305">
        <v>0.05</v>
      </c>
      <c r="L85" s="860">
        <f>N78*K85</f>
        <v>2082.8710813290177</v>
      </c>
      <c r="M85" s="861"/>
      <c r="N85" s="51"/>
    </row>
    <row r="86" spans="1:14" ht="15.75" thickBot="1">
      <c r="B86" s="823" t="s">
        <v>953</v>
      </c>
      <c r="C86" s="824"/>
      <c r="D86" s="824"/>
      <c r="E86" s="824"/>
      <c r="F86" s="824"/>
      <c r="G86" s="824"/>
      <c r="H86" s="824"/>
      <c r="I86" s="824"/>
      <c r="J86" s="824"/>
      <c r="K86" s="824"/>
      <c r="L86" s="824"/>
      <c r="M86" s="825"/>
      <c r="N86" s="52">
        <f>L83+L84+L85</f>
        <v>12497.226487974107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54154.648114554453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45</v>
      </c>
      <c r="N37" s="272">
        <f>K37/M37</f>
        <v>3981.6728750111729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9198.9408883724955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32043.981875743993</v>
      </c>
      <c r="N48" s="272">
        <f>K48*M48</f>
        <v>41657.176438467191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43310.840526798282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54559.892365710759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10911.978473142153</v>
      </c>
      <c r="M83" s="859"/>
      <c r="N83" s="51"/>
    </row>
    <row r="84" spans="1:14">
      <c r="B84" s="89" t="s">
        <v>973</v>
      </c>
      <c r="C84" s="90"/>
      <c r="D84" s="90"/>
      <c r="E84" s="90"/>
      <c r="F84" s="90"/>
      <c r="G84" s="90"/>
      <c r="H84" s="90"/>
      <c r="I84" s="87"/>
      <c r="J84" s="88"/>
      <c r="K84" s="304">
        <v>0.05</v>
      </c>
      <c r="L84" s="858">
        <f>N78*K84</f>
        <v>2727.9946182855383</v>
      </c>
      <c r="M84" s="859"/>
      <c r="N84" s="51"/>
    </row>
    <row r="85" spans="1:14" ht="15.75" thickBot="1">
      <c r="B85" s="91" t="s">
        <v>974</v>
      </c>
      <c r="C85" s="92"/>
      <c r="D85" s="92"/>
      <c r="E85" s="92"/>
      <c r="F85" s="92"/>
      <c r="G85" s="92"/>
      <c r="H85" s="92"/>
      <c r="I85" s="93"/>
      <c r="J85" s="94"/>
      <c r="K85" s="305">
        <v>0.05</v>
      </c>
      <c r="L85" s="860">
        <f>N78*K85</f>
        <v>2727.9946182855383</v>
      </c>
      <c r="M85" s="861"/>
      <c r="N85" s="51"/>
    </row>
    <row r="86" spans="1:14" ht="15.75" thickBot="1">
      <c r="B86" s="823" t="s">
        <v>953</v>
      </c>
      <c r="C86" s="824"/>
      <c r="D86" s="824"/>
      <c r="E86" s="824"/>
      <c r="F86" s="824"/>
      <c r="G86" s="824"/>
      <c r="H86" s="824"/>
      <c r="I86" s="824"/>
      <c r="J86" s="824"/>
      <c r="K86" s="824"/>
      <c r="L86" s="824"/>
      <c r="M86" s="825"/>
      <c r="N86" s="52">
        <f>L83+L84+L85</f>
        <v>16367.96770971323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70927.860075423989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45</v>
      </c>
      <c r="N37" s="272">
        <f>K37/M37</f>
        <v>3981.6728750111729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9198.9408883724955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33105.082999089776</v>
      </c>
      <c r="N48" s="272">
        <f>K48*M48</f>
        <v>43036.607898816714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44690.271987147804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55939.323826060281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11187.864765212056</v>
      </c>
      <c r="M83" s="859"/>
      <c r="N83" s="51"/>
    </row>
    <row r="84" spans="1:14">
      <c r="B84" s="89" t="s">
        <v>973</v>
      </c>
      <c r="C84" s="90"/>
      <c r="D84" s="90"/>
      <c r="E84" s="90"/>
      <c r="F84" s="90"/>
      <c r="G84" s="90"/>
      <c r="H84" s="90"/>
      <c r="I84" s="87"/>
      <c r="J84" s="88"/>
      <c r="K84" s="304">
        <v>0.05</v>
      </c>
      <c r="L84" s="858">
        <f>N78*K84</f>
        <v>2796.9661913030141</v>
      </c>
      <c r="M84" s="859"/>
      <c r="N84" s="51"/>
    </row>
    <row r="85" spans="1:14" ht="15.75" thickBot="1">
      <c r="B85" s="91" t="s">
        <v>974</v>
      </c>
      <c r="C85" s="92"/>
      <c r="D85" s="92"/>
      <c r="E85" s="92"/>
      <c r="F85" s="92"/>
      <c r="G85" s="92"/>
      <c r="H85" s="92"/>
      <c r="I85" s="93"/>
      <c r="J85" s="94"/>
      <c r="K85" s="305">
        <v>0.05</v>
      </c>
      <c r="L85" s="860">
        <f>N78*K85</f>
        <v>2796.9661913030141</v>
      </c>
      <c r="M85" s="861"/>
      <c r="N85" s="51"/>
    </row>
    <row r="86" spans="1:14" ht="15.75" thickBot="1">
      <c r="B86" s="823" t="s">
        <v>953</v>
      </c>
      <c r="C86" s="824"/>
      <c r="D86" s="824"/>
      <c r="E86" s="824"/>
      <c r="F86" s="824"/>
      <c r="G86" s="824"/>
      <c r="H86" s="824"/>
      <c r="I86" s="824"/>
      <c r="J86" s="824"/>
      <c r="K86" s="824"/>
      <c r="L86" s="824"/>
      <c r="M86" s="825"/>
      <c r="N86" s="52">
        <f>L83+L84+L85</f>
        <v>16781.797147818084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72721.120973878365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45</v>
      </c>
      <c r="N37" s="272">
        <f>K37/M37</f>
        <v>3981.6728750111729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9198.9408883724955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35460.494283879321</v>
      </c>
      <c r="N48" s="272">
        <f>K48*M48</f>
        <v>46098.642569043121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47752.306657374211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59001.358496286688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11800.271699257339</v>
      </c>
      <c r="M83" s="859"/>
      <c r="N83" s="51"/>
    </row>
    <row r="84" spans="1:14">
      <c r="B84" s="89" t="s">
        <v>973</v>
      </c>
      <c r="C84" s="90"/>
      <c r="D84" s="90"/>
      <c r="E84" s="90"/>
      <c r="F84" s="90"/>
      <c r="G84" s="90"/>
      <c r="H84" s="90"/>
      <c r="I84" s="87"/>
      <c r="J84" s="88"/>
      <c r="K84" s="304">
        <v>0.05</v>
      </c>
      <c r="L84" s="858">
        <f>N78*K84</f>
        <v>2950.0679248143347</v>
      </c>
      <c r="M84" s="859"/>
      <c r="N84" s="51"/>
    </row>
    <row r="85" spans="1:14" ht="15.75" thickBot="1">
      <c r="B85" s="91" t="s">
        <v>974</v>
      </c>
      <c r="C85" s="92"/>
      <c r="D85" s="92"/>
      <c r="E85" s="92"/>
      <c r="F85" s="92"/>
      <c r="G85" s="92"/>
      <c r="H85" s="92"/>
      <c r="I85" s="93"/>
      <c r="J85" s="94"/>
      <c r="K85" s="305">
        <v>0.05</v>
      </c>
      <c r="L85" s="860">
        <f>N78*K85</f>
        <v>2950.0679248143347</v>
      </c>
      <c r="M85" s="861"/>
      <c r="N85" s="51"/>
    </row>
    <row r="86" spans="1:14" ht="15.75" thickBot="1">
      <c r="B86" s="823" t="s">
        <v>953</v>
      </c>
      <c r="C86" s="824"/>
      <c r="D86" s="824"/>
      <c r="E86" s="824"/>
      <c r="F86" s="824"/>
      <c r="G86" s="824"/>
      <c r="H86" s="824"/>
      <c r="I86" s="824"/>
      <c r="J86" s="824"/>
      <c r="K86" s="824"/>
      <c r="L86" s="824"/>
      <c r="M86" s="825"/>
      <c r="N86" s="52">
        <f>L83+L84+L85</f>
        <v>17700.407548886007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76701.766045172699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12200.162642652693</v>
      </c>
      <c r="L36" s="270"/>
      <c r="M36" s="271">
        <v>2.5</v>
      </c>
      <c r="N36" s="272">
        <f>K36/M36</f>
        <v>4880.0650570610769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403"/>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5688.0906660970968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32043.981875743993</v>
      </c>
      <c r="N48" s="272">
        <f>K48*M48</f>
        <v>41657.176438467191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43310.840526798282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66612.475869671296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13322.49517393426</v>
      </c>
      <c r="M83" s="859"/>
      <c r="N83" s="51"/>
    </row>
    <row r="84" spans="1:14">
      <c r="B84" s="89" t="s">
        <v>973</v>
      </c>
      <c r="C84" s="90"/>
      <c r="D84" s="90"/>
      <c r="E84" s="90"/>
      <c r="F84" s="90"/>
      <c r="G84" s="90"/>
      <c r="H84" s="90"/>
      <c r="I84" s="87"/>
      <c r="J84" s="88"/>
      <c r="K84" s="304">
        <v>0.05</v>
      </c>
      <c r="L84" s="858">
        <f>N78*K84</f>
        <v>3330.6237934835649</v>
      </c>
      <c r="M84" s="859"/>
      <c r="N84" s="51"/>
    </row>
    <row r="85" spans="1:14" ht="15.75" thickBot="1">
      <c r="B85" s="91" t="s">
        <v>974</v>
      </c>
      <c r="C85" s="92"/>
      <c r="D85" s="92"/>
      <c r="E85" s="92"/>
      <c r="F85" s="92"/>
      <c r="G85" s="92"/>
      <c r="H85" s="92"/>
      <c r="I85" s="93"/>
      <c r="J85" s="94"/>
      <c r="K85" s="305">
        <v>0.05</v>
      </c>
      <c r="L85" s="860">
        <f>N78*K85</f>
        <v>3330.6237934835649</v>
      </c>
      <c r="M85" s="861"/>
      <c r="N85" s="51"/>
    </row>
    <row r="86" spans="1:14" ht="15.75" thickBot="1">
      <c r="B86" s="823" t="s">
        <v>953</v>
      </c>
      <c r="C86" s="824"/>
      <c r="D86" s="824"/>
      <c r="E86" s="824"/>
      <c r="F86" s="824"/>
      <c r="G86" s="824"/>
      <c r="H86" s="824"/>
      <c r="I86" s="824"/>
      <c r="J86" s="824"/>
      <c r="K86" s="824"/>
      <c r="L86" s="824"/>
      <c r="M86" s="825"/>
      <c r="N86" s="52">
        <f>L83+L84+L85</f>
        <v>19983.74276090139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86596.218630572694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12200.162642652693</v>
      </c>
      <c r="L36" s="270"/>
      <c r="M36" s="271">
        <v>2.5</v>
      </c>
      <c r="N36" s="272">
        <f>K36/M36</f>
        <v>4880.0650570610769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5688.0906660970968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33105.082999089776</v>
      </c>
      <c r="N48" s="272">
        <f>K48*M48</f>
        <v>43036.607898816714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44690.271987147804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67991.907330020811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13598.381466004163</v>
      </c>
      <c r="M83" s="859"/>
      <c r="N83" s="51"/>
    </row>
    <row r="84" spans="1:14">
      <c r="B84" s="89" t="s">
        <v>973</v>
      </c>
      <c r="C84" s="90"/>
      <c r="D84" s="90"/>
      <c r="E84" s="90"/>
      <c r="F84" s="90"/>
      <c r="G84" s="90"/>
      <c r="H84" s="90"/>
      <c r="I84" s="87"/>
      <c r="J84" s="88"/>
      <c r="K84" s="304">
        <v>0.05</v>
      </c>
      <c r="L84" s="858">
        <f>N78*K84</f>
        <v>3399.5953665010406</v>
      </c>
      <c r="M84" s="859"/>
      <c r="N84" s="51"/>
    </row>
    <row r="85" spans="1:14" ht="15.75" thickBot="1">
      <c r="B85" s="91" t="s">
        <v>974</v>
      </c>
      <c r="C85" s="92"/>
      <c r="D85" s="92"/>
      <c r="E85" s="92"/>
      <c r="F85" s="92"/>
      <c r="G85" s="92"/>
      <c r="H85" s="92"/>
      <c r="I85" s="93"/>
      <c r="J85" s="94"/>
      <c r="K85" s="305">
        <v>0.05</v>
      </c>
      <c r="L85" s="860">
        <f>N78*K85</f>
        <v>3399.5953665010406</v>
      </c>
      <c r="M85" s="861"/>
      <c r="N85" s="51"/>
    </row>
    <row r="86" spans="1:14" ht="15.75" thickBot="1">
      <c r="B86" s="823" t="s">
        <v>953</v>
      </c>
      <c r="C86" s="824"/>
      <c r="D86" s="824"/>
      <c r="E86" s="824"/>
      <c r="F86" s="824"/>
      <c r="G86" s="824"/>
      <c r="H86" s="824"/>
      <c r="I86" s="824"/>
      <c r="J86" s="824"/>
      <c r="K86" s="824"/>
      <c r="L86" s="824"/>
      <c r="M86" s="825"/>
      <c r="N86" s="52">
        <f>L83+L84+L85</f>
        <v>20397.572199006245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88389.479529027056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12200.162642652693</v>
      </c>
      <c r="L36" s="270"/>
      <c r="M36" s="271">
        <v>2.5</v>
      </c>
      <c r="N36" s="272">
        <f>K36/M36</f>
        <v>4880.0650570610769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5688.0906660970968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35460.494283879321</v>
      </c>
      <c r="N48" s="272">
        <f>K48*M48</f>
        <v>46098.642569043121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47752.306657374211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71053.942000247218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14210.788400049445</v>
      </c>
      <c r="M83" s="859"/>
      <c r="N83" s="51"/>
    </row>
    <row r="84" spans="1:14">
      <c r="B84" s="89" t="s">
        <v>973</v>
      </c>
      <c r="C84" s="90"/>
      <c r="D84" s="90"/>
      <c r="E84" s="90"/>
      <c r="F84" s="90"/>
      <c r="G84" s="90"/>
      <c r="H84" s="90"/>
      <c r="I84" s="87"/>
      <c r="J84" s="88"/>
      <c r="K84" s="304">
        <v>0.05</v>
      </c>
      <c r="L84" s="858">
        <f>N78*K84</f>
        <v>3552.6971000123613</v>
      </c>
      <c r="M84" s="859"/>
      <c r="N84" s="51"/>
    </row>
    <row r="85" spans="1:14" ht="15.75" thickBot="1">
      <c r="B85" s="91" t="s">
        <v>974</v>
      </c>
      <c r="C85" s="92"/>
      <c r="D85" s="92"/>
      <c r="E85" s="92"/>
      <c r="F85" s="92"/>
      <c r="G85" s="92"/>
      <c r="H85" s="92"/>
      <c r="I85" s="93"/>
      <c r="J85" s="94"/>
      <c r="K85" s="305">
        <v>0.05</v>
      </c>
      <c r="L85" s="860">
        <f>N78*K85</f>
        <v>3552.6971000123613</v>
      </c>
      <c r="M85" s="861"/>
      <c r="N85" s="51"/>
    </row>
    <row r="86" spans="1:14" ht="15.75" thickBot="1">
      <c r="B86" s="823" t="s">
        <v>953</v>
      </c>
      <c r="C86" s="824"/>
      <c r="D86" s="824"/>
      <c r="E86" s="824"/>
      <c r="F86" s="824"/>
      <c r="G86" s="824"/>
      <c r="H86" s="824"/>
      <c r="I86" s="824"/>
      <c r="J86" s="824"/>
      <c r="K86" s="824"/>
      <c r="L86" s="824"/>
      <c r="M86" s="825"/>
      <c r="N86" s="52">
        <f>L83+L84+L85</f>
        <v>21316.182600074164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92370.124600321375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45</v>
      </c>
      <c r="N37" s="272">
        <f>K37/M37</f>
        <v>3981.6728750111729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9198.9408883724955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40542.331232250646</v>
      </c>
      <c r="N48" s="272">
        <f>K48*M48</f>
        <v>52705.030601925842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54358.694690256933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65607.74652916941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13121.549305833883</v>
      </c>
      <c r="M83" s="859"/>
      <c r="N83" s="51"/>
    </row>
    <row r="84" spans="1:14">
      <c r="B84" s="89" t="s">
        <v>973</v>
      </c>
      <c r="C84" s="90"/>
      <c r="D84" s="90"/>
      <c r="E84" s="90"/>
      <c r="F84" s="90"/>
      <c r="G84" s="90"/>
      <c r="H84" s="90"/>
      <c r="I84" s="87"/>
      <c r="J84" s="88"/>
      <c r="K84" s="304">
        <v>0.05</v>
      </c>
      <c r="L84" s="858">
        <f>N78*K84</f>
        <v>3280.3873264584709</v>
      </c>
      <c r="M84" s="859"/>
      <c r="N84" s="51"/>
    </row>
    <row r="85" spans="1:14" ht="15.75" thickBot="1">
      <c r="B85" s="91" t="s">
        <v>974</v>
      </c>
      <c r="C85" s="92"/>
      <c r="D85" s="92"/>
      <c r="E85" s="92"/>
      <c r="F85" s="92"/>
      <c r="G85" s="92"/>
      <c r="H85" s="92"/>
      <c r="I85" s="93"/>
      <c r="J85" s="94"/>
      <c r="K85" s="305">
        <v>0.05</v>
      </c>
      <c r="L85" s="860">
        <f>N78*K85</f>
        <v>3280.3873264584709</v>
      </c>
      <c r="M85" s="861"/>
      <c r="N85" s="51"/>
    </row>
    <row r="86" spans="1:14" ht="15.75" thickBot="1">
      <c r="B86" s="823" t="s">
        <v>953</v>
      </c>
      <c r="C86" s="824"/>
      <c r="D86" s="824"/>
      <c r="E86" s="824"/>
      <c r="F86" s="824"/>
      <c r="G86" s="824"/>
      <c r="H86" s="824"/>
      <c r="I86" s="824"/>
      <c r="J86" s="824"/>
      <c r="K86" s="824"/>
      <c r="L86" s="824"/>
      <c r="M86" s="825"/>
      <c r="N86" s="52">
        <f>L83+L84+L85</f>
        <v>19682.323958750821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85290.070487920224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45</v>
      </c>
      <c r="N37" s="272">
        <f>K37/M37</f>
        <v>3981.6728750111729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9198.9408883724955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39011.631909462121</v>
      </c>
      <c r="N48" s="272">
        <f>K48*M48</f>
        <v>50715.121482300761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52368.785570631851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63617.837409544329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12723.567481908867</v>
      </c>
      <c r="M83" s="859"/>
      <c r="N83" s="51"/>
    </row>
    <row r="84" spans="1:14">
      <c r="B84" s="89" t="s">
        <v>973</v>
      </c>
      <c r="C84" s="90"/>
      <c r="D84" s="90"/>
      <c r="E84" s="90"/>
      <c r="F84" s="90"/>
      <c r="G84" s="90"/>
      <c r="H84" s="90"/>
      <c r="I84" s="87"/>
      <c r="J84" s="88"/>
      <c r="K84" s="304">
        <v>0.05</v>
      </c>
      <c r="L84" s="858">
        <f>N78*K84</f>
        <v>3180.8918704772168</v>
      </c>
      <c r="M84" s="859"/>
      <c r="N84" s="51"/>
    </row>
    <row r="85" spans="1:14" ht="15.75" thickBot="1">
      <c r="B85" s="91" t="s">
        <v>974</v>
      </c>
      <c r="C85" s="92"/>
      <c r="D85" s="92"/>
      <c r="E85" s="92"/>
      <c r="F85" s="92"/>
      <c r="G85" s="92"/>
      <c r="H85" s="92"/>
      <c r="I85" s="93"/>
      <c r="J85" s="94"/>
      <c r="K85" s="305">
        <v>0.05</v>
      </c>
      <c r="L85" s="860">
        <f>N78*K85</f>
        <v>3180.8918704772168</v>
      </c>
      <c r="M85" s="861"/>
      <c r="N85" s="51"/>
    </row>
    <row r="86" spans="1:14" ht="15.75" thickBot="1">
      <c r="B86" s="823" t="s">
        <v>953</v>
      </c>
      <c r="C86" s="824"/>
      <c r="D86" s="824"/>
      <c r="E86" s="824"/>
      <c r="F86" s="824"/>
      <c r="G86" s="824"/>
      <c r="H86" s="824"/>
      <c r="I86" s="824"/>
      <c r="J86" s="824"/>
      <c r="K86" s="824"/>
      <c r="L86" s="824"/>
      <c r="M86" s="825"/>
      <c r="N86" s="52">
        <f>L83+L84+L85</f>
        <v>19085.351222863301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82703.188632407633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179175.27937550278</v>
      </c>
      <c r="L37" s="270"/>
      <c r="M37" s="271">
        <v>45</v>
      </c>
      <c r="N37" s="272">
        <f>K37/M37</f>
        <v>3981.6728750111729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9198.9408883724955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40194.63775726821</v>
      </c>
      <c r="N48" s="272">
        <f>K48*M48</f>
        <v>52253.029084448674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53906.693172779764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65155.745011692241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13031.149002338449</v>
      </c>
      <c r="M83" s="859"/>
      <c r="N83" s="51"/>
    </row>
    <row r="84" spans="1:14">
      <c r="B84" s="89" t="s">
        <v>973</v>
      </c>
      <c r="C84" s="90"/>
      <c r="D84" s="90"/>
      <c r="E84" s="90"/>
      <c r="F84" s="90"/>
      <c r="G84" s="90"/>
      <c r="H84" s="90"/>
      <c r="I84" s="87"/>
      <c r="J84" s="88"/>
      <c r="K84" s="304">
        <v>0.05</v>
      </c>
      <c r="L84" s="858">
        <f>N78*K84</f>
        <v>3257.7872505846121</v>
      </c>
      <c r="M84" s="859"/>
      <c r="N84" s="51"/>
    </row>
    <row r="85" spans="1:14" ht="15.75" thickBot="1">
      <c r="B85" s="91" t="s">
        <v>974</v>
      </c>
      <c r="C85" s="92"/>
      <c r="D85" s="92"/>
      <c r="E85" s="92"/>
      <c r="F85" s="92"/>
      <c r="G85" s="92"/>
      <c r="H85" s="92"/>
      <c r="I85" s="93"/>
      <c r="J85" s="94"/>
      <c r="K85" s="305">
        <v>0.05</v>
      </c>
      <c r="L85" s="860">
        <f>N78*K85</f>
        <v>3257.7872505846121</v>
      </c>
      <c r="M85" s="861"/>
      <c r="N85" s="51"/>
    </row>
    <row r="86" spans="1:14" ht="15.75" thickBot="1">
      <c r="B86" s="823" t="s">
        <v>953</v>
      </c>
      <c r="C86" s="824"/>
      <c r="D86" s="824"/>
      <c r="E86" s="824"/>
      <c r="F86" s="824"/>
      <c r="G86" s="824"/>
      <c r="H86" s="824"/>
      <c r="I86" s="824"/>
      <c r="J86" s="824"/>
      <c r="K86" s="824"/>
      <c r="L86" s="824"/>
      <c r="M86" s="825"/>
      <c r="N86" s="52">
        <f>L83+L84+L85</f>
        <v>19546.723503507674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84702.468515199915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12200.162642652693</v>
      </c>
      <c r="L36" s="270"/>
      <c r="M36" s="271">
        <v>2.5</v>
      </c>
      <c r="N36" s="272">
        <f>K36/M36</f>
        <v>4880.0650570610769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5688.0906660970968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40542.331232250646</v>
      </c>
      <c r="N48" s="272">
        <f>K48*M48</f>
        <v>52705.030601925842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54358.694690256933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77660.33003312994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15532.066006625988</v>
      </c>
      <c r="M83" s="859"/>
      <c r="N83" s="51"/>
    </row>
    <row r="84" spans="1:14">
      <c r="B84" s="89" t="s">
        <v>973</v>
      </c>
      <c r="C84" s="90"/>
      <c r="D84" s="90"/>
      <c r="E84" s="90"/>
      <c r="F84" s="90"/>
      <c r="G84" s="90"/>
      <c r="H84" s="90"/>
      <c r="I84" s="87"/>
      <c r="J84" s="88"/>
      <c r="K84" s="304">
        <v>0.05</v>
      </c>
      <c r="L84" s="858">
        <f>N78*K84</f>
        <v>3883.016501656497</v>
      </c>
      <c r="M84" s="859"/>
      <c r="N84" s="51"/>
    </row>
    <row r="85" spans="1:14" ht="15.75" thickBot="1">
      <c r="B85" s="91" t="s">
        <v>974</v>
      </c>
      <c r="C85" s="92"/>
      <c r="D85" s="92"/>
      <c r="E85" s="92"/>
      <c r="F85" s="92"/>
      <c r="G85" s="92"/>
      <c r="H85" s="92"/>
      <c r="I85" s="93"/>
      <c r="J85" s="94"/>
      <c r="K85" s="305">
        <v>0.05</v>
      </c>
      <c r="L85" s="860">
        <f>N78*K85</f>
        <v>3883.016501656497</v>
      </c>
      <c r="M85" s="861"/>
      <c r="N85" s="51"/>
    </row>
    <row r="86" spans="1:14" ht="15.75" thickBot="1">
      <c r="B86" s="823" t="s">
        <v>953</v>
      </c>
      <c r="C86" s="824"/>
      <c r="D86" s="824"/>
      <c r="E86" s="824"/>
      <c r="F86" s="824"/>
      <c r="G86" s="824"/>
      <c r="H86" s="824"/>
      <c r="I86" s="824"/>
      <c r="J86" s="824"/>
      <c r="K86" s="824"/>
      <c r="L86" s="824"/>
      <c r="M86" s="825"/>
      <c r="N86" s="52">
        <f>L83+L84+L85</f>
        <v>23298.099009938982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100958.42904306893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12200.162642652693</v>
      </c>
      <c r="L36" s="270"/>
      <c r="M36" s="271">
        <v>2.5</v>
      </c>
      <c r="N36" s="272">
        <f>K36/M36</f>
        <v>4880.0650570610769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5688.0906660970968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39011.631909462121</v>
      </c>
      <c r="N48" s="272">
        <f>K48*M48</f>
        <v>50715.121482300761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52368.785570631851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75670.420913504859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15134.084182700972</v>
      </c>
      <c r="M83" s="859"/>
      <c r="N83" s="51"/>
    </row>
    <row r="84" spans="1:14">
      <c r="B84" s="89" t="s">
        <v>973</v>
      </c>
      <c r="C84" s="90"/>
      <c r="D84" s="90"/>
      <c r="E84" s="90"/>
      <c r="F84" s="90"/>
      <c r="G84" s="90"/>
      <c r="H84" s="90"/>
      <c r="I84" s="87"/>
      <c r="J84" s="88"/>
      <c r="K84" s="304">
        <v>0.05</v>
      </c>
      <c r="L84" s="858">
        <f>N78*K84</f>
        <v>3783.5210456752429</v>
      </c>
      <c r="M84" s="859"/>
      <c r="N84" s="51"/>
    </row>
    <row r="85" spans="1:14" ht="15.75" thickBot="1">
      <c r="B85" s="91" t="s">
        <v>974</v>
      </c>
      <c r="C85" s="92"/>
      <c r="D85" s="92"/>
      <c r="E85" s="92"/>
      <c r="F85" s="92"/>
      <c r="G85" s="92"/>
      <c r="H85" s="92"/>
      <c r="I85" s="93"/>
      <c r="J85" s="94"/>
      <c r="K85" s="305">
        <v>0.05</v>
      </c>
      <c r="L85" s="860">
        <f>N78*K85</f>
        <v>3783.5210456752429</v>
      </c>
      <c r="M85" s="861"/>
      <c r="N85" s="51"/>
    </row>
    <row r="86" spans="1:14" ht="15.75" thickBot="1">
      <c r="B86" s="823" t="s">
        <v>953</v>
      </c>
      <c r="C86" s="824"/>
      <c r="D86" s="824"/>
      <c r="E86" s="824"/>
      <c r="F86" s="824"/>
      <c r="G86" s="824"/>
      <c r="H86" s="824"/>
      <c r="I86" s="824"/>
      <c r="J86" s="824"/>
      <c r="K86" s="824"/>
      <c r="L86" s="824"/>
      <c r="M86" s="825"/>
      <c r="N86" s="52">
        <f>L83+L84+L85</f>
        <v>22701.126274051458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98371.547187556309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12200.162642652693</v>
      </c>
      <c r="L36" s="270"/>
      <c r="M36" s="271">
        <v>2.5</v>
      </c>
      <c r="N36" s="272">
        <f>K36/M36</f>
        <v>4880.0650570610769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5688.0906660970968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40194.63775726821</v>
      </c>
      <c r="N48" s="272">
        <f>K48*M48</f>
        <v>52253.029084448674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68.90267034712889</v>
      </c>
      <c r="N49" s="272">
        <f>K49*M49</f>
        <v>1653.6640883310934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53906.693172779764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77208.328515652771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15441.665703130555</v>
      </c>
      <c r="M83" s="859"/>
      <c r="N83" s="51"/>
    </row>
    <row r="84" spans="1:14">
      <c r="B84" s="89" t="s">
        <v>973</v>
      </c>
      <c r="C84" s="90"/>
      <c r="D84" s="90"/>
      <c r="E84" s="90"/>
      <c r="F84" s="90"/>
      <c r="G84" s="90"/>
      <c r="H84" s="90"/>
      <c r="I84" s="87"/>
      <c r="J84" s="88"/>
      <c r="K84" s="304">
        <v>0.05</v>
      </c>
      <c r="L84" s="858">
        <f>N78*K84</f>
        <v>3860.4164257826387</v>
      </c>
      <c r="M84" s="859"/>
      <c r="N84" s="51"/>
    </row>
    <row r="85" spans="1:14" ht="15.75" thickBot="1">
      <c r="B85" s="91" t="s">
        <v>974</v>
      </c>
      <c r="C85" s="92"/>
      <c r="D85" s="92"/>
      <c r="E85" s="92"/>
      <c r="F85" s="92"/>
      <c r="G85" s="92"/>
      <c r="H85" s="92"/>
      <c r="I85" s="93"/>
      <c r="J85" s="94"/>
      <c r="K85" s="305">
        <v>0.05</v>
      </c>
      <c r="L85" s="860">
        <f>N78*K85</f>
        <v>3860.4164257826387</v>
      </c>
      <c r="M85" s="861"/>
      <c r="N85" s="51"/>
    </row>
    <row r="86" spans="1:14" ht="15.75" thickBot="1">
      <c r="B86" s="823" t="s">
        <v>953</v>
      </c>
      <c r="C86" s="824"/>
      <c r="D86" s="824"/>
      <c r="E86" s="824"/>
      <c r="F86" s="824"/>
      <c r="G86" s="824"/>
      <c r="H86" s="824"/>
      <c r="I86" s="824"/>
      <c r="J86" s="824"/>
      <c r="K86" s="824"/>
      <c r="L86" s="824"/>
      <c r="M86" s="825"/>
      <c r="N86" s="52">
        <f>L83+L84+L85</f>
        <v>23162.498554695831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100370.82707034861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30</v>
      </c>
      <c r="N36" s="272">
        <f>K36/M36</f>
        <v>2746.711126724279</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30</v>
      </c>
      <c r="N37" s="272">
        <f>K37/M37</f>
        <v>4407.9208305595466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30</v>
      </c>
      <c r="N38" s="272">
        <f>K38/M38</f>
        <v>4765.3083451450329</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11928.896479246125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40542.331232250646</v>
      </c>
      <c r="N48" s="272">
        <f>K48*M48</f>
        <v>50677.914040313306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50677.914040313306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1117.717304658089</v>
      </c>
      <c r="M59" s="911"/>
      <c r="N59" s="287">
        <f>K59*L59</f>
        <v>1397.1466308226113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64899.574832108738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12979.914966421748</v>
      </c>
      <c r="M83" s="859"/>
      <c r="N83" s="51"/>
    </row>
    <row r="84" spans="1:14">
      <c r="B84" s="89" t="s">
        <v>973</v>
      </c>
      <c r="C84" s="90"/>
      <c r="D84" s="90"/>
      <c r="E84" s="90"/>
      <c r="F84" s="90"/>
      <c r="G84" s="90"/>
      <c r="H84" s="90"/>
      <c r="I84" s="87"/>
      <c r="J84" s="88"/>
      <c r="K84" s="304">
        <v>0.05</v>
      </c>
      <c r="L84" s="858">
        <f>N78*K84</f>
        <v>3244.9787416054369</v>
      </c>
      <c r="M84" s="859"/>
      <c r="N84" s="51"/>
    </row>
    <row r="85" spans="1:14" ht="15.75" thickBot="1">
      <c r="B85" s="91" t="s">
        <v>974</v>
      </c>
      <c r="C85" s="92"/>
      <c r="D85" s="92"/>
      <c r="E85" s="92"/>
      <c r="F85" s="92"/>
      <c r="G85" s="92"/>
      <c r="H85" s="92"/>
      <c r="I85" s="93"/>
      <c r="J85" s="94"/>
      <c r="K85" s="305">
        <v>0.05</v>
      </c>
      <c r="L85" s="860">
        <f>N78*K85</f>
        <v>3244.9787416054369</v>
      </c>
      <c r="M85" s="861"/>
      <c r="N85" s="51"/>
    </row>
    <row r="86" spans="1:14" ht="15.75" thickBot="1">
      <c r="B86" s="823" t="s">
        <v>953</v>
      </c>
      <c r="C86" s="824"/>
      <c r="D86" s="824"/>
      <c r="E86" s="824"/>
      <c r="F86" s="824"/>
      <c r="G86" s="824"/>
      <c r="H86" s="824"/>
      <c r="I86" s="824"/>
      <c r="J86" s="824"/>
      <c r="K86" s="824"/>
      <c r="L86" s="824"/>
      <c r="M86" s="825"/>
      <c r="N86" s="52">
        <f>L83+L84+L85</f>
        <v>19469.872449632621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84369.447281741363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30</v>
      </c>
      <c r="N36" s="272">
        <f>K36/M36</f>
        <v>2746.711126724279</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30</v>
      </c>
      <c r="N37" s="272">
        <f>K37/M37</f>
        <v>4407.9208305595466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30</v>
      </c>
      <c r="N38" s="272">
        <f>K38/M38</f>
        <v>4765.3083451450329</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11928.896479246125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40194.63775726821</v>
      </c>
      <c r="N48" s="272">
        <f>K48*M48</f>
        <v>50243.297196585263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50243.297196585263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1117.717304658089</v>
      </c>
      <c r="M59" s="911"/>
      <c r="N59" s="287">
        <f>K59*L59</f>
        <v>1397.1466308226113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64464.957988380695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12892.99159767614</v>
      </c>
      <c r="M83" s="859"/>
      <c r="N83" s="51"/>
    </row>
    <row r="84" spans="1:14">
      <c r="B84" s="89" t="s">
        <v>973</v>
      </c>
      <c r="C84" s="90"/>
      <c r="D84" s="90"/>
      <c r="E84" s="90"/>
      <c r="F84" s="90"/>
      <c r="G84" s="90"/>
      <c r="H84" s="90"/>
      <c r="I84" s="87"/>
      <c r="J84" s="88"/>
      <c r="K84" s="304">
        <v>0.05</v>
      </c>
      <c r="L84" s="858">
        <f>N78*K84</f>
        <v>3223.2478994190351</v>
      </c>
      <c r="M84" s="859"/>
      <c r="N84" s="51"/>
    </row>
    <row r="85" spans="1:14" ht="15.75" thickBot="1">
      <c r="B85" s="91" t="s">
        <v>974</v>
      </c>
      <c r="C85" s="92"/>
      <c r="D85" s="92"/>
      <c r="E85" s="92"/>
      <c r="F85" s="92"/>
      <c r="G85" s="92"/>
      <c r="H85" s="92"/>
      <c r="I85" s="93"/>
      <c r="J85" s="94"/>
      <c r="K85" s="305">
        <v>0.05</v>
      </c>
      <c r="L85" s="860">
        <f>N78*K85</f>
        <v>3223.2478994190351</v>
      </c>
      <c r="M85" s="861"/>
      <c r="N85" s="51"/>
    </row>
    <row r="86" spans="1:14" ht="15.75" thickBot="1">
      <c r="B86" s="823" t="s">
        <v>953</v>
      </c>
      <c r="C86" s="824"/>
      <c r="D86" s="824"/>
      <c r="E86" s="824"/>
      <c r="F86" s="824"/>
      <c r="G86" s="824"/>
      <c r="H86" s="824"/>
      <c r="I86" s="824"/>
      <c r="J86" s="824"/>
      <c r="K86" s="824"/>
      <c r="L86" s="824"/>
      <c r="M86" s="825"/>
      <c r="N86" s="52">
        <f>L83+L84+L85</f>
        <v>19339.487396514211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83804.445384894905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30</v>
      </c>
      <c r="N36" s="272">
        <f>K36/M36</f>
        <v>2746.711126724279</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30</v>
      </c>
      <c r="N37" s="272">
        <f>K37/M37</f>
        <v>4407.9208305595466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30</v>
      </c>
      <c r="N38" s="272">
        <f>K38/M38</f>
        <v>4765.3083451450329</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11928.896479246125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40194.63775726821</v>
      </c>
      <c r="N48" s="272">
        <f>K48*M48</f>
        <v>50243.297196585263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50243.297196585263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1117.717304658089</v>
      </c>
      <c r="M59" s="911"/>
      <c r="N59" s="287">
        <f>K59*L59</f>
        <v>1397.1466308226113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1397.1466308226113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64464.957988380695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12892.99159767614</v>
      </c>
      <c r="M83" s="859"/>
      <c r="N83" s="51"/>
    </row>
    <row r="84" spans="1:14">
      <c r="B84" s="89" t="s">
        <v>973</v>
      </c>
      <c r="C84" s="90"/>
      <c r="D84" s="90"/>
      <c r="E84" s="90"/>
      <c r="F84" s="90"/>
      <c r="G84" s="90"/>
      <c r="H84" s="90"/>
      <c r="I84" s="87"/>
      <c r="J84" s="88"/>
      <c r="K84" s="304">
        <v>0.05</v>
      </c>
      <c r="L84" s="858">
        <f>N78*K84</f>
        <v>3223.2478994190351</v>
      </c>
      <c r="M84" s="859"/>
      <c r="N84" s="51"/>
    </row>
    <row r="85" spans="1:14" ht="15.75" thickBot="1">
      <c r="B85" s="91" t="s">
        <v>974</v>
      </c>
      <c r="C85" s="92"/>
      <c r="D85" s="92"/>
      <c r="E85" s="92"/>
      <c r="F85" s="92"/>
      <c r="G85" s="92"/>
      <c r="H85" s="92"/>
      <c r="I85" s="93"/>
      <c r="J85" s="94"/>
      <c r="K85" s="305">
        <v>0.05</v>
      </c>
      <c r="L85" s="860">
        <f>N78*K85</f>
        <v>3223.2478994190351</v>
      </c>
      <c r="M85" s="861"/>
      <c r="N85" s="51"/>
    </row>
    <row r="86" spans="1:14" ht="15.75" thickBot="1">
      <c r="B86" s="823" t="s">
        <v>953</v>
      </c>
      <c r="C86" s="824"/>
      <c r="D86" s="824"/>
      <c r="E86" s="824"/>
      <c r="F86" s="824"/>
      <c r="G86" s="824"/>
      <c r="H86" s="824"/>
      <c r="I86" s="824"/>
      <c r="J86" s="824"/>
      <c r="K86" s="824"/>
      <c r="L86" s="824"/>
      <c r="M86" s="825"/>
      <c r="N86" s="52">
        <f>L83+L84+L85</f>
        <v>19339.487396514211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83804.445384894905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40542.331232250646</v>
      </c>
      <c r="N48" s="272">
        <f>K48*M48</f>
        <v>52705.030601925842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562.2899186667803</v>
      </c>
      <c r="N49" s="272">
        <f>K49*M49</f>
        <v>50606.092680010224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103311.12328193607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113517.11613287707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22703.423226575414</v>
      </c>
      <c r="M83" s="859"/>
      <c r="N83" s="51"/>
    </row>
    <row r="84" spans="1:14">
      <c r="B84" s="89" t="s">
        <v>973</v>
      </c>
      <c r="C84" s="90"/>
      <c r="D84" s="90"/>
      <c r="E84" s="90"/>
      <c r="F84" s="90"/>
      <c r="G84" s="90"/>
      <c r="H84" s="90"/>
      <c r="I84" s="87"/>
      <c r="J84" s="88"/>
      <c r="K84" s="304">
        <v>0.05</v>
      </c>
      <c r="L84" s="858">
        <f>N78*K84</f>
        <v>5675.8558066438536</v>
      </c>
      <c r="M84" s="859"/>
      <c r="N84" s="51"/>
    </row>
    <row r="85" spans="1:14" ht="15.75" thickBot="1">
      <c r="B85" s="91" t="s">
        <v>974</v>
      </c>
      <c r="C85" s="92"/>
      <c r="D85" s="92"/>
      <c r="E85" s="92"/>
      <c r="F85" s="92"/>
      <c r="G85" s="92"/>
      <c r="H85" s="92"/>
      <c r="I85" s="93"/>
      <c r="J85" s="94"/>
      <c r="K85" s="305">
        <v>0.05</v>
      </c>
      <c r="L85" s="860">
        <f>N78*K85</f>
        <v>5675.8558066438536</v>
      </c>
      <c r="M85" s="861"/>
      <c r="N85" s="51"/>
    </row>
    <row r="86" spans="1:14" ht="15.75" thickBot="1">
      <c r="B86" s="823" t="s">
        <v>953</v>
      </c>
      <c r="C86" s="824"/>
      <c r="D86" s="824"/>
      <c r="E86" s="824"/>
      <c r="F86" s="824"/>
      <c r="G86" s="824"/>
      <c r="H86" s="824"/>
      <c r="I86" s="824"/>
      <c r="J86" s="824"/>
      <c r="K86" s="824"/>
      <c r="L86" s="824"/>
      <c r="M86" s="825"/>
      <c r="N86" s="52">
        <f>L83+L84+L85</f>
        <v>34055.134839863123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147572.25097274018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39011.631909462121</v>
      </c>
      <c r="N48" s="272">
        <f>K48*M48</f>
        <v>50715.121482300761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562.2899186667803</v>
      </c>
      <c r="N49" s="272">
        <f>K49*M49</f>
        <v>50606.092680010224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101321.21416231099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111527.20701325199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22305.441402650398</v>
      </c>
      <c r="M83" s="859"/>
      <c r="N83" s="51"/>
    </row>
    <row r="84" spans="1:14">
      <c r="B84" s="89" t="s">
        <v>973</v>
      </c>
      <c r="C84" s="90"/>
      <c r="D84" s="90"/>
      <c r="E84" s="90"/>
      <c r="F84" s="90"/>
      <c r="G84" s="90"/>
      <c r="H84" s="90"/>
      <c r="I84" s="87"/>
      <c r="J84" s="88"/>
      <c r="K84" s="304">
        <v>0.05</v>
      </c>
      <c r="L84" s="858">
        <f>N78*K84</f>
        <v>5576.3603506625996</v>
      </c>
      <c r="M84" s="859"/>
      <c r="N84" s="51"/>
    </row>
    <row r="85" spans="1:14" ht="15.75" thickBot="1">
      <c r="B85" s="91" t="s">
        <v>974</v>
      </c>
      <c r="C85" s="92"/>
      <c r="D85" s="92"/>
      <c r="E85" s="92"/>
      <c r="F85" s="92"/>
      <c r="G85" s="92"/>
      <c r="H85" s="92"/>
      <c r="I85" s="93"/>
      <c r="J85" s="94"/>
      <c r="K85" s="305">
        <v>0.05</v>
      </c>
      <c r="L85" s="860">
        <f>N78*K85</f>
        <v>5576.3603506625996</v>
      </c>
      <c r="M85" s="861"/>
      <c r="N85" s="51"/>
    </row>
    <row r="86" spans="1:14" ht="15.75" thickBot="1">
      <c r="B86" s="823" t="s">
        <v>953</v>
      </c>
      <c r="C86" s="824"/>
      <c r="D86" s="824"/>
      <c r="E86" s="824"/>
      <c r="F86" s="824"/>
      <c r="G86" s="824"/>
      <c r="H86" s="824"/>
      <c r="I86" s="824"/>
      <c r="J86" s="824"/>
      <c r="K86" s="824"/>
      <c r="L86" s="824"/>
      <c r="M86" s="825"/>
      <c r="N86" s="52">
        <f>L83+L84+L85</f>
        <v>33458.162103975599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144985.36911722759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40542.331232250646</v>
      </c>
      <c r="N48" s="272">
        <f>K48*M48</f>
        <v>52705.030601925842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562.2899186667803</v>
      </c>
      <c r="N49" s="272">
        <f>K49*M49</f>
        <v>50606.092680010224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103311.12328193607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113517.11613287707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22703.423226575414</v>
      </c>
      <c r="M83" s="859"/>
      <c r="N83" s="51"/>
    </row>
    <row r="84" spans="1:14">
      <c r="B84" s="89" t="s">
        <v>973</v>
      </c>
      <c r="C84" s="90"/>
      <c r="D84" s="90"/>
      <c r="E84" s="90"/>
      <c r="F84" s="90"/>
      <c r="G84" s="90"/>
      <c r="H84" s="90"/>
      <c r="I84" s="87"/>
      <c r="J84" s="88"/>
      <c r="K84" s="304">
        <v>0.05</v>
      </c>
      <c r="L84" s="858">
        <f>N78*K84</f>
        <v>5675.8558066438536</v>
      </c>
      <c r="M84" s="859"/>
      <c r="N84" s="51"/>
    </row>
    <row r="85" spans="1:14" ht="15.75" thickBot="1">
      <c r="B85" s="91" t="s">
        <v>974</v>
      </c>
      <c r="C85" s="92"/>
      <c r="D85" s="92"/>
      <c r="E85" s="92"/>
      <c r="F85" s="92"/>
      <c r="G85" s="92"/>
      <c r="H85" s="92"/>
      <c r="I85" s="93"/>
      <c r="J85" s="94"/>
      <c r="K85" s="305">
        <v>0.05</v>
      </c>
      <c r="L85" s="860">
        <f>N78*K85</f>
        <v>5675.8558066438536</v>
      </c>
      <c r="M85" s="861"/>
      <c r="N85" s="51"/>
    </row>
    <row r="86" spans="1:14" ht="15.75" thickBot="1">
      <c r="B86" s="823" t="s">
        <v>953</v>
      </c>
      <c r="C86" s="824"/>
      <c r="D86" s="824"/>
      <c r="E86" s="824"/>
      <c r="F86" s="824"/>
      <c r="G86" s="824"/>
      <c r="H86" s="824"/>
      <c r="I86" s="824"/>
      <c r="J86" s="824"/>
      <c r="K86" s="824"/>
      <c r="L86" s="824"/>
      <c r="M86" s="825"/>
      <c r="N86" s="52">
        <f>L83+L84+L85</f>
        <v>34055.134839863123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147572.25097274018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39011.631909462121</v>
      </c>
      <c r="N48" s="272">
        <f>K48*M48</f>
        <v>50715.121482300761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562.2899186667803</v>
      </c>
      <c r="N49" s="272">
        <f>K49*M49</f>
        <v>50606.092680010224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101321.21416231099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111527.20701325199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22305.441402650398</v>
      </c>
      <c r="M83" s="859"/>
      <c r="N83" s="51"/>
    </row>
    <row r="84" spans="1:14">
      <c r="B84" s="89" t="s">
        <v>973</v>
      </c>
      <c r="C84" s="90"/>
      <c r="D84" s="90"/>
      <c r="E84" s="90"/>
      <c r="F84" s="90"/>
      <c r="G84" s="90"/>
      <c r="H84" s="90"/>
      <c r="I84" s="87"/>
      <c r="J84" s="88"/>
      <c r="K84" s="304">
        <v>0.05</v>
      </c>
      <c r="L84" s="858">
        <f>N78*K84</f>
        <v>5576.3603506625996</v>
      </c>
      <c r="M84" s="859"/>
      <c r="N84" s="51"/>
    </row>
    <row r="85" spans="1:14" ht="15.75" thickBot="1">
      <c r="B85" s="91" t="s">
        <v>974</v>
      </c>
      <c r="C85" s="92"/>
      <c r="D85" s="92"/>
      <c r="E85" s="92"/>
      <c r="F85" s="92"/>
      <c r="G85" s="92"/>
      <c r="H85" s="92"/>
      <c r="I85" s="93"/>
      <c r="J85" s="94"/>
      <c r="K85" s="305">
        <v>0.05</v>
      </c>
      <c r="L85" s="860">
        <f>N78*K85</f>
        <v>5576.3603506625996</v>
      </c>
      <c r="M85" s="861"/>
      <c r="N85" s="51"/>
    </row>
    <row r="86" spans="1:14" ht="15.75" thickBot="1">
      <c r="B86" s="823" t="s">
        <v>953</v>
      </c>
      <c r="C86" s="824"/>
      <c r="D86" s="824"/>
      <c r="E86" s="824"/>
      <c r="F86" s="824"/>
      <c r="G86" s="824"/>
      <c r="H86" s="824"/>
      <c r="I86" s="824"/>
      <c r="J86" s="824"/>
      <c r="K86" s="824"/>
      <c r="L86" s="824"/>
      <c r="M86" s="825"/>
      <c r="N86" s="52">
        <f>L83+L84+L85</f>
        <v>33458.162103975599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144985.36911722759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40542.331232250646</v>
      </c>
      <c r="N48" s="272">
        <f>K48*M48</f>
        <v>52705.030601925842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52705.030601925842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62911.023452866844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12582.20469057337</v>
      </c>
      <c r="M83" s="859"/>
      <c r="N83" s="51"/>
    </row>
    <row r="84" spans="1:14">
      <c r="B84" s="89" t="s">
        <v>973</v>
      </c>
      <c r="C84" s="90"/>
      <c r="D84" s="90"/>
      <c r="E84" s="90"/>
      <c r="F84" s="90"/>
      <c r="G84" s="90"/>
      <c r="H84" s="90"/>
      <c r="I84" s="87"/>
      <c r="J84" s="88"/>
      <c r="K84" s="304">
        <v>0.05</v>
      </c>
      <c r="L84" s="858">
        <f>N78*K84</f>
        <v>3145.5511726433424</v>
      </c>
      <c r="M84" s="859"/>
      <c r="N84" s="51"/>
    </row>
    <row r="85" spans="1:14" ht="15.75" thickBot="1">
      <c r="B85" s="91" t="s">
        <v>974</v>
      </c>
      <c r="C85" s="92"/>
      <c r="D85" s="92"/>
      <c r="E85" s="92"/>
      <c r="F85" s="92"/>
      <c r="G85" s="92"/>
      <c r="H85" s="92"/>
      <c r="I85" s="93"/>
      <c r="J85" s="94"/>
      <c r="K85" s="305">
        <v>0.05</v>
      </c>
      <c r="L85" s="860">
        <f>N78*K85</f>
        <v>3145.5511726433424</v>
      </c>
      <c r="M85" s="861"/>
      <c r="N85" s="51"/>
    </row>
    <row r="86" spans="1:14" ht="15.75" thickBot="1">
      <c r="B86" s="823" t="s">
        <v>953</v>
      </c>
      <c r="C86" s="824"/>
      <c r="D86" s="824"/>
      <c r="E86" s="824"/>
      <c r="F86" s="824"/>
      <c r="G86" s="824"/>
      <c r="H86" s="824"/>
      <c r="I86" s="824"/>
      <c r="J86" s="824"/>
      <c r="K86" s="824"/>
      <c r="L86" s="824"/>
      <c r="M86" s="825"/>
      <c r="N86" s="52">
        <f>L83+L84+L85</f>
        <v>18873.307035860056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81784.330488726904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39011.631909462121</v>
      </c>
      <c r="N48" s="272">
        <f>K48*M48</f>
        <v>50715.121482300761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50715.121482300761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60921.114333241763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12184.222866648353</v>
      </c>
      <c r="M83" s="859"/>
      <c r="N83" s="51"/>
    </row>
    <row r="84" spans="1:14">
      <c r="B84" s="89" t="s">
        <v>973</v>
      </c>
      <c r="C84" s="90"/>
      <c r="D84" s="90"/>
      <c r="E84" s="90"/>
      <c r="F84" s="90"/>
      <c r="G84" s="90"/>
      <c r="H84" s="90"/>
      <c r="I84" s="87"/>
      <c r="J84" s="88"/>
      <c r="K84" s="304">
        <v>0.05</v>
      </c>
      <c r="L84" s="858">
        <f>N78*K84</f>
        <v>3046.0557166620883</v>
      </c>
      <c r="M84" s="859"/>
      <c r="N84" s="51"/>
    </row>
    <row r="85" spans="1:14" ht="15.75" thickBot="1">
      <c r="B85" s="91" t="s">
        <v>974</v>
      </c>
      <c r="C85" s="92"/>
      <c r="D85" s="92"/>
      <c r="E85" s="92"/>
      <c r="F85" s="92"/>
      <c r="G85" s="92"/>
      <c r="H85" s="92"/>
      <c r="I85" s="93"/>
      <c r="J85" s="94"/>
      <c r="K85" s="305">
        <v>0.05</v>
      </c>
      <c r="L85" s="860">
        <f>N78*K85</f>
        <v>3046.0557166620883</v>
      </c>
      <c r="M85" s="861"/>
      <c r="N85" s="51"/>
    </row>
    <row r="86" spans="1:14" ht="15.75" thickBot="1">
      <c r="B86" s="823" t="s">
        <v>953</v>
      </c>
      <c r="C86" s="824"/>
      <c r="D86" s="824"/>
      <c r="E86" s="824"/>
      <c r="F86" s="824"/>
      <c r="G86" s="824"/>
      <c r="H86" s="824"/>
      <c r="I86" s="824"/>
      <c r="J86" s="824"/>
      <c r="K86" s="824"/>
      <c r="L86" s="824"/>
      <c r="M86" s="825"/>
      <c r="N86" s="52">
        <f>L83+L84+L85</f>
        <v>18276.334299972532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79197.448633214299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40542.331232250646</v>
      </c>
      <c r="N48" s="272">
        <f>K48*M48</f>
        <v>52705.030601925842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52705.030601925842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62911.023452866844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12582.20469057337</v>
      </c>
      <c r="M83" s="859"/>
      <c r="N83" s="51"/>
    </row>
    <row r="84" spans="1:14">
      <c r="B84" s="89" t="s">
        <v>973</v>
      </c>
      <c r="C84" s="90"/>
      <c r="D84" s="90"/>
      <c r="E84" s="90"/>
      <c r="F84" s="90"/>
      <c r="G84" s="90"/>
      <c r="H84" s="90"/>
      <c r="I84" s="87"/>
      <c r="J84" s="88"/>
      <c r="K84" s="304">
        <v>0.05</v>
      </c>
      <c r="L84" s="858">
        <f>N78*K84</f>
        <v>3145.5511726433424</v>
      </c>
      <c r="M84" s="859"/>
      <c r="N84" s="51"/>
    </row>
    <row r="85" spans="1:14" ht="15.75" thickBot="1">
      <c r="B85" s="91" t="s">
        <v>974</v>
      </c>
      <c r="C85" s="92"/>
      <c r="D85" s="92"/>
      <c r="E85" s="92"/>
      <c r="F85" s="92"/>
      <c r="G85" s="92"/>
      <c r="H85" s="92"/>
      <c r="I85" s="93"/>
      <c r="J85" s="94"/>
      <c r="K85" s="305">
        <v>0.05</v>
      </c>
      <c r="L85" s="860">
        <f>N78*K85</f>
        <v>3145.5511726433424</v>
      </c>
      <c r="M85" s="861"/>
      <c r="N85" s="51"/>
    </row>
    <row r="86" spans="1:14" ht="15.75" thickBot="1">
      <c r="B86" s="823" t="s">
        <v>953</v>
      </c>
      <c r="C86" s="824"/>
      <c r="D86" s="824"/>
      <c r="E86" s="824"/>
      <c r="F86" s="824"/>
      <c r="G86" s="824"/>
      <c r="H86" s="824"/>
      <c r="I86" s="824"/>
      <c r="J86" s="824"/>
      <c r="K86" s="824"/>
      <c r="L86" s="824"/>
      <c r="M86" s="825"/>
      <c r="N86" s="52">
        <f>L83+L84+L85</f>
        <v>18873.307035860056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81784.330488726904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39011.631909462121</v>
      </c>
      <c r="N48" s="272">
        <f>K48*M48</f>
        <v>50715.121482300761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50715.121482300761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60921.114333241763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12184.222866648353</v>
      </c>
      <c r="M83" s="859"/>
      <c r="N83" s="51"/>
    </row>
    <row r="84" spans="1:14">
      <c r="B84" s="89" t="s">
        <v>973</v>
      </c>
      <c r="C84" s="90"/>
      <c r="D84" s="90"/>
      <c r="E84" s="90"/>
      <c r="F84" s="90"/>
      <c r="G84" s="90"/>
      <c r="H84" s="90"/>
      <c r="I84" s="87"/>
      <c r="J84" s="88"/>
      <c r="K84" s="304">
        <v>0.05</v>
      </c>
      <c r="L84" s="858">
        <f>N78*K84</f>
        <v>3046.0557166620883</v>
      </c>
      <c r="M84" s="859"/>
      <c r="N84" s="51"/>
    </row>
    <row r="85" spans="1:14" ht="15.75" thickBot="1">
      <c r="B85" s="91" t="s">
        <v>974</v>
      </c>
      <c r="C85" s="92"/>
      <c r="D85" s="92"/>
      <c r="E85" s="92"/>
      <c r="F85" s="92"/>
      <c r="G85" s="92"/>
      <c r="H85" s="92"/>
      <c r="I85" s="93"/>
      <c r="J85" s="94"/>
      <c r="K85" s="305">
        <v>0.05</v>
      </c>
      <c r="L85" s="860">
        <f>N78*K85</f>
        <v>3046.0557166620883</v>
      </c>
      <c r="M85" s="861"/>
      <c r="N85" s="51"/>
    </row>
    <row r="86" spans="1:14" ht="15.75" thickBot="1">
      <c r="B86" s="823" t="s">
        <v>953</v>
      </c>
      <c r="C86" s="824"/>
      <c r="D86" s="824"/>
      <c r="E86" s="824"/>
      <c r="F86" s="824"/>
      <c r="G86" s="824"/>
      <c r="H86" s="824"/>
      <c r="I86" s="824"/>
      <c r="J86" s="824"/>
      <c r="K86" s="824"/>
      <c r="L86" s="824"/>
      <c r="M86" s="825"/>
      <c r="N86" s="52">
        <f>L83+L84+L85</f>
        <v>18276.334299972532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79197.448633214299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562.2899186667803</v>
      </c>
      <c r="N48" s="272">
        <f>K48*M48</f>
        <v>562.2899186667803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562.2899186667803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562.2899186667803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112.45798373335606</v>
      </c>
      <c r="M83" s="859"/>
      <c r="N83" s="51"/>
    </row>
    <row r="84" spans="1:14">
      <c r="B84" s="89" t="s">
        <v>973</v>
      </c>
      <c r="C84" s="90"/>
      <c r="D84" s="90"/>
      <c r="E84" s="90"/>
      <c r="F84" s="90"/>
      <c r="G84" s="90"/>
      <c r="H84" s="90"/>
      <c r="I84" s="87"/>
      <c r="J84" s="88"/>
      <c r="K84" s="304">
        <v>0.05</v>
      </c>
      <c r="L84" s="858">
        <f>N78*K84</f>
        <v>28.114495933339015</v>
      </c>
      <c r="M84" s="859"/>
      <c r="N84" s="51"/>
    </row>
    <row r="85" spans="1:14" ht="15.75" thickBot="1">
      <c r="B85" s="91" t="s">
        <v>974</v>
      </c>
      <c r="C85" s="92"/>
      <c r="D85" s="92"/>
      <c r="E85" s="92"/>
      <c r="F85" s="92"/>
      <c r="G85" s="92"/>
      <c r="H85" s="92"/>
      <c r="I85" s="93"/>
      <c r="J85" s="94"/>
      <c r="K85" s="305">
        <v>0.05</v>
      </c>
      <c r="L85" s="860">
        <f>N78*K85</f>
        <v>28.114495933339015</v>
      </c>
      <c r="M85" s="861"/>
      <c r="N85" s="51"/>
    </row>
    <row r="86" spans="1:14" ht="15.75" thickBot="1">
      <c r="B86" s="823" t="s">
        <v>953</v>
      </c>
      <c r="C86" s="824"/>
      <c r="D86" s="824"/>
      <c r="E86" s="824"/>
      <c r="F86" s="824"/>
      <c r="G86" s="824"/>
      <c r="H86" s="824"/>
      <c r="I86" s="824"/>
      <c r="J86" s="824"/>
      <c r="K86" s="824"/>
      <c r="L86" s="824"/>
      <c r="M86" s="825"/>
      <c r="N86" s="52">
        <f>L83+L84+L85</f>
        <v>168.68697560003409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730.97689426681438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39011.631909462121</v>
      </c>
      <c r="N48" s="272">
        <f>K48*M48</f>
        <v>50715.121482300761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562.2899186667803</v>
      </c>
      <c r="N49" s="272">
        <f>K49*M49</f>
        <v>50606.092680010224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101321.21416231099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111527.20701325199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22305.441402650398</v>
      </c>
      <c r="M83" s="859"/>
      <c r="N83" s="51"/>
    </row>
    <row r="84" spans="1:14">
      <c r="B84" s="89" t="s">
        <v>973</v>
      </c>
      <c r="C84" s="90"/>
      <c r="D84" s="90"/>
      <c r="E84" s="90"/>
      <c r="F84" s="90"/>
      <c r="G84" s="90"/>
      <c r="H84" s="90"/>
      <c r="I84" s="87"/>
      <c r="J84" s="88"/>
      <c r="K84" s="304">
        <v>0.05</v>
      </c>
      <c r="L84" s="858">
        <f>N78*K84</f>
        <v>5576.3603506625996</v>
      </c>
      <c r="M84" s="859"/>
      <c r="N84" s="51"/>
    </row>
    <row r="85" spans="1:14" ht="15.75" thickBot="1">
      <c r="B85" s="91" t="s">
        <v>974</v>
      </c>
      <c r="C85" s="92"/>
      <c r="D85" s="92"/>
      <c r="E85" s="92"/>
      <c r="F85" s="92"/>
      <c r="G85" s="92"/>
      <c r="H85" s="92"/>
      <c r="I85" s="93"/>
      <c r="J85" s="94"/>
      <c r="K85" s="305">
        <v>0.05</v>
      </c>
      <c r="L85" s="860">
        <f>N78*K85</f>
        <v>5576.3603506625996</v>
      </c>
      <c r="M85" s="861"/>
      <c r="N85" s="51"/>
    </row>
    <row r="86" spans="1:14" ht="15.75" thickBot="1">
      <c r="B86" s="823" t="s">
        <v>953</v>
      </c>
      <c r="C86" s="824"/>
      <c r="D86" s="824"/>
      <c r="E86" s="824"/>
      <c r="F86" s="824"/>
      <c r="G86" s="824"/>
      <c r="H86" s="824"/>
      <c r="I86" s="824"/>
      <c r="J86" s="824"/>
      <c r="K86" s="824"/>
      <c r="L86" s="824"/>
      <c r="M86" s="825"/>
      <c r="N86" s="52">
        <f>L83+L84+L85</f>
        <v>33458.162103975599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144985.36911722759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39011.631909462121</v>
      </c>
      <c r="N48" s="272">
        <f>K48*M48</f>
        <v>50715.121482300761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562.2899186667803</v>
      </c>
      <c r="N49" s="272">
        <f>K49*M49</f>
        <v>50606.092680010224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101321.21416231099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111527.20701325199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22305.441402650398</v>
      </c>
      <c r="M83" s="859"/>
      <c r="N83" s="51"/>
    </row>
    <row r="84" spans="1:14">
      <c r="B84" s="89" t="s">
        <v>973</v>
      </c>
      <c r="C84" s="90"/>
      <c r="D84" s="90"/>
      <c r="E84" s="90"/>
      <c r="F84" s="90"/>
      <c r="G84" s="90"/>
      <c r="H84" s="90"/>
      <c r="I84" s="87"/>
      <c r="J84" s="88"/>
      <c r="K84" s="304">
        <v>0.05</v>
      </c>
      <c r="L84" s="858">
        <f>N78*K84</f>
        <v>5576.3603506625996</v>
      </c>
      <c r="M84" s="859"/>
      <c r="N84" s="51"/>
    </row>
    <row r="85" spans="1:14" ht="15.75" thickBot="1">
      <c r="B85" s="91" t="s">
        <v>974</v>
      </c>
      <c r="C85" s="92"/>
      <c r="D85" s="92"/>
      <c r="E85" s="92"/>
      <c r="F85" s="92"/>
      <c r="G85" s="92"/>
      <c r="H85" s="92"/>
      <c r="I85" s="93"/>
      <c r="J85" s="94"/>
      <c r="K85" s="305">
        <v>0.05</v>
      </c>
      <c r="L85" s="860">
        <f>N78*K85</f>
        <v>5576.3603506625996</v>
      </c>
      <c r="M85" s="861"/>
      <c r="N85" s="51"/>
    </row>
    <row r="86" spans="1:14" ht="15.75" thickBot="1">
      <c r="B86" s="823" t="s">
        <v>953</v>
      </c>
      <c r="C86" s="824"/>
      <c r="D86" s="824"/>
      <c r="E86" s="824"/>
      <c r="F86" s="824"/>
      <c r="G86" s="824"/>
      <c r="H86" s="824"/>
      <c r="I86" s="824"/>
      <c r="J86" s="824"/>
      <c r="K86" s="824"/>
      <c r="L86" s="824"/>
      <c r="M86" s="825"/>
      <c r="N86" s="52">
        <f>L83+L84+L85</f>
        <v>33458.162103975599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144985.36911722759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39011.631909462121</v>
      </c>
      <c r="N48" s="272">
        <f>K48*M48</f>
        <v>50715.121482300761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50715.121482300761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60921.114333241763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12184.222866648353</v>
      </c>
      <c r="M83" s="859"/>
      <c r="N83" s="51"/>
    </row>
    <row r="84" spans="1:14">
      <c r="B84" s="89" t="s">
        <v>973</v>
      </c>
      <c r="C84" s="90"/>
      <c r="D84" s="90"/>
      <c r="E84" s="90"/>
      <c r="F84" s="90"/>
      <c r="G84" s="90"/>
      <c r="H84" s="90"/>
      <c r="I84" s="87"/>
      <c r="J84" s="88"/>
      <c r="K84" s="304">
        <v>0.05</v>
      </c>
      <c r="L84" s="858">
        <f>N78*K84</f>
        <v>3046.0557166620883</v>
      </c>
      <c r="M84" s="859"/>
      <c r="N84" s="51"/>
    </row>
    <row r="85" spans="1:14" ht="15.75" thickBot="1">
      <c r="B85" s="91" t="s">
        <v>974</v>
      </c>
      <c r="C85" s="92"/>
      <c r="D85" s="92"/>
      <c r="E85" s="92"/>
      <c r="F85" s="92"/>
      <c r="G85" s="92"/>
      <c r="H85" s="92"/>
      <c r="I85" s="93"/>
      <c r="J85" s="94"/>
      <c r="K85" s="305">
        <v>0.05</v>
      </c>
      <c r="L85" s="860">
        <f>N78*K85</f>
        <v>3046.0557166620883</v>
      </c>
      <c r="M85" s="861"/>
      <c r="N85" s="51"/>
    </row>
    <row r="86" spans="1:14" ht="15.75" thickBot="1">
      <c r="B86" s="823" t="s">
        <v>953</v>
      </c>
      <c r="C86" s="824"/>
      <c r="D86" s="824"/>
      <c r="E86" s="824"/>
      <c r="F86" s="824"/>
      <c r="G86" s="824"/>
      <c r="H86" s="824"/>
      <c r="I86" s="824"/>
      <c r="J86" s="824"/>
      <c r="K86" s="824"/>
      <c r="L86" s="824"/>
      <c r="M86" s="825"/>
      <c r="N86" s="52">
        <f>L83+L84+L85</f>
        <v>18276.334299972532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79197.448633214299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45</v>
      </c>
      <c r="N36" s="272">
        <f>K36/M36</f>
        <v>2034.4249987197904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132237.62491678639</v>
      </c>
      <c r="L37" s="270"/>
      <c r="M37" s="271">
        <v>45</v>
      </c>
      <c r="N37" s="272">
        <f>K37/M37</f>
        <v>2938.6138870396976</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142959.25035435098</v>
      </c>
      <c r="L38" s="270"/>
      <c r="M38" s="271">
        <v>45</v>
      </c>
      <c r="N38" s="272">
        <f>K38/M38</f>
        <v>3176.8722300966883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8155.8819004010211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39011.631909462121</v>
      </c>
      <c r="N48" s="272">
        <f>K48*M48</f>
        <v>50715.121482300761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50715.121482300761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1117.717304658089</v>
      </c>
      <c r="M59" s="911"/>
      <c r="N59" s="287">
        <f>K59*L59</f>
        <v>1453.0324960555158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60921.114333241763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12184.222866648353</v>
      </c>
      <c r="M83" s="859"/>
      <c r="N83" s="51"/>
    </row>
    <row r="84" spans="1:14">
      <c r="B84" s="89" t="s">
        <v>973</v>
      </c>
      <c r="C84" s="90"/>
      <c r="D84" s="90"/>
      <c r="E84" s="90"/>
      <c r="F84" s="90"/>
      <c r="G84" s="90"/>
      <c r="H84" s="90"/>
      <c r="I84" s="87"/>
      <c r="J84" s="88"/>
      <c r="K84" s="304">
        <v>0.05</v>
      </c>
      <c r="L84" s="858">
        <f>N78*K84</f>
        <v>3046.0557166620883</v>
      </c>
      <c r="M84" s="859"/>
      <c r="N84" s="51"/>
    </row>
    <row r="85" spans="1:14" ht="15.75" thickBot="1">
      <c r="B85" s="91" t="s">
        <v>974</v>
      </c>
      <c r="C85" s="92"/>
      <c r="D85" s="92"/>
      <c r="E85" s="92"/>
      <c r="F85" s="92"/>
      <c r="G85" s="92"/>
      <c r="H85" s="92"/>
      <c r="I85" s="93"/>
      <c r="J85" s="94"/>
      <c r="K85" s="305">
        <v>0.05</v>
      </c>
      <c r="L85" s="860">
        <f>N78*K85</f>
        <v>3046.0557166620883</v>
      </c>
      <c r="M85" s="861"/>
      <c r="N85" s="51"/>
    </row>
    <row r="86" spans="1:14" ht="15.75" thickBot="1">
      <c r="B86" s="823" t="s">
        <v>953</v>
      </c>
      <c r="C86" s="824"/>
      <c r="D86" s="824"/>
      <c r="E86" s="824"/>
      <c r="F86" s="824"/>
      <c r="G86" s="824"/>
      <c r="H86" s="824"/>
      <c r="I86" s="824"/>
      <c r="J86" s="824"/>
      <c r="K86" s="824"/>
      <c r="L86" s="824"/>
      <c r="M86" s="825"/>
      <c r="N86" s="52">
        <f>L83+L84+L85</f>
        <v>18276.334299972532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79197.448633214299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562.2899186667803</v>
      </c>
      <c r="N48" s="272">
        <f>K48*M48</f>
        <v>562.2899186667803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562.2899186667803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562.2899186667803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112.45798373335606</v>
      </c>
      <c r="M83" s="859"/>
      <c r="N83" s="51"/>
    </row>
    <row r="84" spans="1:14">
      <c r="B84" s="89" t="s">
        <v>973</v>
      </c>
      <c r="C84" s="90"/>
      <c r="D84" s="90"/>
      <c r="E84" s="90"/>
      <c r="F84" s="90"/>
      <c r="G84" s="90"/>
      <c r="H84" s="90"/>
      <c r="I84" s="87"/>
      <c r="J84" s="88"/>
      <c r="K84" s="304">
        <v>0.05</v>
      </c>
      <c r="L84" s="858">
        <f>N78*K84</f>
        <v>28.114495933339015</v>
      </c>
      <c r="M84" s="859"/>
      <c r="N84" s="51"/>
    </row>
    <row r="85" spans="1:14" ht="15.75" thickBot="1">
      <c r="B85" s="91" t="s">
        <v>974</v>
      </c>
      <c r="C85" s="92"/>
      <c r="D85" s="92"/>
      <c r="E85" s="92"/>
      <c r="F85" s="92"/>
      <c r="G85" s="92"/>
      <c r="H85" s="92"/>
      <c r="I85" s="93"/>
      <c r="J85" s="94"/>
      <c r="K85" s="305">
        <v>0.05</v>
      </c>
      <c r="L85" s="860">
        <f>N78*K85</f>
        <v>28.114495933339015</v>
      </c>
      <c r="M85" s="861"/>
      <c r="N85" s="51"/>
    </row>
    <row r="86" spans="1:14" ht="15.75" thickBot="1">
      <c r="B86" s="823" t="s">
        <v>953</v>
      </c>
      <c r="C86" s="824"/>
      <c r="D86" s="824"/>
      <c r="E86" s="824"/>
      <c r="F86" s="824"/>
      <c r="G86" s="824"/>
      <c r="H86" s="824"/>
      <c r="I86" s="824"/>
      <c r="J86" s="824"/>
      <c r="K86" s="824"/>
      <c r="L86" s="824"/>
      <c r="M86" s="825"/>
      <c r="N86" s="52">
        <f>L83+L84+L85</f>
        <v>168.68697560003409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730.97689426681438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452"/>
      <c r="L30" s="799" t="s">
        <v>945</v>
      </c>
      <c r="M30" s="800"/>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1424.6952145621731</v>
      </c>
      <c r="N48" s="272">
        <f>K48*M48</f>
        <v>1424.6952145621731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1424.6952145621731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1424.6952145621731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284.93904291243462</v>
      </c>
      <c r="M83" s="859"/>
      <c r="N83" s="51"/>
    </row>
    <row r="84" spans="1:14">
      <c r="B84" s="89" t="s">
        <v>973</v>
      </c>
      <c r="C84" s="90"/>
      <c r="D84" s="90"/>
      <c r="E84" s="90"/>
      <c r="F84" s="90"/>
      <c r="G84" s="90"/>
      <c r="H84" s="90"/>
      <c r="I84" s="87"/>
      <c r="J84" s="88"/>
      <c r="K84" s="304">
        <v>0.05</v>
      </c>
      <c r="L84" s="858">
        <f>N78*K84</f>
        <v>71.234760728108654</v>
      </c>
      <c r="M84" s="859"/>
      <c r="N84" s="51"/>
    </row>
    <row r="85" spans="1:14" ht="15.75" thickBot="1">
      <c r="B85" s="91" t="s">
        <v>974</v>
      </c>
      <c r="C85" s="92"/>
      <c r="D85" s="92"/>
      <c r="E85" s="92"/>
      <c r="F85" s="92"/>
      <c r="G85" s="92"/>
      <c r="H85" s="92"/>
      <c r="I85" s="93"/>
      <c r="J85" s="94"/>
      <c r="K85" s="305">
        <v>0.05</v>
      </c>
      <c r="L85" s="860">
        <f>N78*K85</f>
        <v>71.234760728108654</v>
      </c>
      <c r="M85" s="861"/>
      <c r="N85" s="51"/>
    </row>
    <row r="86" spans="1:14" ht="15.75" thickBot="1">
      <c r="B86" s="823" t="s">
        <v>953</v>
      </c>
      <c r="C86" s="824"/>
      <c r="D86" s="824"/>
      <c r="E86" s="824"/>
      <c r="F86" s="824"/>
      <c r="G86" s="824"/>
      <c r="H86" s="824"/>
      <c r="I86" s="824"/>
      <c r="J86" s="824"/>
      <c r="K86" s="824"/>
      <c r="L86" s="824"/>
      <c r="M86" s="825"/>
      <c r="N86" s="52">
        <f>L83+L84+L85</f>
        <v>427.40856436865192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1852.103778930825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1666.3845813182561</v>
      </c>
      <c r="N48" s="272">
        <f>K48*M48</f>
        <v>1666.3845813182561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1666.3845813182561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1666.3845813182561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333.27691626365123</v>
      </c>
      <c r="M83" s="859"/>
      <c r="N83" s="51"/>
    </row>
    <row r="84" spans="1:14">
      <c r="B84" s="89" t="s">
        <v>973</v>
      </c>
      <c r="C84" s="90"/>
      <c r="D84" s="90"/>
      <c r="E84" s="90"/>
      <c r="F84" s="90"/>
      <c r="G84" s="90"/>
      <c r="H84" s="90"/>
      <c r="I84" s="87"/>
      <c r="J84" s="88"/>
      <c r="K84" s="304">
        <v>0.05</v>
      </c>
      <c r="L84" s="858">
        <f>N78*K84</f>
        <v>83.319229065912808</v>
      </c>
      <c r="M84" s="859"/>
      <c r="N84" s="51"/>
    </row>
    <row r="85" spans="1:14" ht="15.75" thickBot="1">
      <c r="B85" s="91" t="s">
        <v>974</v>
      </c>
      <c r="C85" s="92"/>
      <c r="D85" s="92"/>
      <c r="E85" s="92"/>
      <c r="F85" s="92"/>
      <c r="G85" s="92"/>
      <c r="H85" s="92"/>
      <c r="I85" s="93"/>
      <c r="J85" s="94"/>
      <c r="K85" s="305">
        <v>0.05</v>
      </c>
      <c r="L85" s="860">
        <f>N78*K85</f>
        <v>83.319229065912808</v>
      </c>
      <c r="M85" s="861"/>
      <c r="N85" s="51"/>
    </row>
    <row r="86" spans="1:14" ht="15.75" thickBot="1">
      <c r="B86" s="823" t="s">
        <v>953</v>
      </c>
      <c r="C86" s="824"/>
      <c r="D86" s="824"/>
      <c r="E86" s="824"/>
      <c r="F86" s="824"/>
      <c r="G86" s="824"/>
      <c r="H86" s="824"/>
      <c r="I86" s="824"/>
      <c r="J86" s="824"/>
      <c r="K86" s="824"/>
      <c r="L86" s="824"/>
      <c r="M86" s="825"/>
      <c r="N86" s="52">
        <f>L83+L84+L85</f>
        <v>499.91537439547682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2166.2999557137327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1631.4032256035598</v>
      </c>
      <c r="N48" s="272">
        <f>K48*M48</f>
        <v>1631.4032256035598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1631.4032256035598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1631.4032256035598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326.28064512071199</v>
      </c>
      <c r="M83" s="859"/>
      <c r="N83" s="51"/>
    </row>
    <row r="84" spans="1:14">
      <c r="B84" s="89" t="s">
        <v>973</v>
      </c>
      <c r="C84" s="90"/>
      <c r="D84" s="90"/>
      <c r="E84" s="90"/>
      <c r="F84" s="90"/>
      <c r="G84" s="90"/>
      <c r="H84" s="90"/>
      <c r="I84" s="87"/>
      <c r="J84" s="88"/>
      <c r="K84" s="304">
        <v>0.05</v>
      </c>
      <c r="L84" s="858">
        <f>N78*K84</f>
        <v>81.570161280177999</v>
      </c>
      <c r="M84" s="859"/>
      <c r="N84" s="51"/>
    </row>
    <row r="85" spans="1:14" ht="15.75" thickBot="1">
      <c r="B85" s="91" t="s">
        <v>974</v>
      </c>
      <c r="C85" s="92"/>
      <c r="D85" s="92"/>
      <c r="E85" s="92"/>
      <c r="F85" s="92"/>
      <c r="G85" s="92"/>
      <c r="H85" s="92"/>
      <c r="I85" s="93"/>
      <c r="J85" s="94"/>
      <c r="K85" s="305">
        <v>0.05</v>
      </c>
      <c r="L85" s="860">
        <f>N78*K85</f>
        <v>81.570161280177999</v>
      </c>
      <c r="M85" s="861"/>
      <c r="N85" s="51"/>
    </row>
    <row r="86" spans="1:14" ht="15.75" thickBot="1">
      <c r="B86" s="823" t="s">
        <v>953</v>
      </c>
      <c r="C86" s="824"/>
      <c r="D86" s="824"/>
      <c r="E86" s="824"/>
      <c r="F86" s="824"/>
      <c r="G86" s="824"/>
      <c r="H86" s="824"/>
      <c r="I86" s="824"/>
      <c r="J86" s="824"/>
      <c r="K86" s="824"/>
      <c r="L86" s="824"/>
      <c r="M86" s="825"/>
      <c r="N86" s="52">
        <f>L83+L84+L85</f>
        <v>489.42096768106802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2120.8241932846277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1666.3845813182561</v>
      </c>
      <c r="N48" s="272">
        <f>K48*M48</f>
        <v>1666.3845813182561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1666.3845813182561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1666.3845813182561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333.27691626365123</v>
      </c>
      <c r="M83" s="859"/>
      <c r="N83" s="51"/>
    </row>
    <row r="84" spans="1:14">
      <c r="B84" s="89" t="s">
        <v>973</v>
      </c>
      <c r="C84" s="90"/>
      <c r="D84" s="90"/>
      <c r="E84" s="90"/>
      <c r="F84" s="90"/>
      <c r="G84" s="90"/>
      <c r="H84" s="90"/>
      <c r="I84" s="87"/>
      <c r="J84" s="88"/>
      <c r="K84" s="304">
        <v>0.05</v>
      </c>
      <c r="L84" s="858">
        <f>N78*K84</f>
        <v>83.319229065912808</v>
      </c>
      <c r="M84" s="859"/>
      <c r="N84" s="51"/>
    </row>
    <row r="85" spans="1:14" ht="15.75" thickBot="1">
      <c r="B85" s="91" t="s">
        <v>974</v>
      </c>
      <c r="C85" s="92"/>
      <c r="D85" s="92"/>
      <c r="E85" s="92"/>
      <c r="F85" s="92"/>
      <c r="G85" s="92"/>
      <c r="H85" s="92"/>
      <c r="I85" s="93"/>
      <c r="J85" s="94"/>
      <c r="K85" s="305">
        <v>0.05</v>
      </c>
      <c r="L85" s="860">
        <f>N78*K85</f>
        <v>83.319229065912808</v>
      </c>
      <c r="M85" s="861"/>
      <c r="N85" s="51"/>
    </row>
    <row r="86" spans="1:14" ht="15.75" thickBot="1">
      <c r="B86" s="823" t="s">
        <v>953</v>
      </c>
      <c r="C86" s="824"/>
      <c r="D86" s="824"/>
      <c r="E86" s="824"/>
      <c r="F86" s="824"/>
      <c r="G86" s="824"/>
      <c r="H86" s="824"/>
      <c r="I86" s="824"/>
      <c r="J86" s="824"/>
      <c r="K86" s="824"/>
      <c r="L86" s="824"/>
      <c r="M86" s="825"/>
      <c r="N86" s="52">
        <f>L83+L84+L85</f>
        <v>499.91537439547682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2166.2999557137327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1838.1112366449465</v>
      </c>
      <c r="N48" s="272">
        <f>K48*M48</f>
        <v>1838.1112366449465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1838.1112366449465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1838.1112366449465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367.62224732898932</v>
      </c>
      <c r="M83" s="859"/>
      <c r="N83" s="51"/>
    </row>
    <row r="84" spans="1:14">
      <c r="B84" s="89" t="s">
        <v>973</v>
      </c>
      <c r="C84" s="90"/>
      <c r="D84" s="90"/>
      <c r="E84" s="90"/>
      <c r="F84" s="90"/>
      <c r="G84" s="90"/>
      <c r="H84" s="90"/>
      <c r="I84" s="87"/>
      <c r="J84" s="88"/>
      <c r="K84" s="304">
        <v>0.05</v>
      </c>
      <c r="L84" s="858">
        <f>N78*K84</f>
        <v>91.905561832247329</v>
      </c>
      <c r="M84" s="859"/>
      <c r="N84" s="51"/>
    </row>
    <row r="85" spans="1:14" ht="15.75" thickBot="1">
      <c r="B85" s="91" t="s">
        <v>974</v>
      </c>
      <c r="C85" s="92"/>
      <c r="D85" s="92"/>
      <c r="E85" s="92"/>
      <c r="F85" s="92"/>
      <c r="G85" s="92"/>
      <c r="H85" s="92"/>
      <c r="I85" s="93"/>
      <c r="J85" s="94"/>
      <c r="K85" s="305">
        <v>0.05</v>
      </c>
      <c r="L85" s="860">
        <f>N78*K85</f>
        <v>91.905561832247329</v>
      </c>
      <c r="M85" s="861"/>
      <c r="N85" s="51"/>
    </row>
    <row r="86" spans="1:14" ht="15.75" thickBot="1">
      <c r="B86" s="823" t="s">
        <v>953</v>
      </c>
      <c r="C86" s="824"/>
      <c r="D86" s="824"/>
      <c r="E86" s="824"/>
      <c r="F86" s="824"/>
      <c r="G86" s="824"/>
      <c r="H86" s="824"/>
      <c r="I86" s="824"/>
      <c r="J86" s="824"/>
      <c r="K86" s="824"/>
      <c r="L86" s="824"/>
      <c r="M86" s="825"/>
      <c r="N86" s="52">
        <f>L83+L84+L85</f>
        <v>551.433370993484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2389.5446076384305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1896.4134961694401</v>
      </c>
      <c r="N48" s="272">
        <f>K48*M48</f>
        <v>1896.4134961694401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1896.4134961694401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1896.4134961694401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379.28269923388802</v>
      </c>
      <c r="M83" s="859"/>
      <c r="N83" s="51"/>
    </row>
    <row r="84" spans="1:14">
      <c r="B84" s="89" t="s">
        <v>973</v>
      </c>
      <c r="C84" s="90"/>
      <c r="D84" s="90"/>
      <c r="E84" s="90"/>
      <c r="F84" s="90"/>
      <c r="G84" s="90"/>
      <c r="H84" s="90"/>
      <c r="I84" s="87"/>
      <c r="J84" s="88"/>
      <c r="K84" s="304">
        <v>0.05</v>
      </c>
      <c r="L84" s="858">
        <f>N78*K84</f>
        <v>94.820674808472006</v>
      </c>
      <c r="M84" s="859"/>
      <c r="N84" s="51"/>
    </row>
    <row r="85" spans="1:14" ht="15.75" thickBot="1">
      <c r="B85" s="91" t="s">
        <v>974</v>
      </c>
      <c r="C85" s="92"/>
      <c r="D85" s="92"/>
      <c r="E85" s="92"/>
      <c r="F85" s="92"/>
      <c r="G85" s="92"/>
      <c r="H85" s="92"/>
      <c r="I85" s="93"/>
      <c r="J85" s="94"/>
      <c r="K85" s="305">
        <v>0.05</v>
      </c>
      <c r="L85" s="860">
        <f>N78*K85</f>
        <v>94.820674808472006</v>
      </c>
      <c r="M85" s="861"/>
      <c r="N85" s="51"/>
    </row>
    <row r="86" spans="1:14" ht="15.75" thickBot="1">
      <c r="B86" s="823" t="s">
        <v>953</v>
      </c>
      <c r="C86" s="824"/>
      <c r="D86" s="824"/>
      <c r="E86" s="824"/>
      <c r="F86" s="824"/>
      <c r="G86" s="824"/>
      <c r="H86" s="824"/>
      <c r="I86" s="824"/>
      <c r="J86" s="824"/>
      <c r="K86" s="824"/>
      <c r="L86" s="824"/>
      <c r="M86" s="825"/>
      <c r="N86" s="52">
        <f>L83+L84+L85</f>
        <v>568.92404885083204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2465.337545020272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1540.239692528897</v>
      </c>
      <c r="N48" s="272">
        <f>K48*M48</f>
        <v>1540.239692528897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1540.239692528897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1540.239692528897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308.04793850577943</v>
      </c>
      <c r="M83" s="859"/>
      <c r="N83" s="51"/>
    </row>
    <row r="84" spans="1:14">
      <c r="B84" s="89" t="s">
        <v>973</v>
      </c>
      <c r="C84" s="90"/>
      <c r="D84" s="90"/>
      <c r="E84" s="90"/>
      <c r="F84" s="90"/>
      <c r="G84" s="90"/>
      <c r="H84" s="90"/>
      <c r="I84" s="87"/>
      <c r="J84" s="88"/>
      <c r="K84" s="304">
        <v>0.05</v>
      </c>
      <c r="L84" s="858">
        <f>N78*K84</f>
        <v>77.011984626444857</v>
      </c>
      <c r="M84" s="859"/>
      <c r="N84" s="51"/>
    </row>
    <row r="85" spans="1:14" ht="15.75" thickBot="1">
      <c r="B85" s="91" t="s">
        <v>974</v>
      </c>
      <c r="C85" s="92"/>
      <c r="D85" s="92"/>
      <c r="E85" s="92"/>
      <c r="F85" s="92"/>
      <c r="G85" s="92"/>
      <c r="H85" s="92"/>
      <c r="I85" s="93"/>
      <c r="J85" s="94"/>
      <c r="K85" s="305">
        <v>0.05</v>
      </c>
      <c r="L85" s="860">
        <f>N78*K85</f>
        <v>77.011984626444857</v>
      </c>
      <c r="M85" s="861"/>
      <c r="N85" s="51"/>
    </row>
    <row r="86" spans="1:14" ht="15.75" thickBot="1">
      <c r="B86" s="823" t="s">
        <v>953</v>
      </c>
      <c r="C86" s="824"/>
      <c r="D86" s="824"/>
      <c r="E86" s="824"/>
      <c r="F86" s="824"/>
      <c r="G86" s="824"/>
      <c r="H86" s="824"/>
      <c r="I86" s="824"/>
      <c r="J86" s="824"/>
      <c r="K86" s="824"/>
      <c r="L86" s="824"/>
      <c r="M86" s="825"/>
      <c r="N86" s="52">
        <f>L83+L84+L85</f>
        <v>462.07190775866917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2002.3116002875661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2367.0717366944441</v>
      </c>
      <c r="N48" s="272">
        <f>K48*M48</f>
        <v>2367.0717366944441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2367.0717366944441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2367.0717366944441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473.41434733888883</v>
      </c>
      <c r="M83" s="859"/>
      <c r="N83" s="51"/>
    </row>
    <row r="84" spans="1:14">
      <c r="B84" s="89" t="s">
        <v>973</v>
      </c>
      <c r="C84" s="90"/>
      <c r="D84" s="90"/>
      <c r="E84" s="90"/>
      <c r="F84" s="90"/>
      <c r="G84" s="90"/>
      <c r="H84" s="90"/>
      <c r="I84" s="87"/>
      <c r="J84" s="88"/>
      <c r="K84" s="304">
        <v>0.05</v>
      </c>
      <c r="L84" s="858">
        <f>N78*K84</f>
        <v>118.35358683472221</v>
      </c>
      <c r="M84" s="859"/>
      <c r="N84" s="51"/>
    </row>
    <row r="85" spans="1:14" ht="15.75" thickBot="1">
      <c r="B85" s="91" t="s">
        <v>974</v>
      </c>
      <c r="C85" s="92"/>
      <c r="D85" s="92"/>
      <c r="E85" s="92"/>
      <c r="F85" s="92"/>
      <c r="G85" s="92"/>
      <c r="H85" s="92"/>
      <c r="I85" s="93"/>
      <c r="J85" s="94"/>
      <c r="K85" s="305">
        <v>0.05</v>
      </c>
      <c r="L85" s="860">
        <f>N78*K85</f>
        <v>118.35358683472221</v>
      </c>
      <c r="M85" s="861"/>
      <c r="N85" s="51"/>
    </row>
    <row r="86" spans="1:14" ht="15.75" thickBot="1">
      <c r="B86" s="823" t="s">
        <v>953</v>
      </c>
      <c r="C86" s="824"/>
      <c r="D86" s="824"/>
      <c r="E86" s="824"/>
      <c r="F86" s="824"/>
      <c r="G86" s="824"/>
      <c r="H86" s="824"/>
      <c r="I86" s="824"/>
      <c r="J86" s="824"/>
      <c r="K86" s="824"/>
      <c r="L86" s="824"/>
      <c r="M86" s="825"/>
      <c r="N86" s="52">
        <f>L83+L84+L85</f>
        <v>710.12152100833327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3077.1932577027774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2493.216625483803</v>
      </c>
      <c r="N48" s="272">
        <f>K48*M48</f>
        <v>2493.216625483803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2493.216625483803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2493.216625483803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498.64332509676063</v>
      </c>
      <c r="M83" s="859"/>
      <c r="N83" s="51"/>
    </row>
    <row r="84" spans="1:14">
      <c r="B84" s="89" t="s">
        <v>973</v>
      </c>
      <c r="C84" s="90"/>
      <c r="D84" s="90"/>
      <c r="E84" s="90"/>
      <c r="F84" s="90"/>
      <c r="G84" s="90"/>
      <c r="H84" s="90"/>
      <c r="I84" s="87"/>
      <c r="J84" s="88"/>
      <c r="K84" s="304">
        <v>0.05</v>
      </c>
      <c r="L84" s="858">
        <f>N78*K84</f>
        <v>124.66083127419016</v>
      </c>
      <c r="M84" s="859"/>
      <c r="N84" s="51"/>
    </row>
    <row r="85" spans="1:14" ht="15.75" thickBot="1">
      <c r="B85" s="91" t="s">
        <v>974</v>
      </c>
      <c r="C85" s="92"/>
      <c r="D85" s="92"/>
      <c r="E85" s="92"/>
      <c r="F85" s="92"/>
      <c r="G85" s="92"/>
      <c r="H85" s="92"/>
      <c r="I85" s="93"/>
      <c r="J85" s="94"/>
      <c r="K85" s="305">
        <v>0.05</v>
      </c>
      <c r="L85" s="860">
        <f>N78*K85</f>
        <v>124.66083127419016</v>
      </c>
      <c r="M85" s="861"/>
      <c r="N85" s="51"/>
    </row>
    <row r="86" spans="1:14" ht="15.75" thickBot="1">
      <c r="B86" s="823" t="s">
        <v>953</v>
      </c>
      <c r="C86" s="824"/>
      <c r="D86" s="824"/>
      <c r="E86" s="824"/>
      <c r="F86" s="824"/>
      <c r="G86" s="824"/>
      <c r="H86" s="824"/>
      <c r="I86" s="824"/>
      <c r="J86" s="824"/>
      <c r="K86" s="824"/>
      <c r="L86" s="824"/>
      <c r="M86" s="825"/>
      <c r="N86" s="52">
        <f>L83+L84+L85</f>
        <v>747.96498764514092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3241.1816131289438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2550.4588439260328</v>
      </c>
      <c r="N48" s="272">
        <f>K48*M48</f>
        <v>2550.4588439260328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2550.4588439260328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2550.4588439260328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510.09176878520657</v>
      </c>
      <c r="M83" s="859"/>
      <c r="N83" s="51"/>
    </row>
    <row r="84" spans="1:14">
      <c r="B84" s="89" t="s">
        <v>973</v>
      </c>
      <c r="C84" s="90"/>
      <c r="D84" s="90"/>
      <c r="E84" s="90"/>
      <c r="F84" s="90"/>
      <c r="G84" s="90"/>
      <c r="H84" s="90"/>
      <c r="I84" s="87"/>
      <c r="J84" s="88"/>
      <c r="K84" s="304">
        <v>0.05</v>
      </c>
      <c r="L84" s="858">
        <f>N78*K84</f>
        <v>127.52294219630164</v>
      </c>
      <c r="M84" s="859"/>
      <c r="N84" s="51"/>
    </row>
    <row r="85" spans="1:14" ht="15.75" thickBot="1">
      <c r="B85" s="91" t="s">
        <v>974</v>
      </c>
      <c r="C85" s="92"/>
      <c r="D85" s="92"/>
      <c r="E85" s="92"/>
      <c r="F85" s="92"/>
      <c r="G85" s="92"/>
      <c r="H85" s="92"/>
      <c r="I85" s="93"/>
      <c r="J85" s="94"/>
      <c r="K85" s="305">
        <v>0.05</v>
      </c>
      <c r="L85" s="860">
        <f>N78*K85</f>
        <v>127.52294219630164</v>
      </c>
      <c r="M85" s="861"/>
      <c r="N85" s="51"/>
    </row>
    <row r="86" spans="1:14" ht="15.75" thickBot="1">
      <c r="B86" s="823" t="s">
        <v>953</v>
      </c>
      <c r="C86" s="824"/>
      <c r="D86" s="824"/>
      <c r="E86" s="824"/>
      <c r="F86" s="824"/>
      <c r="G86" s="824"/>
      <c r="H86" s="824"/>
      <c r="I86" s="824"/>
      <c r="J86" s="824"/>
      <c r="K86" s="824"/>
      <c r="L86" s="824"/>
      <c r="M86" s="825"/>
      <c r="N86" s="52">
        <f>L83+L84+L85</f>
        <v>765.13765317780985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3315.5964971038429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2907.69268864884</v>
      </c>
      <c r="N48" s="272">
        <f>K48*M48</f>
        <v>2907.69268864884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2907.69268864884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2907.69268864884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581.538537729768</v>
      </c>
      <c r="M83" s="859"/>
      <c r="N83" s="51"/>
    </row>
    <row r="84" spans="1:14">
      <c r="B84" s="89" t="s">
        <v>973</v>
      </c>
      <c r="C84" s="90"/>
      <c r="D84" s="90"/>
      <c r="E84" s="90"/>
      <c r="F84" s="90"/>
      <c r="G84" s="90"/>
      <c r="H84" s="90"/>
      <c r="I84" s="87"/>
      <c r="J84" s="88"/>
      <c r="K84" s="304">
        <v>0.05</v>
      </c>
      <c r="L84" s="858">
        <f>N78*K84</f>
        <v>145.384634432442</v>
      </c>
      <c r="M84" s="859"/>
      <c r="N84" s="51"/>
    </row>
    <row r="85" spans="1:14" ht="15.75" thickBot="1">
      <c r="B85" s="91" t="s">
        <v>974</v>
      </c>
      <c r="C85" s="92"/>
      <c r="D85" s="92"/>
      <c r="E85" s="92"/>
      <c r="F85" s="92"/>
      <c r="G85" s="92"/>
      <c r="H85" s="92"/>
      <c r="I85" s="93"/>
      <c r="J85" s="94"/>
      <c r="K85" s="305">
        <v>0.05</v>
      </c>
      <c r="L85" s="860">
        <f>N78*K85</f>
        <v>145.384634432442</v>
      </c>
      <c r="M85" s="861"/>
      <c r="N85" s="51"/>
    </row>
    <row r="86" spans="1:14" ht="15.75" thickBot="1">
      <c r="B86" s="823" t="s">
        <v>953</v>
      </c>
      <c r="C86" s="824"/>
      <c r="D86" s="824"/>
      <c r="E86" s="824"/>
      <c r="F86" s="824"/>
      <c r="G86" s="824"/>
      <c r="H86" s="824"/>
      <c r="I86" s="824"/>
      <c r="J86" s="824"/>
      <c r="K86" s="824"/>
      <c r="L86" s="824"/>
      <c r="M86" s="825"/>
      <c r="N86" s="52">
        <f>L83+L84+L85</f>
        <v>872.30780659465199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3780.000495243492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2252.5872998099835</v>
      </c>
      <c r="N48" s="272">
        <f>K48*M48</f>
        <v>2252.5872998099835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2252.5872998099835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2252.5872998099835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450.51745996199674</v>
      </c>
      <c r="M83" s="859"/>
      <c r="N83" s="51"/>
    </row>
    <row r="84" spans="1:14">
      <c r="B84" s="89" t="s">
        <v>973</v>
      </c>
      <c r="C84" s="90"/>
      <c r="D84" s="90"/>
      <c r="E84" s="90"/>
      <c r="F84" s="90"/>
      <c r="G84" s="90"/>
      <c r="H84" s="90"/>
      <c r="I84" s="87"/>
      <c r="J84" s="88"/>
      <c r="K84" s="304">
        <v>0.05</v>
      </c>
      <c r="L84" s="858">
        <f>N78*K84</f>
        <v>112.62936499049918</v>
      </c>
      <c r="M84" s="859"/>
      <c r="N84" s="51"/>
    </row>
    <row r="85" spans="1:14" ht="15.75" thickBot="1">
      <c r="B85" s="91" t="s">
        <v>974</v>
      </c>
      <c r="C85" s="92"/>
      <c r="D85" s="92"/>
      <c r="E85" s="92"/>
      <c r="F85" s="92"/>
      <c r="G85" s="92"/>
      <c r="H85" s="92"/>
      <c r="I85" s="93"/>
      <c r="J85" s="94"/>
      <c r="K85" s="305">
        <v>0.05</v>
      </c>
      <c r="L85" s="860">
        <f>N78*K85</f>
        <v>112.62936499049918</v>
      </c>
      <c r="M85" s="861"/>
      <c r="N85" s="51"/>
    </row>
    <row r="86" spans="1:14" ht="15.75" thickBot="1">
      <c r="B86" s="823" t="s">
        <v>953</v>
      </c>
      <c r="C86" s="824"/>
      <c r="D86" s="824"/>
      <c r="E86" s="824"/>
      <c r="F86" s="824"/>
      <c r="G86" s="824"/>
      <c r="H86" s="824"/>
      <c r="I86" s="824"/>
      <c r="J86" s="824"/>
      <c r="K86" s="824"/>
      <c r="L86" s="824"/>
      <c r="M86" s="825"/>
      <c r="N86" s="52">
        <f>L83+L84+L85</f>
        <v>675.77618994299507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2928.3634897529787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2252.5872998099835</v>
      </c>
      <c r="N48" s="272">
        <f>K48*M48</f>
        <v>2252.5872998099835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2252.5872998099835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2252.5872998099835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450.51745996199674</v>
      </c>
      <c r="M83" s="859"/>
      <c r="N83" s="51"/>
    </row>
    <row r="84" spans="1:14">
      <c r="B84" s="89" t="s">
        <v>973</v>
      </c>
      <c r="C84" s="90"/>
      <c r="D84" s="90"/>
      <c r="E84" s="90"/>
      <c r="F84" s="90"/>
      <c r="G84" s="90"/>
      <c r="H84" s="90"/>
      <c r="I84" s="87"/>
      <c r="J84" s="88"/>
      <c r="K84" s="304">
        <v>0.05</v>
      </c>
      <c r="L84" s="858">
        <f>N78*K84</f>
        <v>112.62936499049918</v>
      </c>
      <c r="M84" s="859"/>
      <c r="N84" s="51"/>
    </row>
    <row r="85" spans="1:14" ht="15.75" thickBot="1">
      <c r="B85" s="91" t="s">
        <v>974</v>
      </c>
      <c r="C85" s="92"/>
      <c r="D85" s="92"/>
      <c r="E85" s="92"/>
      <c r="F85" s="92"/>
      <c r="G85" s="92"/>
      <c r="H85" s="92"/>
      <c r="I85" s="93"/>
      <c r="J85" s="94"/>
      <c r="K85" s="305">
        <v>0.05</v>
      </c>
      <c r="L85" s="860">
        <f>N78*K85</f>
        <v>112.62936499049918</v>
      </c>
      <c r="M85" s="861"/>
      <c r="N85" s="51"/>
    </row>
    <row r="86" spans="1:14" ht="15.75" thickBot="1">
      <c r="B86" s="823" t="s">
        <v>953</v>
      </c>
      <c r="C86" s="824"/>
      <c r="D86" s="824"/>
      <c r="E86" s="824"/>
      <c r="F86" s="824"/>
      <c r="G86" s="824"/>
      <c r="H86" s="824"/>
      <c r="I86" s="824"/>
      <c r="J86" s="824"/>
      <c r="K86" s="824"/>
      <c r="L86" s="824"/>
      <c r="M86" s="825"/>
      <c r="N86" s="52">
        <f>L83+L84+L85</f>
        <v>675.77618994299507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2928.3634897529787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2298.169066347315</v>
      </c>
      <c r="N48" s="272">
        <f>K48*M48</f>
        <v>2298.169066347315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2298.169066347315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2298.169066347315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459.63381326946302</v>
      </c>
      <c r="M83" s="859"/>
      <c r="N83" s="51"/>
    </row>
    <row r="84" spans="1:14">
      <c r="B84" s="89" t="s">
        <v>973</v>
      </c>
      <c r="C84" s="90"/>
      <c r="D84" s="90"/>
      <c r="E84" s="90"/>
      <c r="F84" s="90"/>
      <c r="G84" s="90"/>
      <c r="H84" s="90"/>
      <c r="I84" s="87"/>
      <c r="J84" s="88"/>
      <c r="K84" s="304">
        <v>0.05</v>
      </c>
      <c r="L84" s="858">
        <f>N78*K84</f>
        <v>114.90845331736575</v>
      </c>
      <c r="M84" s="859"/>
      <c r="N84" s="51"/>
    </row>
    <row r="85" spans="1:14" ht="15.75" thickBot="1">
      <c r="B85" s="91" t="s">
        <v>974</v>
      </c>
      <c r="C85" s="92"/>
      <c r="D85" s="92"/>
      <c r="E85" s="92"/>
      <c r="F85" s="92"/>
      <c r="G85" s="92"/>
      <c r="H85" s="92"/>
      <c r="I85" s="93"/>
      <c r="J85" s="94"/>
      <c r="K85" s="305">
        <v>0.05</v>
      </c>
      <c r="L85" s="860">
        <f>N78*K85</f>
        <v>114.90845331736575</v>
      </c>
      <c r="M85" s="861"/>
      <c r="N85" s="51"/>
    </row>
    <row r="86" spans="1:14" ht="15.75" thickBot="1">
      <c r="B86" s="823" t="s">
        <v>953</v>
      </c>
      <c r="C86" s="824"/>
      <c r="D86" s="824"/>
      <c r="E86" s="824"/>
      <c r="F86" s="824"/>
      <c r="G86" s="824"/>
      <c r="H86" s="824"/>
      <c r="I86" s="824"/>
      <c r="J86" s="824"/>
      <c r="K86" s="824"/>
      <c r="L86" s="824"/>
      <c r="M86" s="825"/>
      <c r="N86" s="52">
        <f>L83+L84+L85</f>
        <v>689.45071990419456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2987.6197862515096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2768.8273068723188</v>
      </c>
      <c r="N48" s="272">
        <f>K48*M48</f>
        <v>2768.8273068723188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2768.8273068723188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2768.8273068723188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553.76546137446383</v>
      </c>
      <c r="M83" s="859"/>
      <c r="N83" s="51"/>
    </row>
    <row r="84" spans="1:14">
      <c r="B84" s="89" t="s">
        <v>973</v>
      </c>
      <c r="C84" s="90"/>
      <c r="D84" s="90"/>
      <c r="E84" s="90"/>
      <c r="F84" s="90"/>
      <c r="G84" s="90"/>
      <c r="H84" s="90"/>
      <c r="I84" s="87"/>
      <c r="J84" s="88"/>
      <c r="K84" s="304">
        <v>0.05</v>
      </c>
      <c r="L84" s="858">
        <f>N78*K84</f>
        <v>138.44136534361596</v>
      </c>
      <c r="M84" s="859"/>
      <c r="N84" s="51"/>
    </row>
    <row r="85" spans="1:14" ht="15.75" thickBot="1">
      <c r="B85" s="91" t="s">
        <v>974</v>
      </c>
      <c r="C85" s="92"/>
      <c r="D85" s="92"/>
      <c r="E85" s="92"/>
      <c r="F85" s="92"/>
      <c r="G85" s="92"/>
      <c r="H85" s="92"/>
      <c r="I85" s="93"/>
      <c r="J85" s="94"/>
      <c r="K85" s="305">
        <v>0.05</v>
      </c>
      <c r="L85" s="860">
        <f>N78*K85</f>
        <v>138.44136534361596</v>
      </c>
      <c r="M85" s="861"/>
      <c r="N85" s="51"/>
    </row>
    <row r="86" spans="1:14" ht="15.75" thickBot="1">
      <c r="B86" s="823" t="s">
        <v>953</v>
      </c>
      <c r="C86" s="824"/>
      <c r="D86" s="824"/>
      <c r="E86" s="824"/>
      <c r="F86" s="824"/>
      <c r="G86" s="824"/>
      <c r="H86" s="824"/>
      <c r="I86" s="824"/>
      <c r="J86" s="824"/>
      <c r="K86" s="824"/>
      <c r="L86" s="824"/>
      <c r="M86" s="825"/>
      <c r="N86" s="52">
        <f>L83+L84+L85</f>
        <v>830.6481920616958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3599.4754989340145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2608.7611034505267</v>
      </c>
      <c r="N48" s="272">
        <f>K48*M48</f>
        <v>2608.7611034505267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2608.7611034505267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2608.7611034505267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521.75222069010533</v>
      </c>
      <c r="M83" s="859"/>
      <c r="N83" s="51"/>
    </row>
    <row r="84" spans="1:14">
      <c r="B84" s="89" t="s">
        <v>973</v>
      </c>
      <c r="C84" s="90"/>
      <c r="D84" s="90"/>
      <c r="E84" s="90"/>
      <c r="F84" s="90"/>
      <c r="G84" s="90"/>
      <c r="H84" s="90"/>
      <c r="I84" s="87"/>
      <c r="J84" s="88"/>
      <c r="K84" s="304">
        <v>0.05</v>
      </c>
      <c r="L84" s="858">
        <f>N78*K84</f>
        <v>130.43805517252633</v>
      </c>
      <c r="M84" s="859"/>
      <c r="N84" s="51"/>
    </row>
    <row r="85" spans="1:14" ht="15.75" thickBot="1">
      <c r="B85" s="91" t="s">
        <v>974</v>
      </c>
      <c r="C85" s="92"/>
      <c r="D85" s="92"/>
      <c r="E85" s="92"/>
      <c r="F85" s="92"/>
      <c r="G85" s="92"/>
      <c r="H85" s="92"/>
      <c r="I85" s="93"/>
      <c r="J85" s="94"/>
      <c r="K85" s="305">
        <v>0.05</v>
      </c>
      <c r="L85" s="860">
        <f>N78*K85</f>
        <v>130.43805517252633</v>
      </c>
      <c r="M85" s="861"/>
      <c r="N85" s="51"/>
    </row>
    <row r="86" spans="1:14" ht="15.75" thickBot="1">
      <c r="B86" s="823" t="s">
        <v>953</v>
      </c>
      <c r="C86" s="824"/>
      <c r="D86" s="824"/>
      <c r="E86" s="824"/>
      <c r="F86" s="824"/>
      <c r="G86" s="824"/>
      <c r="H86" s="824"/>
      <c r="I86" s="824"/>
      <c r="J86" s="824"/>
      <c r="K86" s="824"/>
      <c r="L86" s="824"/>
      <c r="M86" s="825"/>
      <c r="N86" s="52">
        <f>L83+L84+L85</f>
        <v>782.628331035158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3391.3894344856844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2493.216625483803</v>
      </c>
      <c r="N48" s="272">
        <f>K48*M48</f>
        <v>2493.216625483803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2493.216625483803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2493.216625483803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498.64332509676063</v>
      </c>
      <c r="M83" s="859"/>
      <c r="N83" s="51"/>
    </row>
    <row r="84" spans="1:14">
      <c r="B84" s="89" t="s">
        <v>973</v>
      </c>
      <c r="C84" s="90"/>
      <c r="D84" s="90"/>
      <c r="E84" s="90"/>
      <c r="F84" s="90"/>
      <c r="G84" s="90"/>
      <c r="H84" s="90"/>
      <c r="I84" s="87"/>
      <c r="J84" s="88"/>
      <c r="K84" s="304">
        <v>0.05</v>
      </c>
      <c r="L84" s="858">
        <f>N78*K84</f>
        <v>124.66083127419016</v>
      </c>
      <c r="M84" s="859"/>
      <c r="N84" s="51"/>
    </row>
    <row r="85" spans="1:14" ht="15.75" thickBot="1">
      <c r="B85" s="91" t="s">
        <v>974</v>
      </c>
      <c r="C85" s="92"/>
      <c r="D85" s="92"/>
      <c r="E85" s="92"/>
      <c r="F85" s="92"/>
      <c r="G85" s="92"/>
      <c r="H85" s="92"/>
      <c r="I85" s="93"/>
      <c r="J85" s="94"/>
      <c r="K85" s="305">
        <v>0.05</v>
      </c>
      <c r="L85" s="860">
        <f>N78*K85</f>
        <v>124.66083127419016</v>
      </c>
      <c r="M85" s="861"/>
      <c r="N85" s="51"/>
    </row>
    <row r="86" spans="1:14" ht="15.75" thickBot="1">
      <c r="B86" s="823" t="s">
        <v>953</v>
      </c>
      <c r="C86" s="824"/>
      <c r="D86" s="824"/>
      <c r="E86" s="824"/>
      <c r="F86" s="824"/>
      <c r="G86" s="824"/>
      <c r="H86" s="824"/>
      <c r="I86" s="824"/>
      <c r="J86" s="824"/>
      <c r="K86" s="824"/>
      <c r="L86" s="824"/>
      <c r="M86" s="825"/>
      <c r="N86" s="52">
        <f>L83+L84+L85</f>
        <v>747.96498764514092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3241.1816131289438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500</v>
      </c>
      <c r="N36" s="272">
        <f>K36/M36</f>
        <v>164.80266760345674</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500</v>
      </c>
      <c r="N37" s="272">
        <f>K37/M37</f>
        <v>148.25350580701135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313.5974834104681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1953.6557146116702</v>
      </c>
      <c r="N48" s="272">
        <f>K48*M48</f>
        <v>1953.6557146116702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1953.6557146116702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4" ht="15.75" thickBot="1">
      <c r="B65" s="912" t="s">
        <v>953</v>
      </c>
      <c r="C65" s="866"/>
      <c r="D65" s="866"/>
      <c r="E65" s="866"/>
      <c r="F65" s="866"/>
      <c r="G65" s="866"/>
      <c r="H65" s="866"/>
      <c r="I65" s="866"/>
      <c r="J65" s="866"/>
      <c r="K65" s="866"/>
      <c r="L65" s="866"/>
      <c r="M65" s="867"/>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2" t="s">
        <v>963</v>
      </c>
      <c r="C69" s="863"/>
      <c r="D69" s="863"/>
      <c r="E69" s="863"/>
      <c r="F69" s="863"/>
      <c r="G69" s="863"/>
      <c r="H69" s="863"/>
      <c r="I69" s="73" t="s">
        <v>964</v>
      </c>
      <c r="J69" s="75" t="s">
        <v>1410</v>
      </c>
      <c r="K69" s="74" t="s">
        <v>966</v>
      </c>
      <c r="L69" s="864" t="s">
        <v>950</v>
      </c>
      <c r="M69" s="865"/>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9"/>
      <c r="C74" s="900"/>
      <c r="D74" s="900"/>
      <c r="E74" s="900"/>
      <c r="F74" s="900"/>
      <c r="G74" s="900"/>
      <c r="H74" s="900"/>
      <c r="I74" s="126"/>
      <c r="J74" s="126"/>
      <c r="K74" s="126"/>
      <c r="L74" s="913"/>
      <c r="M74" s="913"/>
      <c r="N74" s="45"/>
    </row>
    <row r="75" spans="1:14" ht="15.75" thickBot="1">
      <c r="B75" s="912" t="s">
        <v>953</v>
      </c>
      <c r="C75" s="866"/>
      <c r="D75" s="866"/>
      <c r="E75" s="866"/>
      <c r="F75" s="866"/>
      <c r="G75" s="866"/>
      <c r="H75" s="866"/>
      <c r="I75" s="866"/>
      <c r="J75" s="866"/>
      <c r="K75" s="866"/>
      <c r="L75" s="866"/>
      <c r="M75" s="867"/>
      <c r="N75" s="301">
        <f>SUM(N70:N74)</f>
        <v>54.131</v>
      </c>
    </row>
    <row r="76" spans="1:14" ht="15.75" thickBot="1">
      <c r="B76" s="33"/>
      <c r="C76" s="34"/>
      <c r="D76" s="34"/>
      <c r="E76" s="34"/>
      <c r="F76" s="34"/>
      <c r="G76" s="34"/>
      <c r="H76" s="34"/>
      <c r="I76" s="34"/>
      <c r="J76" s="34"/>
      <c r="K76" s="34"/>
      <c r="L76" s="34"/>
      <c r="M76" s="34"/>
      <c r="N76" s="35"/>
    </row>
    <row r="77" spans="1:14" ht="15.75" thickBot="1">
      <c r="B77" s="823" t="s">
        <v>967</v>
      </c>
      <c r="C77" s="824"/>
      <c r="D77" s="824"/>
      <c r="E77" s="824"/>
      <c r="F77" s="824"/>
      <c r="G77" s="824"/>
      <c r="H77" s="824"/>
      <c r="I77" s="824"/>
      <c r="J77" s="824"/>
      <c r="K77" s="824"/>
      <c r="L77" s="824"/>
      <c r="M77" s="825"/>
      <c r="N77" s="99">
        <f>N43+N54+N65+N75</f>
        <v>2321.3841980221382</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464.27683960442766</v>
      </c>
      <c r="M82" s="859"/>
      <c r="N82" s="51"/>
    </row>
    <row r="83" spans="1:14">
      <c r="B83" s="89" t="s">
        <v>973</v>
      </c>
      <c r="C83" s="90"/>
      <c r="D83" s="90"/>
      <c r="E83" s="90"/>
      <c r="F83" s="90"/>
      <c r="G83" s="90"/>
      <c r="H83" s="90"/>
      <c r="I83" s="87"/>
      <c r="J83" s="88"/>
      <c r="K83" s="304">
        <v>0.05</v>
      </c>
      <c r="L83" s="858">
        <f>N77*K83</f>
        <v>116.06920990110692</v>
      </c>
      <c r="M83" s="859"/>
      <c r="N83" s="51"/>
    </row>
    <row r="84" spans="1:14" ht="15.75" thickBot="1">
      <c r="B84" s="91" t="s">
        <v>974</v>
      </c>
      <c r="C84" s="92"/>
      <c r="D84" s="92"/>
      <c r="E84" s="92"/>
      <c r="F84" s="92"/>
      <c r="G84" s="92"/>
      <c r="H84" s="92"/>
      <c r="I84" s="93"/>
      <c r="J84" s="94"/>
      <c r="K84" s="305">
        <v>0.05</v>
      </c>
      <c r="L84" s="860">
        <f>N77*K84</f>
        <v>116.06920990110692</v>
      </c>
      <c r="M84" s="861"/>
      <c r="N84" s="51"/>
    </row>
    <row r="85" spans="1:14" ht="15.75" thickBot="1">
      <c r="B85" s="823" t="s">
        <v>953</v>
      </c>
      <c r="C85" s="824"/>
      <c r="D85" s="824"/>
      <c r="E85" s="824"/>
      <c r="F85" s="824"/>
      <c r="G85" s="824"/>
      <c r="H85" s="824"/>
      <c r="I85" s="824"/>
      <c r="J85" s="824"/>
      <c r="K85" s="824"/>
      <c r="L85" s="824"/>
      <c r="M85" s="825"/>
      <c r="N85" s="52">
        <f>L82+L83+L84</f>
        <v>696.41525940664144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3017.7994574287795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500</v>
      </c>
      <c r="N36" s="272">
        <f>K36/M36</f>
        <v>164.80266760345674</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500</v>
      </c>
      <c r="N37" s="272">
        <f>K37/M37</f>
        <v>148.25350580701135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313.5974834104681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1597.481910971127</v>
      </c>
      <c r="N48" s="272">
        <f>K48*M48</f>
        <v>1597.481910971127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1597.481910971127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1965.2103943815953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393.04207887631907</v>
      </c>
      <c r="M83" s="859"/>
      <c r="N83" s="51"/>
    </row>
    <row r="84" spans="1:14">
      <c r="B84" s="89" t="s">
        <v>973</v>
      </c>
      <c r="C84" s="90"/>
      <c r="D84" s="90"/>
      <c r="E84" s="90"/>
      <c r="F84" s="90"/>
      <c r="G84" s="90"/>
      <c r="H84" s="90"/>
      <c r="I84" s="87"/>
      <c r="J84" s="88"/>
      <c r="K84" s="304">
        <v>0.05</v>
      </c>
      <c r="L84" s="858">
        <f>N78*K84</f>
        <v>98.260519719079767</v>
      </c>
      <c r="M84" s="859"/>
      <c r="N84" s="51"/>
    </row>
    <row r="85" spans="1:14" ht="15.75" thickBot="1">
      <c r="B85" s="91" t="s">
        <v>974</v>
      </c>
      <c r="C85" s="92"/>
      <c r="D85" s="92"/>
      <c r="E85" s="92"/>
      <c r="F85" s="92"/>
      <c r="G85" s="92"/>
      <c r="H85" s="92"/>
      <c r="I85" s="93"/>
      <c r="J85" s="94"/>
      <c r="K85" s="305">
        <v>0.05</v>
      </c>
      <c r="L85" s="860">
        <f>N78*K85</f>
        <v>98.260519719079767</v>
      </c>
      <c r="M85" s="861"/>
      <c r="N85" s="51"/>
    </row>
    <row r="86" spans="1:14" ht="15.75" thickBot="1">
      <c r="B86" s="823" t="s">
        <v>953</v>
      </c>
      <c r="C86" s="824"/>
      <c r="D86" s="824"/>
      <c r="E86" s="824"/>
      <c r="F86" s="824"/>
      <c r="G86" s="824"/>
      <c r="H86" s="824"/>
      <c r="I86" s="824"/>
      <c r="J86" s="824"/>
      <c r="K86" s="824"/>
      <c r="L86" s="824"/>
      <c r="M86" s="825"/>
      <c r="N86" s="52">
        <f>L83+L84+L85</f>
        <v>589.56311831447863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2554.7735126960738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500</v>
      </c>
      <c r="N36" s="272">
        <f>K36/M36</f>
        <v>164.80266760345674</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500</v>
      </c>
      <c r="N37" s="272">
        <f>K37/M37</f>
        <v>148.25350580701135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313.5974834104681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6650.697750121335</v>
      </c>
      <c r="N48" s="272">
        <f>K48*M48</f>
        <v>1995.2093250364005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1995.2093250364005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2362.9378084468685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472.58756168937373</v>
      </c>
      <c r="M83" s="859"/>
      <c r="N83" s="51"/>
    </row>
    <row r="84" spans="1:14">
      <c r="B84" s="89" t="s">
        <v>973</v>
      </c>
      <c r="C84" s="90"/>
      <c r="D84" s="90"/>
      <c r="E84" s="90"/>
      <c r="F84" s="90"/>
      <c r="G84" s="90"/>
      <c r="H84" s="90"/>
      <c r="I84" s="87"/>
      <c r="J84" s="88"/>
      <c r="K84" s="304">
        <v>0.05</v>
      </c>
      <c r="L84" s="858">
        <f>N78*K84</f>
        <v>118.14689042234343</v>
      </c>
      <c r="M84" s="859"/>
      <c r="N84" s="51"/>
    </row>
    <row r="85" spans="1:14" ht="15.75" thickBot="1">
      <c r="B85" s="91" t="s">
        <v>974</v>
      </c>
      <c r="C85" s="92"/>
      <c r="D85" s="92"/>
      <c r="E85" s="92"/>
      <c r="F85" s="92"/>
      <c r="G85" s="92"/>
      <c r="H85" s="92"/>
      <c r="I85" s="93"/>
      <c r="J85" s="94"/>
      <c r="K85" s="305">
        <v>0.05</v>
      </c>
      <c r="L85" s="860">
        <f>N78*K85</f>
        <v>118.14689042234343</v>
      </c>
      <c r="M85" s="861"/>
      <c r="N85" s="51"/>
    </row>
    <row r="86" spans="1:14" ht="15.75" thickBot="1">
      <c r="B86" s="823" t="s">
        <v>953</v>
      </c>
      <c r="C86" s="824"/>
      <c r="D86" s="824"/>
      <c r="E86" s="824"/>
      <c r="F86" s="824"/>
      <c r="G86" s="824"/>
      <c r="H86" s="824"/>
      <c r="I86" s="824"/>
      <c r="J86" s="824"/>
      <c r="K86" s="824"/>
      <c r="L86" s="824"/>
      <c r="M86" s="825"/>
      <c r="N86" s="52">
        <f>L83+L84+L85</f>
        <v>708.88134253406054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3071.819150980929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VLOOKUP(A36,EQUIPOS!A6:D162,4,FALSE)</f>
        <v>82401.333801728368</v>
      </c>
      <c r="L36" s="270"/>
      <c r="M36" s="271">
        <v>500</v>
      </c>
      <c r="N36" s="272">
        <f>K36/M36</f>
        <v>164.80266760345674</v>
      </c>
    </row>
    <row r="37" spans="1:14">
      <c r="A37" s="113" t="s">
        <v>176</v>
      </c>
      <c r="B37" s="955" t="str">
        <f>VLOOKUP(A37,EQUIPOS!A7:D154,3,FALSE)</f>
        <v xml:space="preserve">Compresor (barrido y soplado)
</v>
      </c>
      <c r="C37" s="956"/>
      <c r="D37" s="956"/>
      <c r="E37" s="956"/>
      <c r="F37" s="956"/>
      <c r="G37" s="956"/>
      <c r="H37" s="957"/>
      <c r="I37" s="267"/>
      <c r="J37" s="268"/>
      <c r="K37" s="269">
        <f>VLOOKUP(A37,EQUIPOS!A7:D163,4,FALSE)</f>
        <v>74126.75290350568</v>
      </c>
      <c r="L37" s="270"/>
      <c r="M37" s="271">
        <v>500</v>
      </c>
      <c r="N37" s="272">
        <f>K37/M37</f>
        <v>148.25350580701135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313.5974834104681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1361.0927496263619</v>
      </c>
      <c r="N48" s="272">
        <f>K48*M48</f>
        <v>612.49173733186285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612.49173733186285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980.22022074233098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196.04404414846621</v>
      </c>
      <c r="M83" s="859"/>
      <c r="N83" s="51"/>
    </row>
    <row r="84" spans="1:14">
      <c r="B84" s="89" t="s">
        <v>973</v>
      </c>
      <c r="C84" s="90"/>
      <c r="D84" s="90"/>
      <c r="E84" s="90"/>
      <c r="F84" s="90"/>
      <c r="G84" s="90"/>
      <c r="H84" s="90"/>
      <c r="I84" s="87"/>
      <c r="J84" s="88"/>
      <c r="K84" s="304">
        <v>0.05</v>
      </c>
      <c r="L84" s="858">
        <f>N78*K84</f>
        <v>49.011011037116553</v>
      </c>
      <c r="M84" s="859"/>
      <c r="N84" s="51"/>
    </row>
    <row r="85" spans="1:14" ht="15.75" thickBot="1">
      <c r="B85" s="91" t="s">
        <v>974</v>
      </c>
      <c r="C85" s="92"/>
      <c r="D85" s="92"/>
      <c r="E85" s="92"/>
      <c r="F85" s="92"/>
      <c r="G85" s="92"/>
      <c r="H85" s="92"/>
      <c r="I85" s="93"/>
      <c r="J85" s="94"/>
      <c r="K85" s="305">
        <v>0.05</v>
      </c>
      <c r="L85" s="860">
        <f>N78*K85</f>
        <v>49.011011037116553</v>
      </c>
      <c r="M85" s="861"/>
      <c r="N85" s="51"/>
    </row>
    <row r="86" spans="1:14" ht="15.75" thickBot="1">
      <c r="B86" s="823" t="s">
        <v>953</v>
      </c>
      <c r="C86" s="824"/>
      <c r="D86" s="824"/>
      <c r="E86" s="824"/>
      <c r="F86" s="824"/>
      <c r="G86" s="824"/>
      <c r="H86" s="824"/>
      <c r="I86" s="824"/>
      <c r="J86" s="824"/>
      <c r="K86" s="824"/>
      <c r="L86" s="824"/>
      <c r="M86" s="825"/>
      <c r="N86" s="52">
        <f>L83+L84+L85</f>
        <v>294.06606622269931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1274.2862869650303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500</v>
      </c>
      <c r="N36" s="272">
        <f>K36/M36</f>
        <v>164.80266760345674</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500</v>
      </c>
      <c r="N37" s="272">
        <f>K37/M37</f>
        <v>148.25350580701135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313.5974834104681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2000.2975222312652</v>
      </c>
      <c r="N48" s="272">
        <f>K48*M48</f>
        <v>900.13388500406938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900.13388500406938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1267.8623684145375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253.57247368290751</v>
      </c>
      <c r="M83" s="859"/>
      <c r="N83" s="51"/>
    </row>
    <row r="84" spans="1:14">
      <c r="B84" s="89" t="s">
        <v>973</v>
      </c>
      <c r="C84" s="90"/>
      <c r="D84" s="90"/>
      <c r="E84" s="90"/>
      <c r="F84" s="90"/>
      <c r="G84" s="90"/>
      <c r="H84" s="90"/>
      <c r="I84" s="87"/>
      <c r="J84" s="88"/>
      <c r="K84" s="304">
        <v>0.05</v>
      </c>
      <c r="L84" s="858">
        <f>N78*K84</f>
        <v>63.393118420726879</v>
      </c>
      <c r="M84" s="859"/>
      <c r="N84" s="51"/>
    </row>
    <row r="85" spans="1:14" ht="15.75" thickBot="1">
      <c r="B85" s="91" t="s">
        <v>974</v>
      </c>
      <c r="C85" s="92"/>
      <c r="D85" s="92"/>
      <c r="E85" s="92"/>
      <c r="F85" s="92"/>
      <c r="G85" s="92"/>
      <c r="H85" s="92"/>
      <c r="I85" s="93"/>
      <c r="J85" s="94"/>
      <c r="K85" s="305">
        <v>0.05</v>
      </c>
      <c r="L85" s="860">
        <f>N78*K85</f>
        <v>63.393118420726879</v>
      </c>
      <c r="M85" s="861"/>
      <c r="N85" s="51"/>
    </row>
    <row r="86" spans="1:14" ht="15.75" thickBot="1">
      <c r="B86" s="823" t="s">
        <v>953</v>
      </c>
      <c r="C86" s="824"/>
      <c r="D86" s="824"/>
      <c r="E86" s="824"/>
      <c r="F86" s="824"/>
      <c r="G86" s="824"/>
      <c r="H86" s="824"/>
      <c r="I86" s="824"/>
      <c r="J86" s="824"/>
      <c r="K86" s="824"/>
      <c r="L86" s="824"/>
      <c r="M86" s="825"/>
      <c r="N86" s="52">
        <f>L83+L84+L85</f>
        <v>380.35871052436124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1648.2210789388987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500</v>
      </c>
      <c r="N36" s="272">
        <f>K36/M36</f>
        <v>164.80266760345674</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500</v>
      </c>
      <c r="N37" s="272">
        <f>K37/M37</f>
        <v>148.25350580701135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313.5974834104681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2010.8979330539005</v>
      </c>
      <c r="N48" s="272">
        <f>K48*M48</f>
        <v>904.90406987425524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904.90406987425524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1272.6325532847234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254.52651065694468</v>
      </c>
      <c r="M83" s="859"/>
      <c r="N83" s="51"/>
    </row>
    <row r="84" spans="1:14">
      <c r="B84" s="89" t="s">
        <v>973</v>
      </c>
      <c r="C84" s="90"/>
      <c r="D84" s="90"/>
      <c r="E84" s="90"/>
      <c r="F84" s="90"/>
      <c r="G84" s="90"/>
      <c r="H84" s="90"/>
      <c r="I84" s="87"/>
      <c r="J84" s="88"/>
      <c r="K84" s="304">
        <v>0.05</v>
      </c>
      <c r="L84" s="858">
        <f>N78*K84</f>
        <v>63.63162766423617</v>
      </c>
      <c r="M84" s="859"/>
      <c r="N84" s="51"/>
    </row>
    <row r="85" spans="1:14" ht="15.75" thickBot="1">
      <c r="B85" s="91" t="s">
        <v>974</v>
      </c>
      <c r="C85" s="92"/>
      <c r="D85" s="92"/>
      <c r="E85" s="92"/>
      <c r="F85" s="92"/>
      <c r="G85" s="92"/>
      <c r="H85" s="92"/>
      <c r="I85" s="93"/>
      <c r="J85" s="94"/>
      <c r="K85" s="305">
        <v>0.05</v>
      </c>
      <c r="L85" s="860">
        <f>N78*K85</f>
        <v>63.63162766423617</v>
      </c>
      <c r="M85" s="861"/>
      <c r="N85" s="51"/>
    </row>
    <row r="86" spans="1:14" ht="15.75" thickBot="1">
      <c r="B86" s="823" t="s">
        <v>953</v>
      </c>
      <c r="C86" s="824"/>
      <c r="D86" s="824"/>
      <c r="E86" s="824"/>
      <c r="F86" s="824"/>
      <c r="G86" s="824"/>
      <c r="H86" s="824"/>
      <c r="I86" s="824"/>
      <c r="J86" s="824"/>
      <c r="K86" s="824"/>
      <c r="L86" s="824"/>
      <c r="M86" s="825"/>
      <c r="N86" s="52">
        <f>L83+L84+L85</f>
        <v>381.78976598541703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1654.4223192701404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500</v>
      </c>
      <c r="N36" s="272">
        <f>K36/M36</f>
        <v>164.80266760345674</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500</v>
      </c>
      <c r="N37" s="272">
        <f>K37/M37</f>
        <v>148.25350580701135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313.5974834104681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1585.8214590662283</v>
      </c>
      <c r="N48" s="272">
        <f>K48*M48</f>
        <v>713.61965657980272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713.61965657980272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1081.348139990271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216.2696279980542</v>
      </c>
      <c r="M83" s="859"/>
      <c r="N83" s="51"/>
    </row>
    <row r="84" spans="1:14">
      <c r="B84" s="89" t="s">
        <v>973</v>
      </c>
      <c r="C84" s="90"/>
      <c r="D84" s="90"/>
      <c r="E84" s="90"/>
      <c r="F84" s="90"/>
      <c r="G84" s="90"/>
      <c r="H84" s="90"/>
      <c r="I84" s="87"/>
      <c r="J84" s="88"/>
      <c r="K84" s="304">
        <v>0.05</v>
      </c>
      <c r="L84" s="858">
        <f>N78*K84</f>
        <v>54.067406999513551</v>
      </c>
      <c r="M84" s="859"/>
      <c r="N84" s="51"/>
    </row>
    <row r="85" spans="1:14" ht="15.75" thickBot="1">
      <c r="B85" s="91" t="s">
        <v>974</v>
      </c>
      <c r="C85" s="92"/>
      <c r="D85" s="92"/>
      <c r="E85" s="92"/>
      <c r="F85" s="92"/>
      <c r="G85" s="92"/>
      <c r="H85" s="92"/>
      <c r="I85" s="93"/>
      <c r="J85" s="94"/>
      <c r="K85" s="305">
        <v>0.05</v>
      </c>
      <c r="L85" s="860">
        <f>N78*K85</f>
        <v>54.067406999513551</v>
      </c>
      <c r="M85" s="861"/>
      <c r="N85" s="51"/>
    </row>
    <row r="86" spans="1:14" ht="15.75" thickBot="1">
      <c r="B86" s="823" t="s">
        <v>953</v>
      </c>
      <c r="C86" s="824"/>
      <c r="D86" s="824"/>
      <c r="E86" s="824"/>
      <c r="F86" s="824"/>
      <c r="G86" s="824"/>
      <c r="H86" s="824"/>
      <c r="I86" s="824"/>
      <c r="J86" s="824"/>
      <c r="K86" s="824"/>
      <c r="L86" s="824"/>
      <c r="M86" s="825"/>
      <c r="N86" s="52">
        <f>L83+L84+L85</f>
        <v>324.40444199708128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1405.7525819873522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400</v>
      </c>
      <c r="N36" s="272">
        <f>K36/M36</f>
        <v>206.00333450432092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400</v>
      </c>
      <c r="N37" s="272">
        <f>K37/M37</f>
        <v>251.50276459515507</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74126.75290350568</v>
      </c>
      <c r="L38" s="270"/>
      <c r="M38" s="271">
        <v>400</v>
      </c>
      <c r="N38" s="272">
        <f>K38/M38</f>
        <v>185.3168822587642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80098.681255896605</v>
      </c>
      <c r="L39" s="877">
        <v>400</v>
      </c>
      <c r="M39" s="878"/>
      <c r="N39" s="272">
        <f>K39/L39</f>
        <v>200.2467031397415</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844.07971650927675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2000.2975222312652</v>
      </c>
      <c r="N48" s="272">
        <f>K48*M48</f>
        <v>3660.5444656832155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75961.20290137337</v>
      </c>
      <c r="N49" s="272">
        <f>K49*M49</f>
        <v>1443.2628551260939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5103.8073208093092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1117.717304658089</v>
      </c>
      <c r="M58" s="911"/>
      <c r="N58" s="287">
        <f>K58*L58</f>
        <v>21.23662878850369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21.23662878850369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6070.1268672365914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1214.0253734473183</v>
      </c>
      <c r="M82" s="859"/>
      <c r="N82" s="51"/>
    </row>
    <row r="83" spans="1:14">
      <c r="B83" s="89" t="s">
        <v>973</v>
      </c>
      <c r="C83" s="90"/>
      <c r="D83" s="90"/>
      <c r="E83" s="90"/>
      <c r="F83" s="90"/>
      <c r="G83" s="90"/>
      <c r="H83" s="90"/>
      <c r="I83" s="87"/>
      <c r="J83" s="88"/>
      <c r="K83" s="304">
        <v>0.05</v>
      </c>
      <c r="L83" s="858">
        <f>N77*K83</f>
        <v>303.50634336182958</v>
      </c>
      <c r="M83" s="859"/>
      <c r="N83" s="51"/>
    </row>
    <row r="84" spans="1:14" ht="15.75" thickBot="1">
      <c r="B84" s="91" t="s">
        <v>974</v>
      </c>
      <c r="C84" s="92"/>
      <c r="D84" s="92"/>
      <c r="E84" s="92"/>
      <c r="F84" s="92"/>
      <c r="G84" s="92"/>
      <c r="H84" s="92"/>
      <c r="I84" s="93"/>
      <c r="J84" s="94"/>
      <c r="K84" s="305">
        <v>0.05</v>
      </c>
      <c r="L84" s="860">
        <f>N77*K84</f>
        <v>303.50634336182958</v>
      </c>
      <c r="M84" s="861"/>
      <c r="N84" s="51"/>
    </row>
    <row r="85" spans="1:14" ht="15.75" thickBot="1">
      <c r="B85" s="823" t="s">
        <v>953</v>
      </c>
      <c r="C85" s="824"/>
      <c r="D85" s="824"/>
      <c r="E85" s="824"/>
      <c r="F85" s="824"/>
      <c r="G85" s="824"/>
      <c r="H85" s="824"/>
      <c r="I85" s="824"/>
      <c r="J85" s="824"/>
      <c r="K85" s="824"/>
      <c r="L85" s="824"/>
      <c r="M85" s="825"/>
      <c r="N85" s="52">
        <f>L82+L83+L84</f>
        <v>1821.0380601709774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7891.1649274075689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400</v>
      </c>
      <c r="N36" s="272">
        <f>K36/M36</f>
        <v>206.00333450432092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400</v>
      </c>
      <c r="N37" s="272">
        <f>K37/M37</f>
        <v>251.50276459515507</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74126.75290350568</v>
      </c>
      <c r="L38" s="270"/>
      <c r="M38" s="271">
        <v>400</v>
      </c>
      <c r="N38" s="272">
        <f>K38/M38</f>
        <v>185.3168822587642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80098.681255896605</v>
      </c>
      <c r="L39" s="877">
        <v>400</v>
      </c>
      <c r="M39" s="878"/>
      <c r="N39" s="272">
        <f>K39/L39</f>
        <v>200.2467031397415</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844.07971650927675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2000.2975222312652</v>
      </c>
      <c r="N48" s="272">
        <f>K48*M48</f>
        <v>3000.4462833468979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75961.20290137337</v>
      </c>
      <c r="N49" s="272">
        <f>K49*M49</f>
        <v>987.49563771785381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3987.9419210647516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1117.717304658089</v>
      </c>
      <c r="M58" s="911"/>
      <c r="N58" s="287">
        <f>K58*L58</f>
        <v>14.530324960555156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14.530324960555156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4947.5551636640857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989.51103273281717</v>
      </c>
      <c r="M83" s="859"/>
      <c r="N83" s="51"/>
    </row>
    <row r="84" spans="1:14">
      <c r="B84" s="89" t="s">
        <v>973</v>
      </c>
      <c r="C84" s="90"/>
      <c r="D84" s="90"/>
      <c r="E84" s="90"/>
      <c r="F84" s="90"/>
      <c r="G84" s="90"/>
      <c r="H84" s="90"/>
      <c r="I84" s="87"/>
      <c r="J84" s="88"/>
      <c r="K84" s="304">
        <v>0.05</v>
      </c>
      <c r="L84" s="858">
        <f>N78*K84</f>
        <v>247.37775818320429</v>
      </c>
      <c r="M84" s="859"/>
      <c r="N84" s="51"/>
    </row>
    <row r="85" spans="1:14" ht="15.75" thickBot="1">
      <c r="B85" s="91" t="s">
        <v>974</v>
      </c>
      <c r="C85" s="92"/>
      <c r="D85" s="92"/>
      <c r="E85" s="92"/>
      <c r="F85" s="92"/>
      <c r="G85" s="92"/>
      <c r="H85" s="92"/>
      <c r="I85" s="93"/>
      <c r="J85" s="94"/>
      <c r="K85" s="305">
        <v>0.05</v>
      </c>
      <c r="L85" s="860">
        <f>N78*K85</f>
        <v>247.37775818320429</v>
      </c>
      <c r="M85" s="861"/>
      <c r="N85" s="51"/>
    </row>
    <row r="86" spans="1:14" ht="15.75" thickBot="1">
      <c r="B86" s="823" t="s">
        <v>953</v>
      </c>
      <c r="C86" s="824"/>
      <c r="D86" s="824"/>
      <c r="E86" s="824"/>
      <c r="F86" s="824"/>
      <c r="G86" s="824"/>
      <c r="H86" s="824"/>
      <c r="I86" s="824"/>
      <c r="J86" s="824"/>
      <c r="K86" s="824"/>
      <c r="L86" s="824"/>
      <c r="M86" s="825"/>
      <c r="N86" s="52">
        <f>L83+L84+L85</f>
        <v>1484.2665490992258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6431.8217127633116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400</v>
      </c>
      <c r="N36" s="272">
        <f>K36/M36</f>
        <v>206.00333450432092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400</v>
      </c>
      <c r="N37" s="272">
        <f>K37/M37</f>
        <v>251.50276459515507</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74126.75290350568</v>
      </c>
      <c r="L38" s="270"/>
      <c r="M38" s="271">
        <v>400</v>
      </c>
      <c r="N38" s="272">
        <f>K38/M38</f>
        <v>185.3168822587642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80098.681255896605</v>
      </c>
      <c r="L39" s="877">
        <v>400</v>
      </c>
      <c r="M39" s="878"/>
      <c r="N39" s="272">
        <f>K39/L39</f>
        <v>200.2467031397415</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844.07971650927675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2000.2975222312652</v>
      </c>
      <c r="N48" s="272">
        <f>K48*M48</f>
        <v>3660.5444656832155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75961.20290137337</v>
      </c>
      <c r="N49" s="272">
        <f>K49*M49</f>
        <v>1443.2628551260939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5103.8073208093092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1117.717304658089</v>
      </c>
      <c r="M58" s="911"/>
      <c r="N58" s="287">
        <f>K58*L58</f>
        <v>21.23662878850369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21.23662878850369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6070.1268672365914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1214.0253734473183</v>
      </c>
      <c r="M83" s="859"/>
      <c r="N83" s="51"/>
    </row>
    <row r="84" spans="1:14">
      <c r="B84" s="89" t="s">
        <v>973</v>
      </c>
      <c r="C84" s="90"/>
      <c r="D84" s="90"/>
      <c r="E84" s="90"/>
      <c r="F84" s="90"/>
      <c r="G84" s="90"/>
      <c r="H84" s="90"/>
      <c r="I84" s="87"/>
      <c r="J84" s="88"/>
      <c r="K84" s="304">
        <v>0.05</v>
      </c>
      <c r="L84" s="858">
        <f>N78*K84</f>
        <v>303.50634336182958</v>
      </c>
      <c r="M84" s="859"/>
      <c r="N84" s="51"/>
    </row>
    <row r="85" spans="1:14" ht="15.75" thickBot="1">
      <c r="B85" s="91" t="s">
        <v>974</v>
      </c>
      <c r="C85" s="92"/>
      <c r="D85" s="92"/>
      <c r="E85" s="92"/>
      <c r="F85" s="92"/>
      <c r="G85" s="92"/>
      <c r="H85" s="92"/>
      <c r="I85" s="93"/>
      <c r="J85" s="94"/>
      <c r="K85" s="305">
        <v>0.05</v>
      </c>
      <c r="L85" s="860">
        <f>N78*K85</f>
        <v>303.50634336182958</v>
      </c>
      <c r="M85" s="861"/>
      <c r="N85" s="51"/>
    </row>
    <row r="86" spans="1:14" ht="15.75" thickBot="1">
      <c r="B86" s="823" t="s">
        <v>953</v>
      </c>
      <c r="C86" s="824"/>
      <c r="D86" s="824"/>
      <c r="E86" s="824"/>
      <c r="F86" s="824"/>
      <c r="G86" s="824"/>
      <c r="H86" s="824"/>
      <c r="I86" s="824"/>
      <c r="J86" s="824"/>
      <c r="K86" s="824"/>
      <c r="L86" s="824"/>
      <c r="M86" s="825"/>
      <c r="N86" s="52">
        <f>L83+L84+L85</f>
        <v>1821.0380601709774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7891.1649274075689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400</v>
      </c>
      <c r="N36" s="272">
        <f>K36/M36</f>
        <v>206.00333450432092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400</v>
      </c>
      <c r="N37" s="272">
        <f>K37/M37</f>
        <v>251.50276459515507</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74126.75290350568</v>
      </c>
      <c r="L38" s="270"/>
      <c r="M38" s="271">
        <v>400</v>
      </c>
      <c r="N38" s="272">
        <f>K38/M38</f>
        <v>185.3168822587642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80098.681255896605</v>
      </c>
      <c r="L39" s="877">
        <v>400</v>
      </c>
      <c r="M39" s="878"/>
      <c r="N39" s="272">
        <f>K39/L39</f>
        <v>200.2467031397415</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844.07971650927675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75961.20290137337</v>
      </c>
      <c r="N48" s="272">
        <f>K48*M48</f>
        <v>987.49563771785381</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2000.2975222312652</v>
      </c>
      <c r="N49" s="272">
        <f>K49*M49</f>
        <v>3000.4462833468979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3987.9419210647516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1117.717304658089</v>
      </c>
      <c r="M58" s="911"/>
      <c r="N58" s="287">
        <f>K58*L58</f>
        <v>14.530324960555156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14.530324960555156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4947.5551636640857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989.51103273281717</v>
      </c>
      <c r="M83" s="859"/>
      <c r="N83" s="51"/>
    </row>
    <row r="84" spans="1:14">
      <c r="B84" s="89" t="s">
        <v>973</v>
      </c>
      <c r="C84" s="90"/>
      <c r="D84" s="90"/>
      <c r="E84" s="90"/>
      <c r="F84" s="90"/>
      <c r="G84" s="90"/>
      <c r="H84" s="90"/>
      <c r="I84" s="87"/>
      <c r="J84" s="88"/>
      <c r="K84" s="304">
        <v>0.05</v>
      </c>
      <c r="L84" s="858">
        <f>N78*K84</f>
        <v>247.37775818320429</v>
      </c>
      <c r="M84" s="859"/>
      <c r="N84" s="51"/>
    </row>
    <row r="85" spans="1:14" ht="15.75" thickBot="1">
      <c r="B85" s="91" t="s">
        <v>974</v>
      </c>
      <c r="C85" s="92"/>
      <c r="D85" s="92"/>
      <c r="E85" s="92"/>
      <c r="F85" s="92"/>
      <c r="G85" s="92"/>
      <c r="H85" s="92"/>
      <c r="I85" s="93"/>
      <c r="J85" s="94"/>
      <c r="K85" s="305">
        <v>0.05</v>
      </c>
      <c r="L85" s="860">
        <f>N78*K85</f>
        <v>247.37775818320429</v>
      </c>
      <c r="M85" s="861"/>
      <c r="N85" s="51"/>
    </row>
    <row r="86" spans="1:14" ht="15.75" thickBot="1">
      <c r="B86" s="823" t="s">
        <v>953</v>
      </c>
      <c r="C86" s="824"/>
      <c r="D86" s="824"/>
      <c r="E86" s="824"/>
      <c r="F86" s="824"/>
      <c r="G86" s="824"/>
      <c r="H86" s="824"/>
      <c r="I86" s="824"/>
      <c r="J86" s="824"/>
      <c r="K86" s="824"/>
      <c r="L86" s="824"/>
      <c r="M86" s="825"/>
      <c r="N86" s="52">
        <f>L83+L84+L85</f>
        <v>1484.2665490992258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6431.8217127633116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83">
        <v>275</v>
      </c>
      <c r="N36" s="272">
        <f>K36/M36</f>
        <v>299.64121382446677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83">
        <f>M36</f>
        <v>275</v>
      </c>
      <c r="N37" s="272">
        <f>K37/M37</f>
        <v>365.82220304749825</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74126.75290350568</v>
      </c>
      <c r="L38" s="270"/>
      <c r="M38" s="283">
        <v>275</v>
      </c>
      <c r="N38" s="272">
        <f>K38/M38</f>
        <v>269.55182874002065</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80098.681255896605</v>
      </c>
      <c r="L39" s="953">
        <v>275</v>
      </c>
      <c r="M39" s="954"/>
      <c r="N39" s="272">
        <f>K39/L39</f>
        <v>291.267931839624</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1227.7523149225842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75961.20290137337</v>
      </c>
      <c r="N48" s="272">
        <f>K48*M48</f>
        <v>1899.0300725343343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75961.20290137337</v>
      </c>
      <c r="N49" s="272">
        <f>K49*M49</f>
        <v>987.49563771785381</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2000.2975222312652</v>
      </c>
      <c r="N50" s="272">
        <f>K50*M50</f>
        <v>8481.2614942605651</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11367.787204512753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1117.717304658089</v>
      </c>
      <c r="M58" s="911"/>
      <c r="N58" s="287">
        <f>K58*L58</f>
        <v>42.473257577007381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42.473257577007381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12784.926524109802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2556.9853048219607</v>
      </c>
      <c r="M83" s="859"/>
      <c r="N83" s="51"/>
    </row>
    <row r="84" spans="1:14">
      <c r="B84" s="89" t="s">
        <v>973</v>
      </c>
      <c r="C84" s="90"/>
      <c r="D84" s="90"/>
      <c r="E84" s="90"/>
      <c r="F84" s="90"/>
      <c r="G84" s="90"/>
      <c r="H84" s="90"/>
      <c r="I84" s="87"/>
      <c r="J84" s="88"/>
      <c r="K84" s="304">
        <v>0.05</v>
      </c>
      <c r="L84" s="858">
        <f>N78*K84</f>
        <v>639.24632620549016</v>
      </c>
      <c r="M84" s="859"/>
      <c r="N84" s="51"/>
    </row>
    <row r="85" spans="1:14" ht="15.75" thickBot="1">
      <c r="B85" s="91" t="s">
        <v>974</v>
      </c>
      <c r="C85" s="92"/>
      <c r="D85" s="92"/>
      <c r="E85" s="92"/>
      <c r="F85" s="92"/>
      <c r="G85" s="92"/>
      <c r="H85" s="92"/>
      <c r="I85" s="93"/>
      <c r="J85" s="94"/>
      <c r="K85" s="305">
        <v>0.05</v>
      </c>
      <c r="L85" s="860">
        <f>N78*K85</f>
        <v>639.24632620549016</v>
      </c>
      <c r="M85" s="861"/>
      <c r="N85" s="51"/>
    </row>
    <row r="86" spans="1:14" ht="15.75" thickBot="1">
      <c r="B86" s="823" t="s">
        <v>953</v>
      </c>
      <c r="C86" s="824"/>
      <c r="D86" s="824"/>
      <c r="E86" s="824"/>
      <c r="F86" s="824"/>
      <c r="G86" s="824"/>
      <c r="H86" s="824"/>
      <c r="I86" s="824"/>
      <c r="J86" s="824"/>
      <c r="K86" s="824"/>
      <c r="L86" s="824"/>
      <c r="M86" s="825"/>
      <c r="N86" s="52">
        <f>L83+L84+L85</f>
        <v>3835.4779572329412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16620.404481342743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83">
        <v>275</v>
      </c>
      <c r="N36" s="272">
        <f>K36/M36</f>
        <v>299.64121382446677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83">
        <v>275</v>
      </c>
      <c r="N37" s="272">
        <f>K37/M37</f>
        <v>365.82220304749825</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74126.75290350568</v>
      </c>
      <c r="L38" s="270"/>
      <c r="M38" s="283">
        <v>275</v>
      </c>
      <c r="N38" s="272">
        <f>K38/M38</f>
        <v>269.55182874002065</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80098.681255896605</v>
      </c>
      <c r="L39" s="953">
        <v>275</v>
      </c>
      <c r="M39" s="954"/>
      <c r="N39" s="272">
        <f>K39/L39</f>
        <v>291.267931839624</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1227.7523149225842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75961.20290137337</v>
      </c>
      <c r="N48" s="272">
        <f>K48*M48</f>
        <v>1443.2628551260939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75961.20290137337</v>
      </c>
      <c r="N49" s="272">
        <f>K49*M49</f>
        <v>759.61202901373372</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2000.2975222312652</v>
      </c>
      <c r="N50" s="272">
        <f>K50*M50</f>
        <v>6480.9639720292998</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8683.8388561691281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1117.717304658089</v>
      </c>
      <c r="M58" s="911"/>
      <c r="N58" s="287">
        <f>K58*L58</f>
        <v>32.413801835084584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32.413801835084584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10090.918720024254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2018.183744004851</v>
      </c>
      <c r="M83" s="859"/>
      <c r="N83" s="51"/>
    </row>
    <row r="84" spans="1:14">
      <c r="B84" s="89" t="s">
        <v>973</v>
      </c>
      <c r="C84" s="90"/>
      <c r="D84" s="90"/>
      <c r="E84" s="90"/>
      <c r="F84" s="90"/>
      <c r="G84" s="90"/>
      <c r="H84" s="90"/>
      <c r="I84" s="87"/>
      <c r="J84" s="88"/>
      <c r="K84" s="304">
        <v>0.05</v>
      </c>
      <c r="L84" s="858">
        <f>N78*K84</f>
        <v>504.54593600121274</v>
      </c>
      <c r="M84" s="859"/>
      <c r="N84" s="51"/>
    </row>
    <row r="85" spans="1:14" ht="15.75" thickBot="1">
      <c r="B85" s="91" t="s">
        <v>974</v>
      </c>
      <c r="C85" s="92"/>
      <c r="D85" s="92"/>
      <c r="E85" s="92"/>
      <c r="F85" s="92"/>
      <c r="G85" s="92"/>
      <c r="H85" s="92"/>
      <c r="I85" s="93"/>
      <c r="J85" s="94"/>
      <c r="K85" s="305">
        <v>0.05</v>
      </c>
      <c r="L85" s="860">
        <f>N78*K85</f>
        <v>504.54593600121274</v>
      </c>
      <c r="M85" s="861"/>
      <c r="N85" s="51"/>
    </row>
    <row r="86" spans="1:14" ht="15.75" thickBot="1">
      <c r="B86" s="823" t="s">
        <v>953</v>
      </c>
      <c r="C86" s="824"/>
      <c r="D86" s="824"/>
      <c r="E86" s="824"/>
      <c r="F86" s="824"/>
      <c r="G86" s="824"/>
      <c r="H86" s="824"/>
      <c r="I86" s="824"/>
      <c r="J86" s="824"/>
      <c r="K86" s="824"/>
      <c r="L86" s="824"/>
      <c r="M86" s="825"/>
      <c r="N86" s="52">
        <f>L83+L84+L85</f>
        <v>3027.2756160072763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13118.194336031531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275</v>
      </c>
      <c r="N36" s="272">
        <f>K36/M36</f>
        <v>299.64121382446677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275</v>
      </c>
      <c r="N37" s="272">
        <f>K37/M37</f>
        <v>365.82220304749825</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74126.75290350568</v>
      </c>
      <c r="L38" s="270"/>
      <c r="M38" s="271">
        <v>275</v>
      </c>
      <c r="N38" s="272">
        <f>K38/M38</f>
        <v>269.55182874002065</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80098.681255896605</v>
      </c>
      <c r="L39" s="877">
        <v>275</v>
      </c>
      <c r="M39" s="878"/>
      <c r="N39" s="272">
        <f>K39/L39</f>
        <v>291.267931839624</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1227.7523149225842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75961.20290137337</v>
      </c>
      <c r="N48" s="272">
        <f>K48*M48</f>
        <v>1899.0300725343343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75961.20290137337</v>
      </c>
      <c r="N49" s="272">
        <f>K49*M49</f>
        <v>987.49563771785381</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1585.8214590662283</v>
      </c>
      <c r="N50" s="272">
        <f>K50*M50</f>
        <v>6723.8829864408081</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9610.4086966929972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1117.717304658089</v>
      </c>
      <c r="M58" s="911"/>
      <c r="N58" s="287">
        <f>K58*L58</f>
        <v>42.473257577007381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42.473257577007381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11027.548016290046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2205.5096032580091</v>
      </c>
      <c r="M83" s="859"/>
      <c r="N83" s="51"/>
    </row>
    <row r="84" spans="1:14">
      <c r="B84" s="89" t="s">
        <v>973</v>
      </c>
      <c r="C84" s="90"/>
      <c r="D84" s="90"/>
      <c r="E84" s="90"/>
      <c r="F84" s="90"/>
      <c r="G84" s="90"/>
      <c r="H84" s="90"/>
      <c r="I84" s="87"/>
      <c r="J84" s="88"/>
      <c r="K84" s="304">
        <v>0.05</v>
      </c>
      <c r="L84" s="858">
        <f>N78*K84</f>
        <v>551.37740081450227</v>
      </c>
      <c r="M84" s="859"/>
      <c r="N84" s="51"/>
    </row>
    <row r="85" spans="1:14" ht="15.75" thickBot="1">
      <c r="B85" s="91" t="s">
        <v>974</v>
      </c>
      <c r="C85" s="92"/>
      <c r="D85" s="92"/>
      <c r="E85" s="92"/>
      <c r="F85" s="92"/>
      <c r="G85" s="92"/>
      <c r="H85" s="92"/>
      <c r="I85" s="93"/>
      <c r="J85" s="94"/>
      <c r="K85" s="305">
        <v>0.05</v>
      </c>
      <c r="L85" s="860">
        <f>N78*K85</f>
        <v>551.37740081450227</v>
      </c>
      <c r="M85" s="861"/>
      <c r="N85" s="51"/>
    </row>
    <row r="86" spans="1:14" ht="15.75" thickBot="1">
      <c r="B86" s="823" t="s">
        <v>953</v>
      </c>
      <c r="C86" s="824"/>
      <c r="D86" s="824"/>
      <c r="E86" s="824"/>
      <c r="F86" s="824"/>
      <c r="G86" s="824"/>
      <c r="H86" s="824"/>
      <c r="I86" s="824"/>
      <c r="J86" s="824"/>
      <c r="K86" s="824"/>
      <c r="L86" s="824"/>
      <c r="M86" s="825"/>
      <c r="N86" s="52">
        <f>L83+L84+L85</f>
        <v>3308.2644048870138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14335.812421177059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275</v>
      </c>
      <c r="N36" s="272">
        <f>K36/M36</f>
        <v>299.64121382446677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275</v>
      </c>
      <c r="N37" s="272">
        <f>K37/M37</f>
        <v>365.82220304749825</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74126.75290350568</v>
      </c>
      <c r="L38" s="270"/>
      <c r="M38" s="271">
        <v>275</v>
      </c>
      <c r="N38" s="272">
        <f>K38/M38</f>
        <v>269.55182874002065</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80098.681255896605</v>
      </c>
      <c r="L39" s="877">
        <v>275</v>
      </c>
      <c r="M39" s="878"/>
      <c r="N39" s="272">
        <f>K39/L39</f>
        <v>291.267931839624</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1227.7523149225842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75961.20290137337</v>
      </c>
      <c r="N48" s="272">
        <f>K48*M48</f>
        <v>1443.2628551260939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75961.20290137337</v>
      </c>
      <c r="N49" s="272">
        <f>K49*M49</f>
        <v>759.61202901373372</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1585.8214590662283</v>
      </c>
      <c r="N50" s="272">
        <f>K50*M50</f>
        <v>5138.0615273745798</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7340.9364115144072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1117.717304658089</v>
      </c>
      <c r="M58" s="911"/>
      <c r="N58" s="287">
        <f>K58*L58</f>
        <v>32.413801835084584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32.413801835084584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8748.0162753695331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1749.6032550739067</v>
      </c>
      <c r="M83" s="859"/>
      <c r="N83" s="51"/>
    </row>
    <row r="84" spans="1:14">
      <c r="B84" s="89" t="s">
        <v>973</v>
      </c>
      <c r="C84" s="90"/>
      <c r="D84" s="90"/>
      <c r="E84" s="90"/>
      <c r="F84" s="90"/>
      <c r="G84" s="90"/>
      <c r="H84" s="90"/>
      <c r="I84" s="87"/>
      <c r="J84" s="88"/>
      <c r="K84" s="304">
        <v>0.05</v>
      </c>
      <c r="L84" s="858">
        <f>N78*K84</f>
        <v>437.40081376847667</v>
      </c>
      <c r="M84" s="859"/>
      <c r="N84" s="51"/>
    </row>
    <row r="85" spans="1:14" ht="15.75" thickBot="1">
      <c r="B85" s="91" t="s">
        <v>974</v>
      </c>
      <c r="C85" s="92"/>
      <c r="D85" s="92"/>
      <c r="E85" s="92"/>
      <c r="F85" s="92"/>
      <c r="G85" s="92"/>
      <c r="H85" s="92"/>
      <c r="I85" s="93"/>
      <c r="J85" s="94"/>
      <c r="K85" s="305">
        <v>0.05</v>
      </c>
      <c r="L85" s="860">
        <f>N78*K85</f>
        <v>437.40081376847667</v>
      </c>
      <c r="M85" s="861"/>
      <c r="N85" s="51"/>
    </row>
    <row r="86" spans="1:14" ht="15.75" thickBot="1">
      <c r="B86" s="823" t="s">
        <v>953</v>
      </c>
      <c r="C86" s="824"/>
      <c r="D86" s="824"/>
      <c r="E86" s="824"/>
      <c r="F86" s="824"/>
      <c r="G86" s="824"/>
      <c r="H86" s="824"/>
      <c r="I86" s="824"/>
      <c r="J86" s="824"/>
      <c r="K86" s="824"/>
      <c r="L86" s="824"/>
      <c r="M86" s="825"/>
      <c r="N86" s="52">
        <f>L83+L84+L85</f>
        <v>2624.4048826108601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11372.421157980392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418</v>
      </c>
      <c r="N36" s="272">
        <f>K36/M36</f>
        <v>197.13237751609657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418</v>
      </c>
      <c r="N37" s="272">
        <f>K37/M37</f>
        <v>240.67250200493308</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VLOOKUP(A38,EQUIPOS!A8:D164,4,FALSE)</f>
        <v>80098.681255896605</v>
      </c>
      <c r="L38" s="270"/>
      <c r="M38" s="271">
        <v>418</v>
      </c>
      <c r="N38" s="272">
        <f>K38/M38</f>
        <v>191.62363936817368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0.96653780985169846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630.39505669905509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53001.031222479847</v>
      </c>
      <c r="N48" s="272">
        <f>K48*M48</f>
        <v>530.01031222479844</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2000.2975222312652</v>
      </c>
      <c r="N49" s="272">
        <f>K49*M49</f>
        <v>2500.3719027890816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3030.3822150138799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1117.717304658089</v>
      </c>
      <c r="M58" s="911"/>
      <c r="N58" s="287">
        <f>K58*L58</f>
        <v>11.17717304658089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11.17717304658089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3768.6082257446856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753.72164514893711</v>
      </c>
      <c r="M83" s="859"/>
      <c r="N83" s="51"/>
    </row>
    <row r="84" spans="1:14">
      <c r="B84" s="89" t="s">
        <v>973</v>
      </c>
      <c r="C84" s="90"/>
      <c r="D84" s="90"/>
      <c r="E84" s="90"/>
      <c r="F84" s="90"/>
      <c r="G84" s="90"/>
      <c r="H84" s="90"/>
      <c r="I84" s="87"/>
      <c r="J84" s="88"/>
      <c r="K84" s="304">
        <v>0.05</v>
      </c>
      <c r="L84" s="858">
        <f>N78*K84</f>
        <v>188.43041128723428</v>
      </c>
      <c r="M84" s="859"/>
      <c r="N84" s="51"/>
    </row>
    <row r="85" spans="1:14" ht="15.75" thickBot="1">
      <c r="B85" s="91" t="s">
        <v>974</v>
      </c>
      <c r="C85" s="92"/>
      <c r="D85" s="92"/>
      <c r="E85" s="92"/>
      <c r="F85" s="92"/>
      <c r="G85" s="92"/>
      <c r="H85" s="92"/>
      <c r="I85" s="93"/>
      <c r="J85" s="94"/>
      <c r="K85" s="305">
        <v>0.05</v>
      </c>
      <c r="L85" s="860">
        <f>N78*K85</f>
        <v>188.43041128723428</v>
      </c>
      <c r="M85" s="861"/>
      <c r="N85" s="51"/>
    </row>
    <row r="86" spans="1:14" ht="15.75" thickBot="1">
      <c r="B86" s="823" t="s">
        <v>953</v>
      </c>
      <c r="C86" s="824"/>
      <c r="D86" s="824"/>
      <c r="E86" s="824"/>
      <c r="F86" s="824"/>
      <c r="G86" s="824"/>
      <c r="H86" s="824"/>
      <c r="I86" s="824"/>
      <c r="J86" s="824"/>
      <c r="K86" s="824"/>
      <c r="L86" s="824"/>
      <c r="M86" s="825"/>
      <c r="N86" s="52">
        <f>L83+L84+L85</f>
        <v>1130.5824677234057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4899.190693468091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82401.333801728368</v>
      </c>
      <c r="L36" s="270"/>
      <c r="M36" s="271">
        <v>418</v>
      </c>
      <c r="N36" s="272">
        <f>K36/M36</f>
        <v>197.13237751609657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418</v>
      </c>
      <c r="N37" s="272">
        <f>K37/M37</f>
        <v>240.67250200493308</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VLOOKUP(A38,EQUIPOS!A8:D164,4,FALSE)</f>
        <v>80098.681255896605</v>
      </c>
      <c r="L38" s="270"/>
      <c r="M38" s="271">
        <v>418</v>
      </c>
      <c r="N38" s="272">
        <f>K38/M38</f>
        <v>191.62363936817368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0.96653780985169846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630.39505669905509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53001.031222479847</v>
      </c>
      <c r="N48" s="272">
        <f>K48*M48</f>
        <v>530.01031222479844</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1361.0927496263619</v>
      </c>
      <c r="N49" s="272">
        <f>K49*M49</f>
        <v>1701.3659370329524</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5"/>
      <c r="C52" s="906"/>
      <c r="D52" s="906"/>
      <c r="E52" s="906"/>
      <c r="F52" s="906"/>
      <c r="G52" s="906"/>
      <c r="H52" s="906"/>
      <c r="I52" s="876"/>
      <c r="J52" s="42"/>
      <c r="K52" s="44"/>
      <c r="L52" s="907"/>
      <c r="M52" s="908"/>
      <c r="N52" s="45"/>
    </row>
    <row r="53" spans="1:72" ht="15.75" thickBot="1">
      <c r="B53" s="823" t="s">
        <v>953</v>
      </c>
      <c r="C53" s="824"/>
      <c r="D53" s="824"/>
      <c r="E53" s="824"/>
      <c r="F53" s="824"/>
      <c r="G53" s="824"/>
      <c r="H53" s="824"/>
      <c r="I53" s="824"/>
      <c r="J53" s="824"/>
      <c r="K53" s="824"/>
      <c r="L53" s="824"/>
      <c r="M53" s="825"/>
      <c r="N53" s="394">
        <f>SUM(N48:N52)</f>
        <v>2231.3762492577507</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9" t="s">
        <v>961</v>
      </c>
      <c r="M57" s="888"/>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1117.717304658089</v>
      </c>
      <c r="M58" s="911"/>
      <c r="N58" s="287">
        <f>K58*L58</f>
        <v>11.17717304658089</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1"/>
      <c r="M63" s="902"/>
      <c r="N63" s="127"/>
    </row>
    <row r="64" spans="1:72" ht="15.75" thickBot="1">
      <c r="B64" s="912" t="s">
        <v>953</v>
      </c>
      <c r="C64" s="866"/>
      <c r="D64" s="866"/>
      <c r="E64" s="866"/>
      <c r="F64" s="866"/>
      <c r="G64" s="866"/>
      <c r="H64" s="866"/>
      <c r="I64" s="866"/>
      <c r="J64" s="866"/>
      <c r="K64" s="866"/>
      <c r="L64" s="866"/>
      <c r="M64" s="867"/>
      <c r="N64" s="104">
        <f>N58+N59+N60+N61+N62</f>
        <v>11.17717304658089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2969.6022599885564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593.92045199771133</v>
      </c>
      <c r="M83" s="859"/>
      <c r="N83" s="51"/>
    </row>
    <row r="84" spans="1:14">
      <c r="B84" s="89" t="s">
        <v>973</v>
      </c>
      <c r="C84" s="90"/>
      <c r="D84" s="90"/>
      <c r="E84" s="90"/>
      <c r="F84" s="90"/>
      <c r="G84" s="90"/>
      <c r="H84" s="90"/>
      <c r="I84" s="87"/>
      <c r="J84" s="88"/>
      <c r="K84" s="304">
        <v>0.05</v>
      </c>
      <c r="L84" s="858">
        <f>N78*K84</f>
        <v>148.48011299942783</v>
      </c>
      <c r="M84" s="859"/>
      <c r="N84" s="51"/>
    </row>
    <row r="85" spans="1:14" ht="15.75" thickBot="1">
      <c r="B85" s="91" t="s">
        <v>974</v>
      </c>
      <c r="C85" s="92"/>
      <c r="D85" s="92"/>
      <c r="E85" s="92"/>
      <c r="F85" s="92"/>
      <c r="G85" s="92"/>
      <c r="H85" s="92"/>
      <c r="I85" s="93"/>
      <c r="J85" s="94"/>
      <c r="K85" s="305">
        <v>0.05</v>
      </c>
      <c r="L85" s="860">
        <f>N78*K85</f>
        <v>148.48011299942783</v>
      </c>
      <c r="M85" s="861"/>
      <c r="N85" s="51"/>
    </row>
    <row r="86" spans="1:14" ht="15.75" thickBot="1">
      <c r="B86" s="823" t="s">
        <v>953</v>
      </c>
      <c r="C86" s="824"/>
      <c r="D86" s="824"/>
      <c r="E86" s="824"/>
      <c r="F86" s="824"/>
      <c r="G86" s="824"/>
      <c r="H86" s="824"/>
      <c r="I86" s="824"/>
      <c r="J86" s="824"/>
      <c r="K86" s="824"/>
      <c r="L86" s="824"/>
      <c r="M86" s="825"/>
      <c r="N86" s="52">
        <f>L83+L84+L85</f>
        <v>890.88067799656687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3860.4829379851235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173363.28592834325</v>
      </c>
      <c r="L36" s="270"/>
      <c r="M36" s="271">
        <v>600</v>
      </c>
      <c r="N36" s="272">
        <f>K36/M36</f>
        <v>288.93880988057208</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600</v>
      </c>
      <c r="N37" s="272">
        <f>K37/M37</f>
        <v>123.54458817250946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413.15675272727822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75961.20290137337</v>
      </c>
      <c r="N48" s="272">
        <f>K48*M48</f>
        <v>949.51503626716715</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1540.239692528897</v>
      </c>
      <c r="N49" s="272">
        <f>K49*M49</f>
        <v>2252.6005503235119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3202.115586590679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1117.717304658089</v>
      </c>
      <c r="M58" s="911"/>
      <c r="N58" s="287">
        <f>K58*L58</f>
        <v>13.971466308226113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13.971466308226113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3696.5792730458516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739.3158546091704</v>
      </c>
      <c r="M83" s="859"/>
      <c r="N83" s="51"/>
    </row>
    <row r="84" spans="1:14">
      <c r="B84" s="89" t="s">
        <v>973</v>
      </c>
      <c r="C84" s="90"/>
      <c r="D84" s="90"/>
      <c r="E84" s="90"/>
      <c r="F84" s="90"/>
      <c r="G84" s="90"/>
      <c r="H84" s="90"/>
      <c r="I84" s="87"/>
      <c r="J84" s="88"/>
      <c r="K84" s="304">
        <v>0.05</v>
      </c>
      <c r="L84" s="858">
        <f>N78*K84</f>
        <v>184.8289636522926</v>
      </c>
      <c r="M84" s="859"/>
      <c r="N84" s="51"/>
    </row>
    <row r="85" spans="1:14" ht="15.75" thickBot="1">
      <c r="B85" s="91" t="s">
        <v>974</v>
      </c>
      <c r="C85" s="92"/>
      <c r="D85" s="92"/>
      <c r="E85" s="92"/>
      <c r="F85" s="92"/>
      <c r="G85" s="92"/>
      <c r="H85" s="92"/>
      <c r="I85" s="93"/>
      <c r="J85" s="94"/>
      <c r="K85" s="305">
        <v>0.05</v>
      </c>
      <c r="L85" s="860">
        <f>N78*K85</f>
        <v>184.8289636522926</v>
      </c>
      <c r="M85" s="861"/>
      <c r="N85" s="51"/>
    </row>
    <row r="86" spans="1:14" ht="15.75" thickBot="1">
      <c r="B86" s="823" t="s">
        <v>953</v>
      </c>
      <c r="C86" s="824"/>
      <c r="D86" s="824"/>
      <c r="E86" s="824"/>
      <c r="F86" s="824"/>
      <c r="G86" s="824"/>
      <c r="H86" s="824"/>
      <c r="I86" s="824"/>
      <c r="J86" s="824"/>
      <c r="K86" s="824"/>
      <c r="L86" s="824"/>
      <c r="M86" s="825"/>
      <c r="N86" s="52">
        <f>L83+L84+L85</f>
        <v>1108.9737819137556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4805.5530549596069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173363.28592834325</v>
      </c>
      <c r="L36" s="270"/>
      <c r="M36" s="271">
        <v>600</v>
      </c>
      <c r="N36" s="272">
        <f>K36/M36</f>
        <v>288.93880988057208</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600</v>
      </c>
      <c r="N37" s="272">
        <f>K37/M37</f>
        <v>123.54458817250946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413.15675272727822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75961.20290137337</v>
      </c>
      <c r="N48" s="272">
        <f>K48*M48</f>
        <v>721.63142756304694</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1540.239692528897</v>
      </c>
      <c r="N49" s="272">
        <f>K49*M49</f>
        <v>2172.8931462351411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2894.5245737981882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1117.717304658089</v>
      </c>
      <c r="M58" s="911"/>
      <c r="N58" s="287">
        <f>K58*L58</f>
        <v>10.618314394251845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10.618314394251845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3385.6351083393865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677.12702166787733</v>
      </c>
      <c r="M83" s="859"/>
      <c r="N83" s="51"/>
    </row>
    <row r="84" spans="1:14">
      <c r="B84" s="89" t="s">
        <v>973</v>
      </c>
      <c r="C84" s="90"/>
      <c r="D84" s="90"/>
      <c r="E84" s="90"/>
      <c r="F84" s="90"/>
      <c r="G84" s="90"/>
      <c r="H84" s="90"/>
      <c r="I84" s="87"/>
      <c r="J84" s="88"/>
      <c r="K84" s="304">
        <v>0.05</v>
      </c>
      <c r="L84" s="858">
        <f>N78*K84</f>
        <v>169.28175541696933</v>
      </c>
      <c r="M84" s="859"/>
      <c r="N84" s="51"/>
    </row>
    <row r="85" spans="1:14" ht="15.75" thickBot="1">
      <c r="B85" s="91" t="s">
        <v>974</v>
      </c>
      <c r="C85" s="92"/>
      <c r="D85" s="92"/>
      <c r="E85" s="92"/>
      <c r="F85" s="92"/>
      <c r="G85" s="92"/>
      <c r="H85" s="92"/>
      <c r="I85" s="93"/>
      <c r="J85" s="94"/>
      <c r="K85" s="305">
        <v>0.05</v>
      </c>
      <c r="L85" s="860">
        <f>N78*K85</f>
        <v>169.28175541696933</v>
      </c>
      <c r="M85" s="861"/>
      <c r="N85" s="51"/>
    </row>
    <row r="86" spans="1:14" ht="15.75" thickBot="1">
      <c r="B86" s="823" t="s">
        <v>953</v>
      </c>
      <c r="C86" s="824"/>
      <c r="D86" s="824"/>
      <c r="E86" s="824"/>
      <c r="F86" s="824"/>
      <c r="G86" s="824"/>
      <c r="H86" s="824"/>
      <c r="I86" s="824"/>
      <c r="J86" s="824"/>
      <c r="K86" s="824"/>
      <c r="L86" s="824"/>
      <c r="M86" s="825"/>
      <c r="N86" s="52">
        <f>L83+L84+L85</f>
        <v>1015.6905325018159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4401.3256408412026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173363.28592834325</v>
      </c>
      <c r="L36" s="270"/>
      <c r="M36" s="271">
        <v>600</v>
      </c>
      <c r="N36" s="272">
        <f>K36/M36</f>
        <v>288.93880988057208</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600</v>
      </c>
      <c r="N37" s="272">
        <f>K37/M37</f>
        <v>123.54458817250946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413.15675272727822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75961.20290137337</v>
      </c>
      <c r="N48" s="272">
        <f>K48*M48</f>
        <v>721.63142756304694</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1540.239692528897</v>
      </c>
      <c r="N49" s="272">
        <f>K49*M49</f>
        <v>2633.8098742244138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3355.4413017874608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0">
        <f>VLOOKUP(A59,TRANSPORTE!A5:D117,4,FALSE)</f>
        <v>1117.717304658089</v>
      </c>
      <c r="M59" s="911"/>
      <c r="N59" s="287">
        <f>K59*L59</f>
        <v>10.618314394251845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10.618314394251845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3846.5518363286592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769.31036726573188</v>
      </c>
      <c r="M83" s="859"/>
      <c r="N83" s="51"/>
    </row>
    <row r="84" spans="1:14">
      <c r="B84" s="89" t="s">
        <v>973</v>
      </c>
      <c r="C84" s="90"/>
      <c r="D84" s="90"/>
      <c r="E84" s="90"/>
      <c r="F84" s="90"/>
      <c r="G84" s="90"/>
      <c r="H84" s="90"/>
      <c r="I84" s="87"/>
      <c r="J84" s="88"/>
      <c r="K84" s="304">
        <v>0.05</v>
      </c>
      <c r="L84" s="858">
        <f>N78*K84</f>
        <v>192.32759181643297</v>
      </c>
      <c r="M84" s="859"/>
      <c r="N84" s="51"/>
    </row>
    <row r="85" spans="1:14" ht="15.75" thickBot="1">
      <c r="B85" s="91" t="s">
        <v>974</v>
      </c>
      <c r="C85" s="92"/>
      <c r="D85" s="92"/>
      <c r="E85" s="92"/>
      <c r="F85" s="92"/>
      <c r="G85" s="92"/>
      <c r="H85" s="92"/>
      <c r="I85" s="93"/>
      <c r="J85" s="94"/>
      <c r="K85" s="305">
        <v>0.05</v>
      </c>
      <c r="L85" s="860">
        <f>N78*K85</f>
        <v>192.32759181643297</v>
      </c>
      <c r="M85" s="861"/>
      <c r="N85" s="51"/>
    </row>
    <row r="86" spans="1:14" ht="15.75" thickBot="1">
      <c r="B86" s="823" t="s">
        <v>953</v>
      </c>
      <c r="C86" s="824"/>
      <c r="D86" s="824"/>
      <c r="E86" s="824"/>
      <c r="F86" s="824"/>
      <c r="G86" s="824"/>
      <c r="H86" s="824"/>
      <c r="I86" s="824"/>
      <c r="J86" s="824"/>
      <c r="K86" s="824"/>
      <c r="L86" s="824"/>
      <c r="M86" s="825"/>
      <c r="N86" s="52">
        <f>L83+L84+L85</f>
        <v>1153.9655508985977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5000.5173872272571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173363.28592834325</v>
      </c>
      <c r="L36" s="270"/>
      <c r="M36" s="271">
        <v>600</v>
      </c>
      <c r="N36" s="272">
        <f>K36/M36</f>
        <v>288.93880988057208</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600</v>
      </c>
      <c r="N37" s="272">
        <f>K37/M37</f>
        <v>123.54458817250946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413.15675272727822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75961.20290137337</v>
      </c>
      <c r="N48" s="272">
        <f>K48*M48</f>
        <v>360.81571378152347</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1540.239692528897</v>
      </c>
      <c r="N49" s="272">
        <f>K49*M49</f>
        <v>1646.1311713902585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2006.946885171782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1117.717304658089</v>
      </c>
      <c r="M58" s="911"/>
      <c r="N58" s="287">
        <f>K58*L58</f>
        <v>5.3091571971259226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5.3091571971259226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2492.7482625158545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498.54965250317093</v>
      </c>
      <c r="M83" s="859"/>
      <c r="N83" s="51"/>
    </row>
    <row r="84" spans="1:14">
      <c r="B84" s="89" t="s">
        <v>973</v>
      </c>
      <c r="C84" s="90"/>
      <c r="D84" s="90"/>
      <c r="E84" s="90"/>
      <c r="F84" s="90"/>
      <c r="G84" s="90"/>
      <c r="H84" s="90"/>
      <c r="I84" s="87"/>
      <c r="J84" s="88"/>
      <c r="K84" s="304">
        <v>0.05</v>
      </c>
      <c r="L84" s="858">
        <f>N78*K84</f>
        <v>124.63741312579273</v>
      </c>
      <c r="M84" s="859"/>
      <c r="N84" s="51"/>
    </row>
    <row r="85" spans="1:14" ht="15.75" thickBot="1">
      <c r="B85" s="91" t="s">
        <v>974</v>
      </c>
      <c r="C85" s="92"/>
      <c r="D85" s="92"/>
      <c r="E85" s="92"/>
      <c r="F85" s="92"/>
      <c r="G85" s="92"/>
      <c r="H85" s="92"/>
      <c r="I85" s="93"/>
      <c r="J85" s="94"/>
      <c r="K85" s="305">
        <v>0.05</v>
      </c>
      <c r="L85" s="860">
        <f>N78*K85</f>
        <v>124.63741312579273</v>
      </c>
      <c r="M85" s="861"/>
      <c r="N85" s="51"/>
    </row>
    <row r="86" spans="1:14" ht="15.75" thickBot="1">
      <c r="B86" s="823" t="s">
        <v>953</v>
      </c>
      <c r="C86" s="824"/>
      <c r="D86" s="824"/>
      <c r="E86" s="824"/>
      <c r="F86" s="824"/>
      <c r="G86" s="824"/>
      <c r="H86" s="824"/>
      <c r="I86" s="824"/>
      <c r="J86" s="824"/>
      <c r="K86" s="824"/>
      <c r="L86" s="824"/>
      <c r="M86" s="825"/>
      <c r="N86" s="52">
        <f>L83+L84+L85</f>
        <v>747.82447875475634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3240.572741270611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173363.28592834325</v>
      </c>
      <c r="L36" s="270"/>
      <c r="M36" s="271">
        <v>600</v>
      </c>
      <c r="N36" s="272">
        <f>K36/M36</f>
        <v>288.93880988057208</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600</v>
      </c>
      <c r="N37" s="272">
        <f>K37/M37</f>
        <v>123.54458817250946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413.15675272727822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75961.20290137337</v>
      </c>
      <c r="N48" s="272">
        <f>K48*M48</f>
        <v>949.51503626716715</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1896.4134961694401</v>
      </c>
      <c r="N49" s="272">
        <f>K49*M49</f>
        <v>2773.5047381478066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3723.0197744149737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1117.717304658089</v>
      </c>
      <c r="M58" s="911"/>
      <c r="N58" s="287">
        <f>K58*L58</f>
        <v>13.971466308226113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13.971466308226113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4217.4834608701458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843.49669217402925</v>
      </c>
      <c r="M83" s="859"/>
      <c r="N83" s="51"/>
    </row>
    <row r="84" spans="1:14">
      <c r="B84" s="89" t="s">
        <v>973</v>
      </c>
      <c r="C84" s="90"/>
      <c r="D84" s="90"/>
      <c r="E84" s="90"/>
      <c r="F84" s="90"/>
      <c r="G84" s="90"/>
      <c r="H84" s="90"/>
      <c r="I84" s="87"/>
      <c r="J84" s="88"/>
      <c r="K84" s="304">
        <v>0.05</v>
      </c>
      <c r="L84" s="858">
        <f>N78*K84</f>
        <v>210.87417304350731</v>
      </c>
      <c r="M84" s="859"/>
      <c r="N84" s="51"/>
    </row>
    <row r="85" spans="1:14" ht="15.75" thickBot="1">
      <c r="B85" s="91" t="s">
        <v>974</v>
      </c>
      <c r="C85" s="92"/>
      <c r="D85" s="92"/>
      <c r="E85" s="92"/>
      <c r="F85" s="92"/>
      <c r="G85" s="92"/>
      <c r="H85" s="92"/>
      <c r="I85" s="93"/>
      <c r="J85" s="94"/>
      <c r="K85" s="305">
        <v>0.05</v>
      </c>
      <c r="L85" s="860">
        <f>N78*K85</f>
        <v>210.87417304350731</v>
      </c>
      <c r="M85" s="861"/>
      <c r="N85" s="51"/>
    </row>
    <row r="86" spans="1:14" ht="15.75" thickBot="1">
      <c r="B86" s="823" t="s">
        <v>953</v>
      </c>
      <c r="C86" s="824"/>
      <c r="D86" s="824"/>
      <c r="E86" s="824"/>
      <c r="F86" s="824"/>
      <c r="G86" s="824"/>
      <c r="H86" s="824"/>
      <c r="I86" s="824"/>
      <c r="J86" s="824"/>
      <c r="K86" s="824"/>
      <c r="L86" s="824"/>
      <c r="M86" s="825"/>
      <c r="N86" s="52">
        <f>L83+L84+L85</f>
        <v>1265.2450382610436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5482.7284991311899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173363.28592834325</v>
      </c>
      <c r="L36" s="270"/>
      <c r="M36" s="271">
        <v>600</v>
      </c>
      <c r="N36" s="272">
        <f>K36/M36</f>
        <v>288.93880988057208</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600</v>
      </c>
      <c r="N37" s="272">
        <f>K37/M37</f>
        <v>123.54458817250946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413.15675272727822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75961.20290137337</v>
      </c>
      <c r="N48" s="272">
        <f>K48*M48</f>
        <v>721.63142756304694</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1896.4134961694401</v>
      </c>
      <c r="N49" s="272">
        <f>K49*M49</f>
        <v>2675.3653397210373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3396.9967672840844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1117.717304658089</v>
      </c>
      <c r="M58" s="911"/>
      <c r="N58" s="287">
        <f>K58*L58</f>
        <v>10.618314394251845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10.618314394251845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3888.1073018252828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777.62146036505658</v>
      </c>
      <c r="M83" s="859"/>
      <c r="N83" s="51"/>
    </row>
    <row r="84" spans="1:14">
      <c r="B84" s="89" t="s">
        <v>973</v>
      </c>
      <c r="C84" s="90"/>
      <c r="D84" s="90"/>
      <c r="E84" s="90"/>
      <c r="F84" s="90"/>
      <c r="G84" s="90"/>
      <c r="H84" s="90"/>
      <c r="I84" s="87"/>
      <c r="J84" s="88"/>
      <c r="K84" s="304">
        <v>0.05</v>
      </c>
      <c r="L84" s="858">
        <f>N78*K84</f>
        <v>194.40536509126414</v>
      </c>
      <c r="M84" s="859"/>
      <c r="N84" s="51"/>
    </row>
    <row r="85" spans="1:14" ht="15.75" thickBot="1">
      <c r="B85" s="91" t="s">
        <v>974</v>
      </c>
      <c r="C85" s="92"/>
      <c r="D85" s="92"/>
      <c r="E85" s="92"/>
      <c r="F85" s="92"/>
      <c r="G85" s="92"/>
      <c r="H85" s="92"/>
      <c r="I85" s="93"/>
      <c r="J85" s="94"/>
      <c r="K85" s="305">
        <v>0.05</v>
      </c>
      <c r="L85" s="860">
        <f>N78*K85</f>
        <v>194.40536509126414</v>
      </c>
      <c r="M85" s="861"/>
      <c r="N85" s="51"/>
    </row>
    <row r="86" spans="1:14" ht="15.75" thickBot="1">
      <c r="B86" s="823" t="s">
        <v>953</v>
      </c>
      <c r="C86" s="824"/>
      <c r="D86" s="824"/>
      <c r="E86" s="824"/>
      <c r="F86" s="824"/>
      <c r="G86" s="824"/>
      <c r="H86" s="824"/>
      <c r="I86" s="824"/>
      <c r="J86" s="824"/>
      <c r="K86" s="824"/>
      <c r="L86" s="824"/>
      <c r="M86" s="825"/>
      <c r="N86" s="52">
        <f>L83+L84+L85</f>
        <v>1166.4321905475849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5054.5394923728672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173363.28592834325</v>
      </c>
      <c r="L36" s="270"/>
      <c r="M36" s="271">
        <v>600</v>
      </c>
      <c r="N36" s="272">
        <f>K36/M36</f>
        <v>288.93880988057208</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600</v>
      </c>
      <c r="N37" s="272">
        <f>K37/M37</f>
        <v>123.54458817250946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413.15675272727822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75961.20290137337</v>
      </c>
      <c r="N48" s="272">
        <f>K48*M48</f>
        <v>721.63142756304694</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1896.4134961694401</v>
      </c>
      <c r="N49" s="272">
        <f>K49*M49</f>
        <v>3242.8670784497426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3964.4985060127897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0">
        <f>VLOOKUP(A58,TRANSPORTE!A5:D117,4,FALSE)</f>
        <v>1117.717304658089</v>
      </c>
      <c r="M58" s="911"/>
      <c r="N58" s="287">
        <f>K58*L58</f>
        <v>10.618314394251845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10.618314394251845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4455.6090405539871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891.12180811079747</v>
      </c>
      <c r="M83" s="859"/>
      <c r="N83" s="51"/>
    </row>
    <row r="84" spans="1:14">
      <c r="B84" s="89" t="s">
        <v>973</v>
      </c>
      <c r="C84" s="90"/>
      <c r="D84" s="90"/>
      <c r="E84" s="90"/>
      <c r="F84" s="90"/>
      <c r="G84" s="90"/>
      <c r="H84" s="90"/>
      <c r="I84" s="87"/>
      <c r="J84" s="88"/>
      <c r="K84" s="304">
        <v>0.05</v>
      </c>
      <c r="L84" s="858">
        <f>N78*K84</f>
        <v>222.78045202769937</v>
      </c>
      <c r="M84" s="859"/>
      <c r="N84" s="51"/>
    </row>
    <row r="85" spans="1:14" ht="15.75" thickBot="1">
      <c r="B85" s="91" t="s">
        <v>974</v>
      </c>
      <c r="C85" s="92"/>
      <c r="D85" s="92"/>
      <c r="E85" s="92"/>
      <c r="F85" s="92"/>
      <c r="G85" s="92"/>
      <c r="H85" s="92"/>
      <c r="I85" s="93"/>
      <c r="J85" s="94"/>
      <c r="K85" s="305">
        <v>0.05</v>
      </c>
      <c r="L85" s="860">
        <f>N78*K85</f>
        <v>222.78045202769937</v>
      </c>
      <c r="M85" s="861"/>
      <c r="N85" s="51"/>
    </row>
    <row r="86" spans="1:14" ht="15.75" thickBot="1">
      <c r="B86" s="823" t="s">
        <v>953</v>
      </c>
      <c r="C86" s="824"/>
      <c r="D86" s="824"/>
      <c r="E86" s="824"/>
      <c r="F86" s="824"/>
      <c r="G86" s="824"/>
      <c r="H86" s="824"/>
      <c r="I86" s="824"/>
      <c r="J86" s="824"/>
      <c r="K86" s="824"/>
      <c r="L86" s="824"/>
      <c r="M86" s="825"/>
      <c r="N86" s="52">
        <f>L83+L84+L85</f>
        <v>1336.6827121661961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5792.2917527201835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173363.28592834325</v>
      </c>
      <c r="L36" s="270"/>
      <c r="M36" s="271">
        <v>600</v>
      </c>
      <c r="N36" s="272">
        <f>K36/M36</f>
        <v>288.93880988057208</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600</v>
      </c>
      <c r="N37" s="272">
        <f>K37/M37</f>
        <v>123.54458817250946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413.15675272727822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75961.20290137337</v>
      </c>
      <c r="N48" s="272">
        <f>K48*M48</f>
        <v>360.81571378152347</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1896.4134961694401</v>
      </c>
      <c r="N49" s="272">
        <f>K49*M49</f>
        <v>2026.7919240310889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2387.6076378126122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1117.717304658089</v>
      </c>
      <c r="M58" s="911"/>
      <c r="N58" s="287">
        <f>K58*L58</f>
        <v>5.3091571971259226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5.3091571971259226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2873.4090151566847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574.68180303133693</v>
      </c>
      <c r="M83" s="859"/>
      <c r="N83" s="51"/>
    </row>
    <row r="84" spans="1:14">
      <c r="B84" s="89" t="s">
        <v>973</v>
      </c>
      <c r="C84" s="90"/>
      <c r="D84" s="90"/>
      <c r="E84" s="90"/>
      <c r="F84" s="90"/>
      <c r="G84" s="90"/>
      <c r="H84" s="90"/>
      <c r="I84" s="87"/>
      <c r="J84" s="88"/>
      <c r="K84" s="304">
        <v>0.05</v>
      </c>
      <c r="L84" s="858">
        <f>N78*K84</f>
        <v>143.67045075783423</v>
      </c>
      <c r="M84" s="859"/>
      <c r="N84" s="51"/>
    </row>
    <row r="85" spans="1:14" ht="15.75" thickBot="1">
      <c r="B85" s="91" t="s">
        <v>974</v>
      </c>
      <c r="C85" s="92"/>
      <c r="D85" s="92"/>
      <c r="E85" s="92"/>
      <c r="F85" s="92"/>
      <c r="G85" s="92"/>
      <c r="H85" s="92"/>
      <c r="I85" s="93"/>
      <c r="J85" s="94"/>
      <c r="K85" s="305">
        <v>0.05</v>
      </c>
      <c r="L85" s="860">
        <f>N78*K85</f>
        <v>143.67045075783423</v>
      </c>
      <c r="M85" s="861"/>
      <c r="N85" s="51"/>
    </row>
    <row r="86" spans="1:14" ht="15.75" thickBot="1">
      <c r="B86" s="823" t="s">
        <v>953</v>
      </c>
      <c r="C86" s="824"/>
      <c r="D86" s="824"/>
      <c r="E86" s="824"/>
      <c r="F86" s="824"/>
      <c r="G86" s="824"/>
      <c r="H86" s="824"/>
      <c r="I86" s="824"/>
      <c r="J86" s="824"/>
      <c r="K86" s="824"/>
      <c r="L86" s="824"/>
      <c r="M86" s="825"/>
      <c r="N86" s="52">
        <f>L83+L84+L85</f>
        <v>862.02270454700545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3735.4317197036903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290</v>
      </c>
      <c r="B37" s="872" t="str">
        <f>VLOOKUP(A37,EQUIPOS!A7:D154,3,FALSE)</f>
        <v>Planta trituradora</v>
      </c>
      <c r="C37" s="873"/>
      <c r="D37" s="873"/>
      <c r="E37" s="873"/>
      <c r="F37" s="873"/>
      <c r="G37" s="873"/>
      <c r="H37" s="874"/>
      <c r="I37" s="267"/>
      <c r="J37" s="268"/>
      <c r="K37" s="269">
        <f>VLOOKUP(A37,EQUIPOS!A7:D163,4,FALSE)</f>
        <v>367863.60994102014</v>
      </c>
      <c r="L37" s="270"/>
      <c r="M37" s="271">
        <v>30</v>
      </c>
      <c r="N37" s="272">
        <f t="shared" ref="N37:N43" si="0">K37/M37</f>
        <v>12262.120331367338</v>
      </c>
    </row>
    <row r="38" spans="1:14">
      <c r="A38" t="s">
        <v>168</v>
      </c>
      <c r="B38" s="872" t="str">
        <f>VLOOKUP(A38,EQUIPOS!A8:D154,3,FALSE)</f>
        <v>Compactador tipo  POTENCIA: 105 HP, PESO: 6 ton</v>
      </c>
      <c r="C38" s="873"/>
      <c r="D38" s="873"/>
      <c r="E38" s="873"/>
      <c r="F38" s="873"/>
      <c r="G38" s="873"/>
      <c r="H38" s="874"/>
      <c r="I38" s="267"/>
      <c r="J38" s="268"/>
      <c r="K38" s="269">
        <f>VLOOKUP(A38,EQUIPOS!A8:D164,4,FALSE)</f>
        <v>105895.3612907224</v>
      </c>
      <c r="L38" s="270"/>
      <c r="M38" s="271">
        <v>9</v>
      </c>
      <c r="N38" s="272">
        <f t="shared" si="0"/>
        <v>11766.151254524711</v>
      </c>
    </row>
    <row r="39" spans="1:14">
      <c r="A39" t="s">
        <v>173</v>
      </c>
      <c r="B39" s="872" t="str">
        <f>VLOOKUP(A39,EQUIPOS!A9:D154,3,FALSE)</f>
        <v>Compactador neumático de Potencia 70 HP, peso de 13 ton</v>
      </c>
      <c r="C39" s="873"/>
      <c r="D39" s="873"/>
      <c r="E39" s="873"/>
      <c r="F39" s="873"/>
      <c r="G39" s="873"/>
      <c r="H39" s="874"/>
      <c r="I39" s="267"/>
      <c r="J39" s="268"/>
      <c r="K39" s="269">
        <f>VLOOKUP(A39,EQUIPOS!A9:D165,4,FALSE)</f>
        <v>100601.10583806202</v>
      </c>
      <c r="L39" s="270"/>
      <c r="M39" s="271">
        <v>9</v>
      </c>
      <c r="N39" s="272">
        <f t="shared" si="0"/>
        <v>11177.900648673558</v>
      </c>
    </row>
    <row r="40" spans="1:14">
      <c r="A40" t="s">
        <v>286</v>
      </c>
      <c r="B40" s="872" t="str">
        <f>VLOOKUP(A40,EQUIPOS!A10:D154,3,FALSE)</f>
        <v>Planta de asfalto en frio</v>
      </c>
      <c r="C40" s="873"/>
      <c r="D40" s="873"/>
      <c r="E40" s="873"/>
      <c r="F40" s="873"/>
      <c r="G40" s="873"/>
      <c r="H40" s="874"/>
      <c r="I40" s="267"/>
      <c r="J40" s="268"/>
      <c r="K40" s="269">
        <f>VLOOKUP(A40,EQUIPOS!A10:D166,4,FALSE)</f>
        <v>197976.85775395719</v>
      </c>
      <c r="L40" s="270"/>
      <c r="M40" s="271">
        <v>9</v>
      </c>
      <c r="N40" s="272">
        <f t="shared" si="0"/>
        <v>21997.428639328577</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9</v>
      </c>
      <c r="N42" s="272">
        <f t="shared" si="0"/>
        <v>24494.418042941528</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9</v>
      </c>
      <c r="N43" s="272">
        <f t="shared" si="0"/>
        <v>6781.4166623993015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N77*M46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98945.312808032962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68.90267034712889</v>
      </c>
      <c r="N54" s="272">
        <f>K54*M54</f>
        <v>1722.5667586782222</v>
      </c>
    </row>
    <row r="55" spans="1:14" ht="15.75" thickBot="1">
      <c r="B55" s="43"/>
      <c r="C55" s="281"/>
      <c r="D55" s="281"/>
      <c r="E55" s="281"/>
      <c r="F55" s="281"/>
      <c r="G55" s="281"/>
      <c r="H55" s="281"/>
      <c r="I55" s="268"/>
      <c r="J55" s="224"/>
      <c r="K55" s="282"/>
      <c r="L55" s="267"/>
      <c r="M55" s="283"/>
      <c r="N55" s="284"/>
    </row>
    <row r="56" spans="1:14" ht="15.75" thickBot="1">
      <c r="B56" s="823" t="s">
        <v>953</v>
      </c>
      <c r="C56" s="824"/>
      <c r="D56" s="824"/>
      <c r="E56" s="824"/>
      <c r="F56" s="824"/>
      <c r="G56" s="824"/>
      <c r="H56" s="824"/>
      <c r="I56" s="824"/>
      <c r="J56" s="824"/>
      <c r="K56" s="824"/>
      <c r="L56" s="824"/>
      <c r="M56" s="825"/>
      <c r="N56" s="394">
        <f>SUM(N53:N55)</f>
        <v>42394.870875575332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0">
        <f>VLOOKUP(A61,TRANSPORTE!A5:D117,4,FALSE)</f>
        <v>1370.8294688311162</v>
      </c>
      <c r="M61" s="911"/>
      <c r="N61" s="287">
        <f>K61*L61</f>
        <v>1713.5368360388952</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0">
        <f>VLOOKUP(A62,TRANSPORTE!A6:D117,4,FALSE)</f>
        <v>1117.717304658089</v>
      </c>
      <c r="M62" s="911"/>
      <c r="N62" s="287">
        <f>K62*L62</f>
        <v>1564.8042265213246</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3278.3410625602201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SUM(N72:N76)</f>
        <v>9718.9390143891651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N48+N56+N67+N77</f>
        <v>154337.4637605577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30867.492752111542</v>
      </c>
      <c r="M84" s="859"/>
      <c r="N84" s="51"/>
    </row>
    <row r="85" spans="1:14">
      <c r="B85" s="89" t="s">
        <v>973</v>
      </c>
      <c r="C85" s="90"/>
      <c r="D85" s="90"/>
      <c r="E85" s="90"/>
      <c r="F85" s="90"/>
      <c r="G85" s="90"/>
      <c r="H85" s="90"/>
      <c r="I85" s="87"/>
      <c r="J85" s="88"/>
      <c r="K85" s="304">
        <v>0.05</v>
      </c>
      <c r="L85" s="858">
        <f>N79*K85</f>
        <v>7716.8731880278856</v>
      </c>
      <c r="M85" s="859"/>
      <c r="N85" s="51"/>
    </row>
    <row r="86" spans="1:14" ht="15.75" thickBot="1">
      <c r="B86" s="91" t="s">
        <v>974</v>
      </c>
      <c r="C86" s="92"/>
      <c r="D86" s="92"/>
      <c r="E86" s="92"/>
      <c r="F86" s="92"/>
      <c r="G86" s="92"/>
      <c r="H86" s="92"/>
      <c r="I86" s="93"/>
      <c r="J86" s="94"/>
      <c r="K86" s="305">
        <v>0.05</v>
      </c>
      <c r="L86" s="860">
        <f>N79*K86</f>
        <v>7716.8731880278856</v>
      </c>
      <c r="M86" s="861"/>
      <c r="N86" s="51"/>
    </row>
    <row r="87" spans="1:14" ht="15.75" thickBot="1">
      <c r="B87" s="823" t="s">
        <v>953</v>
      </c>
      <c r="C87" s="824"/>
      <c r="D87" s="824"/>
      <c r="E87" s="824"/>
      <c r="F87" s="824"/>
      <c r="G87" s="824"/>
      <c r="H87" s="824"/>
      <c r="I87" s="824"/>
      <c r="J87" s="824"/>
      <c r="K87" s="824"/>
      <c r="L87" s="824"/>
      <c r="M87" s="825"/>
      <c r="N87" s="52">
        <f>L84+L85+L86</f>
        <v>46301.239128167312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200638.70288872501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168</v>
      </c>
      <c r="B37" s="872" t="str">
        <f>VLOOKUP(A37,EQUIPOS!A7:D154,3,FALSE)</f>
        <v>Compactador tipo  POTENCIA: 105 HP, PESO: 6 ton</v>
      </c>
      <c r="C37" s="873"/>
      <c r="D37" s="873"/>
      <c r="E37" s="873"/>
      <c r="F37" s="873"/>
      <c r="G37" s="873"/>
      <c r="H37" s="874"/>
      <c r="I37" s="267"/>
      <c r="J37" s="268"/>
      <c r="K37" s="269">
        <f>VLOOKUP(A37,EQUIPOS!A7:D163,4,FALSE)</f>
        <v>105895.3612907224</v>
      </c>
      <c r="L37" s="270"/>
      <c r="M37" s="271">
        <v>9</v>
      </c>
      <c r="N37" s="272">
        <f t="shared" ref="N37:N43" si="0">K37/M37</f>
        <v>11766.151254524711</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VLOOKUP(A38,EQUIPOS!A8:D164,4,FALSE)</f>
        <v>100601.10583806202</v>
      </c>
      <c r="L38" s="270"/>
      <c r="M38" s="271">
        <v>9</v>
      </c>
      <c r="N38" s="272">
        <f t="shared" si="0"/>
        <v>11177.900648673558</v>
      </c>
    </row>
    <row r="39" spans="1:14">
      <c r="A39" t="s">
        <v>286</v>
      </c>
      <c r="B39" s="872" t="str">
        <f>VLOOKUP(A39,EQUIPOS!A9:D154,3,FALSE)</f>
        <v>Planta de asfalto en frio</v>
      </c>
      <c r="C39" s="873"/>
      <c r="D39" s="873"/>
      <c r="E39" s="873"/>
      <c r="F39" s="873"/>
      <c r="G39" s="873"/>
      <c r="H39" s="874"/>
      <c r="I39" s="267"/>
      <c r="J39" s="268"/>
      <c r="K39" s="269">
        <f>VLOOKUP(A39,EQUIPOS!A9:D165,4,FALSE)</f>
        <v>197976.85775395719</v>
      </c>
      <c r="L39" s="270"/>
      <c r="M39" s="271">
        <v>9</v>
      </c>
      <c r="N39" s="272">
        <f t="shared" si="0"/>
        <v>21997.428639328577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9</v>
      </c>
      <c r="N42" s="272">
        <f t="shared" si="0"/>
        <v>24494.418042941528</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9</v>
      </c>
      <c r="N43" s="272">
        <f t="shared" si="0"/>
        <v>6781.4166623993015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971.8939014389166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98945.312808032962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154337.4637605577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30867.492752111542</v>
      </c>
      <c r="M88" s="859"/>
      <c r="N88" s="51"/>
    </row>
    <row r="89" spans="1:14">
      <c r="B89" s="89" t="s">
        <v>973</v>
      </c>
      <c r="C89" s="90"/>
      <c r="D89" s="90"/>
      <c r="E89" s="90"/>
      <c r="F89" s="90"/>
      <c r="G89" s="90"/>
      <c r="H89" s="90"/>
      <c r="I89" s="87"/>
      <c r="J89" s="88"/>
      <c r="K89" s="304">
        <v>0.05</v>
      </c>
      <c r="L89" s="858">
        <f>N83*K89</f>
        <v>7716.8731880278856</v>
      </c>
      <c r="M89" s="859"/>
      <c r="N89" s="51"/>
    </row>
    <row r="90" spans="1:14" ht="15.75" thickBot="1">
      <c r="B90" s="91" t="s">
        <v>974</v>
      </c>
      <c r="C90" s="92"/>
      <c r="D90" s="92"/>
      <c r="E90" s="92"/>
      <c r="F90" s="92"/>
      <c r="G90" s="92"/>
      <c r="H90" s="92"/>
      <c r="I90" s="93"/>
      <c r="J90" s="94"/>
      <c r="K90" s="305">
        <v>0.05</v>
      </c>
      <c r="L90" s="860">
        <f>N83*K90</f>
        <v>7716.8731880278856</v>
      </c>
      <c r="M90" s="861"/>
      <c r="N90" s="51"/>
    </row>
    <row r="91" spans="1:14" ht="15.75" thickBot="1">
      <c r="B91" s="823" t="s">
        <v>953</v>
      </c>
      <c r="C91" s="824"/>
      <c r="D91" s="824"/>
      <c r="E91" s="824"/>
      <c r="F91" s="824"/>
      <c r="G91" s="824"/>
      <c r="H91" s="824"/>
      <c r="I91" s="824"/>
      <c r="J91" s="824"/>
      <c r="K91" s="824"/>
      <c r="L91" s="824"/>
      <c r="M91" s="825"/>
      <c r="N91" s="52">
        <f>L88+L89+L90</f>
        <v>46301.239128167312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200638.70288872501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168</v>
      </c>
      <c r="B37" s="872" t="str">
        <f>VLOOKUP(A37,EQUIPOS!A7:D154,3,FALSE)</f>
        <v>Compactador tipo  POTENCIA: 105 HP, PESO: 6 ton</v>
      </c>
      <c r="C37" s="873"/>
      <c r="D37" s="873"/>
      <c r="E37" s="873"/>
      <c r="F37" s="873"/>
      <c r="G37" s="873"/>
      <c r="H37" s="874"/>
      <c r="I37" s="267"/>
      <c r="J37" s="268"/>
      <c r="K37" s="269">
        <f>VLOOKUP(A37,EQUIPOS!A7:D163,4,FALSE)</f>
        <v>105895.3612907224</v>
      </c>
      <c r="L37" s="270"/>
      <c r="M37" s="271">
        <v>9</v>
      </c>
      <c r="N37" s="272">
        <f t="shared" ref="N37:N43" si="0">K37/M37</f>
        <v>11766.151254524711</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VLOOKUP(A38,EQUIPOS!A8:D164,4,FALSE)</f>
        <v>100601.10583806202</v>
      </c>
      <c r="L38" s="270"/>
      <c r="M38" s="271">
        <v>9</v>
      </c>
      <c r="N38" s="272">
        <f t="shared" si="0"/>
        <v>11177.900648673558</v>
      </c>
    </row>
    <row r="39" spans="1:14">
      <c r="A39" t="s">
        <v>286</v>
      </c>
      <c r="B39" s="872" t="str">
        <f>VLOOKUP(A39,EQUIPOS!A9:D154,3,FALSE)</f>
        <v>Planta de asfalto en frio</v>
      </c>
      <c r="C39" s="873"/>
      <c r="D39" s="873"/>
      <c r="E39" s="873"/>
      <c r="F39" s="873"/>
      <c r="G39" s="873"/>
      <c r="H39" s="874"/>
      <c r="I39" s="267"/>
      <c r="J39" s="268"/>
      <c r="K39" s="269">
        <f>VLOOKUP(A39,EQUIPOS!A9:D165,4,FALSE)</f>
        <v>197976.85775395719</v>
      </c>
      <c r="L39" s="270"/>
      <c r="M39" s="271">
        <v>9</v>
      </c>
      <c r="N39" s="272">
        <f t="shared" si="0"/>
        <v>21997.428639328577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9</v>
      </c>
      <c r="N42" s="272">
        <f t="shared" si="0"/>
        <v>24494.418042941528</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9</v>
      </c>
      <c r="N43" s="272">
        <f t="shared" si="0"/>
        <v>6781.4166623993015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971.8939014389166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98945.312808032962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411">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0">
        <f>VLOOKUP(A64,TRANSPORTE!A5:D117,4,FALSE)</f>
        <v>1117.717304658089</v>
      </c>
      <c r="M64" s="911"/>
      <c r="N64" s="287">
        <f>K64*L64</f>
        <v>1564.8042265213246</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154337.4637605577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30867.492752111542</v>
      </c>
      <c r="M88" s="859"/>
      <c r="N88" s="51"/>
    </row>
    <row r="89" spans="1:14">
      <c r="B89" s="89" t="s">
        <v>973</v>
      </c>
      <c r="C89" s="90"/>
      <c r="D89" s="90"/>
      <c r="E89" s="90"/>
      <c r="F89" s="90"/>
      <c r="G89" s="90"/>
      <c r="H89" s="90"/>
      <c r="I89" s="87"/>
      <c r="J89" s="88"/>
      <c r="K89" s="304">
        <v>0.05</v>
      </c>
      <c r="L89" s="858">
        <f>N83*K89</f>
        <v>7716.8731880278856</v>
      </c>
      <c r="M89" s="859"/>
      <c r="N89" s="51"/>
    </row>
    <row r="90" spans="1:14" ht="15.75" thickBot="1">
      <c r="B90" s="91" t="s">
        <v>974</v>
      </c>
      <c r="C90" s="92"/>
      <c r="D90" s="92"/>
      <c r="E90" s="92"/>
      <c r="F90" s="92"/>
      <c r="G90" s="92"/>
      <c r="H90" s="92"/>
      <c r="I90" s="93"/>
      <c r="J90" s="94"/>
      <c r="K90" s="305">
        <v>0.05</v>
      </c>
      <c r="L90" s="860">
        <f>N83*K90</f>
        <v>7716.8731880278856</v>
      </c>
      <c r="M90" s="861"/>
      <c r="N90" s="51"/>
    </row>
    <row r="91" spans="1:14" ht="15.75" thickBot="1">
      <c r="B91" s="823" t="s">
        <v>953</v>
      </c>
      <c r="C91" s="824"/>
      <c r="D91" s="824"/>
      <c r="E91" s="824"/>
      <c r="F91" s="824"/>
      <c r="G91" s="824"/>
      <c r="H91" s="824"/>
      <c r="I91" s="824"/>
      <c r="J91" s="824"/>
      <c r="K91" s="824"/>
      <c r="L91" s="824"/>
      <c r="M91" s="825"/>
      <c r="N91" s="52">
        <f>L88+L89+L90</f>
        <v>46301.239128167312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52">
        <f>N83+N91</f>
        <v>200638.70288872501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168</v>
      </c>
      <c r="B37" s="872" t="str">
        <f>VLOOKUP(A37,EQUIPOS!A7:D154,3,FALSE)</f>
        <v>Compactador tipo  POTENCIA: 105 HP, PESO: 6 ton</v>
      </c>
      <c r="C37" s="873"/>
      <c r="D37" s="873"/>
      <c r="E37" s="873"/>
      <c r="F37" s="873"/>
      <c r="G37" s="873"/>
      <c r="H37" s="874"/>
      <c r="I37" s="267"/>
      <c r="J37" s="268"/>
      <c r="K37" s="269">
        <f>VLOOKUP(A37,EQUIPOS!A7:D163,4,FALSE)</f>
        <v>105895.3612907224</v>
      </c>
      <c r="L37" s="270"/>
      <c r="M37" s="271">
        <v>7</v>
      </c>
      <c r="N37" s="272">
        <f t="shared" ref="N37:N43" si="0">K37/M37</f>
        <v>15127.908755817485</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VLOOKUP(A38,EQUIPOS!A8:D164,4,FALSE)</f>
        <v>100601.10583806202</v>
      </c>
      <c r="L38" s="270"/>
      <c r="M38" s="271">
        <v>7</v>
      </c>
      <c r="N38" s="272">
        <f t="shared" si="0"/>
        <v>14371.586548294576</v>
      </c>
    </row>
    <row r="39" spans="1:14">
      <c r="A39" t="s">
        <v>286</v>
      </c>
      <c r="B39" s="872" t="str">
        <f>VLOOKUP(A39,EQUIPOS!A9:D154,3,FALSE)</f>
        <v>Planta de asfalto en frio</v>
      </c>
      <c r="C39" s="873"/>
      <c r="D39" s="873"/>
      <c r="E39" s="873"/>
      <c r="F39" s="873"/>
      <c r="G39" s="873"/>
      <c r="H39" s="874"/>
      <c r="I39" s="267"/>
      <c r="J39" s="268"/>
      <c r="K39" s="269">
        <f>VLOOKUP(A39,EQUIPOS!A9:D165,4,FALSE)</f>
        <v>197976.85775395719</v>
      </c>
      <c r="L39" s="270"/>
      <c r="M39" s="271">
        <v>9</v>
      </c>
      <c r="N39" s="272">
        <f t="shared" si="0"/>
        <v>21997.428639328577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7</v>
      </c>
      <c r="N42" s="272">
        <f t="shared" si="0"/>
        <v>31492.823198067676</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9</v>
      </c>
      <c r="N43" s="272">
        <f t="shared" si="0"/>
        <v>6781.4166623993015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1110.7358873587618</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112638.00334999275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1117.717304658089</v>
      </c>
      <c r="N65" s="412">
        <f>K65*M65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11107.358873587618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169102.18395649965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33820.43679129993</v>
      </c>
      <c r="M88" s="859"/>
      <c r="N88" s="51"/>
    </row>
    <row r="89" spans="1:14">
      <c r="B89" s="89" t="s">
        <v>973</v>
      </c>
      <c r="C89" s="90"/>
      <c r="D89" s="90"/>
      <c r="E89" s="90"/>
      <c r="F89" s="90"/>
      <c r="G89" s="90"/>
      <c r="H89" s="90"/>
      <c r="I89" s="87"/>
      <c r="J89" s="88"/>
      <c r="K89" s="304">
        <v>0.05</v>
      </c>
      <c r="L89" s="858">
        <f>N83*K89</f>
        <v>8455.1091978249824</v>
      </c>
      <c r="M89" s="859"/>
      <c r="N89" s="51"/>
    </row>
    <row r="90" spans="1:14" ht="15.75" thickBot="1">
      <c r="B90" s="91" t="s">
        <v>974</v>
      </c>
      <c r="C90" s="92"/>
      <c r="D90" s="92"/>
      <c r="E90" s="92"/>
      <c r="F90" s="92"/>
      <c r="G90" s="92"/>
      <c r="H90" s="92"/>
      <c r="I90" s="93"/>
      <c r="J90" s="94"/>
      <c r="K90" s="305">
        <v>0.05</v>
      </c>
      <c r="L90" s="860">
        <f>N83*K90</f>
        <v>8455.1091978249824</v>
      </c>
      <c r="M90" s="861"/>
      <c r="N90" s="51"/>
    </row>
    <row r="91" spans="1:14" ht="15.75" thickBot="1">
      <c r="B91" s="823" t="s">
        <v>953</v>
      </c>
      <c r="C91" s="824"/>
      <c r="D91" s="824"/>
      <c r="E91" s="824"/>
      <c r="F91" s="824"/>
      <c r="G91" s="824"/>
      <c r="H91" s="824"/>
      <c r="I91" s="824"/>
      <c r="J91" s="824"/>
      <c r="K91" s="824"/>
      <c r="L91" s="824"/>
      <c r="M91" s="825"/>
      <c r="N91" s="52">
        <f>L88+L89+L90</f>
        <v>50730.655186949894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219832.83914344956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9</v>
      </c>
      <c r="N37" s="272">
        <f t="shared" ref="N37:N43" si="0">K37/M37</f>
        <v>11177.900648673558</v>
      </c>
    </row>
    <row r="38" spans="1:14">
      <c r="A38" t="s">
        <v>168</v>
      </c>
      <c r="B38" s="872" t="str">
        <f>VLOOKUP(A38,EQUIPOS!A8:D154,3,FALSE)</f>
        <v>Compactador tipo  POTENCIA: 105 HP, PESO: 6 ton</v>
      </c>
      <c r="C38" s="873"/>
      <c r="D38" s="873"/>
      <c r="E38" s="873"/>
      <c r="F38" s="873"/>
      <c r="G38" s="873"/>
      <c r="H38" s="874"/>
      <c r="I38" s="267"/>
      <c r="J38" s="268"/>
      <c r="K38" s="269">
        <f>VLOOKUP(A38,EQUIPOS!A8:D164,4,FALSE)</f>
        <v>105895.3612907224</v>
      </c>
      <c r="L38" s="270"/>
      <c r="M38" s="271">
        <v>9</v>
      </c>
      <c r="N38" s="272">
        <f t="shared" si="0"/>
        <v>11766.151254524711</v>
      </c>
    </row>
    <row r="39" spans="1:14">
      <c r="A39" t="s">
        <v>286</v>
      </c>
      <c r="B39" s="872" t="str">
        <f>VLOOKUP(A39,EQUIPOS!A9:D154,3,FALSE)</f>
        <v>Planta de asfalto en frio</v>
      </c>
      <c r="C39" s="873"/>
      <c r="D39" s="873"/>
      <c r="E39" s="873"/>
      <c r="F39" s="873"/>
      <c r="G39" s="873"/>
      <c r="H39" s="874"/>
      <c r="I39" s="267"/>
      <c r="J39" s="268"/>
      <c r="K39" s="269">
        <f>VLOOKUP(A39,EQUIPOS!A9:D165,4,FALSE)</f>
        <v>197976.85775395719</v>
      </c>
      <c r="L39" s="270"/>
      <c r="M39" s="271">
        <v>9</v>
      </c>
      <c r="N39" s="272">
        <f t="shared" si="0"/>
        <v>21997.428639328577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9</v>
      </c>
      <c r="N42" s="272">
        <f t="shared" si="0"/>
        <v>24494.418042941528</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9</v>
      </c>
      <c r="N43" s="272">
        <f t="shared" si="0"/>
        <v>6781.4166623993015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98945.312808032962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154337.4637605577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30867.492752111542</v>
      </c>
      <c r="M88" s="859"/>
      <c r="N88" s="51"/>
    </row>
    <row r="89" spans="1:14">
      <c r="B89" s="89" t="s">
        <v>973</v>
      </c>
      <c r="C89" s="90"/>
      <c r="D89" s="90"/>
      <c r="E89" s="90"/>
      <c r="F89" s="90"/>
      <c r="G89" s="90"/>
      <c r="H89" s="90"/>
      <c r="I89" s="87"/>
      <c r="J89" s="88"/>
      <c r="K89" s="304">
        <v>0.05</v>
      </c>
      <c r="L89" s="858">
        <f>N83*K89</f>
        <v>7716.8731880278856</v>
      </c>
      <c r="M89" s="859"/>
      <c r="N89" s="51"/>
    </row>
    <row r="90" spans="1:14" ht="15.75" thickBot="1">
      <c r="B90" s="91" t="s">
        <v>974</v>
      </c>
      <c r="C90" s="92"/>
      <c r="D90" s="92"/>
      <c r="E90" s="92"/>
      <c r="F90" s="92"/>
      <c r="G90" s="92"/>
      <c r="H90" s="92"/>
      <c r="I90" s="93"/>
      <c r="J90" s="94"/>
      <c r="K90" s="305">
        <v>0.05</v>
      </c>
      <c r="L90" s="860">
        <f>N83*K90</f>
        <v>7716.8731880278856</v>
      </c>
      <c r="M90" s="861"/>
      <c r="N90" s="51"/>
    </row>
    <row r="91" spans="1:14" ht="15.75" thickBot="1">
      <c r="B91" s="823" t="s">
        <v>953</v>
      </c>
      <c r="C91" s="824"/>
      <c r="D91" s="824"/>
      <c r="E91" s="824"/>
      <c r="F91" s="824"/>
      <c r="G91" s="824"/>
      <c r="H91" s="824"/>
      <c r="I91" s="824"/>
      <c r="J91" s="824"/>
      <c r="K91" s="824"/>
      <c r="L91" s="824"/>
      <c r="M91" s="825"/>
      <c r="N91" s="52">
        <f>L88+L89+L90</f>
        <v>46301.239128167312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200638.70288872501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9</v>
      </c>
      <c r="N37" s="272">
        <f t="shared" ref="N37:N43" si="0">K37/M37</f>
        <v>11177.900648673558</v>
      </c>
    </row>
    <row r="38" spans="1:14">
      <c r="A38" t="s">
        <v>168</v>
      </c>
      <c r="B38" s="872" t="str">
        <f>VLOOKUP(A38,EQUIPOS!A8:D154,3,FALSE)</f>
        <v>Compactador tipo  POTENCIA: 105 HP, PESO: 6 ton</v>
      </c>
      <c r="C38" s="873"/>
      <c r="D38" s="873"/>
      <c r="E38" s="873"/>
      <c r="F38" s="873"/>
      <c r="G38" s="873"/>
      <c r="H38" s="874"/>
      <c r="I38" s="267"/>
      <c r="J38" s="268"/>
      <c r="K38" s="269">
        <f>VLOOKUP(A38,EQUIPOS!A8:D164,4,FALSE)</f>
        <v>105895.3612907224</v>
      </c>
      <c r="L38" s="270"/>
      <c r="M38" s="271">
        <v>9</v>
      </c>
      <c r="N38" s="272">
        <f t="shared" si="0"/>
        <v>11766.151254524711</v>
      </c>
    </row>
    <row r="39" spans="1:14">
      <c r="A39" t="s">
        <v>286</v>
      </c>
      <c r="B39" s="872" t="str">
        <f>VLOOKUP(A39,EQUIPOS!A9:D154,3,FALSE)</f>
        <v>Planta de asfalto en frio</v>
      </c>
      <c r="C39" s="873"/>
      <c r="D39" s="873"/>
      <c r="E39" s="873"/>
      <c r="F39" s="873"/>
      <c r="G39" s="873"/>
      <c r="H39" s="874"/>
      <c r="I39" s="267"/>
      <c r="J39" s="268"/>
      <c r="K39" s="269">
        <f>VLOOKUP(A39,EQUIPOS!A9:D165,4,FALSE)</f>
        <v>197976.85775395719</v>
      </c>
      <c r="L39" s="270"/>
      <c r="M39" s="271">
        <v>9</v>
      </c>
      <c r="N39" s="272">
        <f t="shared" si="0"/>
        <v>21997.428639328577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9</v>
      </c>
      <c r="N42" s="272">
        <f t="shared" si="0"/>
        <v>24494.418042941528</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9</v>
      </c>
      <c r="N43" s="272">
        <f t="shared" si="0"/>
        <v>6781.4166623993015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98945.312808032962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0">
        <f>VLOOKUP(A64,TRANSPORTE!A6:D117,4,FALSE)</f>
        <v>1370.8294688311162</v>
      </c>
      <c r="M64" s="911"/>
      <c r="N64" s="287">
        <f>K64*L64</f>
        <v>1713.5368360388952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3278.3410625602201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154337.4637605577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30867.492752111542</v>
      </c>
      <c r="M87" s="859"/>
      <c r="N87" s="51"/>
    </row>
    <row r="88" spans="1:14">
      <c r="B88" s="89" t="s">
        <v>973</v>
      </c>
      <c r="C88" s="90"/>
      <c r="D88" s="90"/>
      <c r="E88" s="90"/>
      <c r="F88" s="90"/>
      <c r="G88" s="90"/>
      <c r="H88" s="90"/>
      <c r="I88" s="87"/>
      <c r="J88" s="88"/>
      <c r="K88" s="304">
        <v>0.05</v>
      </c>
      <c r="L88" s="858">
        <f>N82*K88</f>
        <v>7716.8731880278856</v>
      </c>
      <c r="M88" s="859"/>
      <c r="N88" s="51"/>
    </row>
    <row r="89" spans="1:14" ht="15.75" thickBot="1">
      <c r="B89" s="91" t="s">
        <v>974</v>
      </c>
      <c r="C89" s="92"/>
      <c r="D89" s="92"/>
      <c r="E89" s="92"/>
      <c r="F89" s="92"/>
      <c r="G89" s="92"/>
      <c r="H89" s="92"/>
      <c r="I89" s="93"/>
      <c r="J89" s="94"/>
      <c r="K89" s="305">
        <v>0.05</v>
      </c>
      <c r="L89" s="860">
        <f>N82*K89</f>
        <v>7716.8731880278856</v>
      </c>
      <c r="M89" s="861"/>
      <c r="N89" s="51"/>
    </row>
    <row r="90" spans="1:14" ht="15.75" thickBot="1">
      <c r="B90" s="823" t="s">
        <v>953</v>
      </c>
      <c r="C90" s="824"/>
      <c r="D90" s="824"/>
      <c r="E90" s="824"/>
      <c r="F90" s="824"/>
      <c r="G90" s="824"/>
      <c r="H90" s="824"/>
      <c r="I90" s="824"/>
      <c r="J90" s="824"/>
      <c r="K90" s="824"/>
      <c r="L90" s="824"/>
      <c r="M90" s="825"/>
      <c r="N90" s="52">
        <f>L87+L88+L89</f>
        <v>46301.239128167312</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200638.70288872501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9</v>
      </c>
      <c r="N37" s="272">
        <f t="shared" ref="N37:N43" si="0">K37/M37</f>
        <v>11177.900648673558</v>
      </c>
    </row>
    <row r="38" spans="1:14">
      <c r="A38" t="s">
        <v>168</v>
      </c>
      <c r="B38" s="872" t="str">
        <f>VLOOKUP(A38,EQUIPOS!A8:D154,3,FALSE)</f>
        <v>Compactador tipo  POTENCIA: 105 HP, PESO: 6 ton</v>
      </c>
      <c r="C38" s="873"/>
      <c r="D38" s="873"/>
      <c r="E38" s="873"/>
      <c r="F38" s="873"/>
      <c r="G38" s="873"/>
      <c r="H38" s="874"/>
      <c r="I38" s="267"/>
      <c r="J38" s="268"/>
      <c r="K38" s="269">
        <f>VLOOKUP(A38,EQUIPOS!A8:D164,4,FALSE)</f>
        <v>105895.3612907224</v>
      </c>
      <c r="L38" s="270"/>
      <c r="M38" s="271">
        <v>9</v>
      </c>
      <c r="N38" s="272">
        <f t="shared" si="0"/>
        <v>11766.151254524711</v>
      </c>
    </row>
    <row r="39" spans="1:14">
      <c r="A39" t="s">
        <v>286</v>
      </c>
      <c r="B39" s="872" t="str">
        <f>VLOOKUP(A39,EQUIPOS!A9:D154,3,FALSE)</f>
        <v>Planta de asfalto en frio</v>
      </c>
      <c r="C39" s="873"/>
      <c r="D39" s="873"/>
      <c r="E39" s="873"/>
      <c r="F39" s="873"/>
      <c r="G39" s="873"/>
      <c r="H39" s="874"/>
      <c r="I39" s="267"/>
      <c r="J39" s="268"/>
      <c r="K39" s="269">
        <f>VLOOKUP(A39,EQUIPOS!A9:D165,4,FALSE)</f>
        <v>197976.85775395719</v>
      </c>
      <c r="L39" s="270"/>
      <c r="M39" s="271">
        <v>9</v>
      </c>
      <c r="N39" s="272">
        <f t="shared" si="0"/>
        <v>21997.428639328577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9</v>
      </c>
      <c r="N42" s="272">
        <f t="shared" si="0"/>
        <v>24494.418042941528</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9</v>
      </c>
      <c r="N43" s="272">
        <f t="shared" si="0"/>
        <v>6781.4166623993015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98945.312808032962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0">
        <f>VLOOKUP(A65,TRANSPORTE!A6:D117,4,FALSE)</f>
        <v>1117.717304658089</v>
      </c>
      <c r="M65" s="911"/>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2961.9508573439361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154021.0735553414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30804.214711068282</v>
      </c>
      <c r="M88" s="859"/>
      <c r="N88" s="51"/>
    </row>
    <row r="89" spans="1:14">
      <c r="B89" s="89" t="s">
        <v>973</v>
      </c>
      <c r="C89" s="90"/>
      <c r="D89" s="90"/>
      <c r="E89" s="90"/>
      <c r="F89" s="90"/>
      <c r="G89" s="90"/>
      <c r="H89" s="90"/>
      <c r="I89" s="87"/>
      <c r="J89" s="88"/>
      <c r="K89" s="304">
        <v>0.05</v>
      </c>
      <c r="L89" s="858">
        <f>N83*K89</f>
        <v>7701.0536777670704</v>
      </c>
      <c r="M89" s="859"/>
      <c r="N89" s="51"/>
    </row>
    <row r="90" spans="1:14" ht="15.75" thickBot="1">
      <c r="B90" s="91" t="s">
        <v>974</v>
      </c>
      <c r="C90" s="92"/>
      <c r="D90" s="92"/>
      <c r="E90" s="92"/>
      <c r="F90" s="92"/>
      <c r="G90" s="92"/>
      <c r="H90" s="92"/>
      <c r="I90" s="93"/>
      <c r="J90" s="94"/>
      <c r="K90" s="305">
        <v>0.05</v>
      </c>
      <c r="L90" s="860">
        <f>N83*K90</f>
        <v>7701.0536777670704</v>
      </c>
      <c r="M90" s="861"/>
      <c r="N90" s="51"/>
    </row>
    <row r="91" spans="1:14" ht="15.75" thickBot="1">
      <c r="B91" s="823" t="s">
        <v>953</v>
      </c>
      <c r="C91" s="824"/>
      <c r="D91" s="824"/>
      <c r="E91" s="824"/>
      <c r="F91" s="824"/>
      <c r="G91" s="824"/>
      <c r="H91" s="824"/>
      <c r="I91" s="824"/>
      <c r="J91" s="824"/>
      <c r="K91" s="824"/>
      <c r="L91" s="824"/>
      <c r="M91" s="825"/>
      <c r="N91" s="52">
        <f>L88+L89+L90</f>
        <v>46206.322066602421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200227.39562194381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7</v>
      </c>
      <c r="N37" s="272">
        <f t="shared" ref="N37:N43" si="0">K37/M37</f>
        <v>14371.586548294576</v>
      </c>
    </row>
    <row r="38" spans="1:14">
      <c r="A38" t="s">
        <v>168</v>
      </c>
      <c r="B38" s="872" t="str">
        <f>VLOOKUP(A38,EQUIPOS!A8:D154,3,FALSE)</f>
        <v>Compactador tipo  POTENCIA: 105 HP, PESO: 6 ton</v>
      </c>
      <c r="C38" s="873"/>
      <c r="D38" s="873"/>
      <c r="E38" s="873"/>
      <c r="F38" s="873"/>
      <c r="G38" s="873"/>
      <c r="H38" s="874"/>
      <c r="I38" s="267"/>
      <c r="J38" s="268"/>
      <c r="K38" s="269">
        <f>VLOOKUP(A38,EQUIPOS!A8:D164,4,FALSE)</f>
        <v>105895.3612907224</v>
      </c>
      <c r="L38" s="270"/>
      <c r="M38" s="271">
        <v>7</v>
      </c>
      <c r="N38" s="272">
        <f t="shared" si="0"/>
        <v>15127.908755817485</v>
      </c>
    </row>
    <row r="39" spans="1:14">
      <c r="A39" t="s">
        <v>286</v>
      </c>
      <c r="B39" s="872" t="str">
        <f>VLOOKUP(A39,EQUIPOS!A9:D154,3,FALSE)</f>
        <v>Planta de asfalto en frio</v>
      </c>
      <c r="C39" s="873"/>
      <c r="D39" s="873"/>
      <c r="E39" s="873"/>
      <c r="F39" s="873"/>
      <c r="G39" s="873"/>
      <c r="H39" s="874"/>
      <c r="I39" s="267"/>
      <c r="J39" s="268"/>
      <c r="K39" s="269">
        <f>VLOOKUP(A39,EQUIPOS!A9:D165,4,FALSE)</f>
        <v>197976.85775395719</v>
      </c>
      <c r="L39" s="270"/>
      <c r="M39" s="271">
        <v>9</v>
      </c>
      <c r="N39" s="272">
        <f t="shared" si="0"/>
        <v>21997.428639328577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7</v>
      </c>
      <c r="N42" s="272">
        <f t="shared" si="0"/>
        <v>31492.823198067676</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9</v>
      </c>
      <c r="N43" s="272">
        <f t="shared" si="0"/>
        <v>6781.4166623993015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1110.7358873587618</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112638.00334999275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0">
        <f>VLOOKUP(A64,TRANSPORTE!A6:D117,4,FALSE)</f>
        <v>1117.717304658089</v>
      </c>
      <c r="M64" s="911"/>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11107.358873587618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169102.18395649965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33820.43679129993</v>
      </c>
      <c r="M87" s="859"/>
      <c r="N87" s="51"/>
    </row>
    <row r="88" spans="1:14">
      <c r="B88" s="89" t="s">
        <v>973</v>
      </c>
      <c r="C88" s="90"/>
      <c r="D88" s="90"/>
      <c r="E88" s="90"/>
      <c r="F88" s="90"/>
      <c r="G88" s="90"/>
      <c r="H88" s="90"/>
      <c r="I88" s="87"/>
      <c r="J88" s="88"/>
      <c r="K88" s="304">
        <v>0.05</v>
      </c>
      <c r="L88" s="858">
        <f>N82*K88</f>
        <v>8455.1091978249824</v>
      </c>
      <c r="M88" s="859"/>
      <c r="N88" s="51"/>
    </row>
    <row r="89" spans="1:14" ht="15.75" thickBot="1">
      <c r="B89" s="91" t="s">
        <v>974</v>
      </c>
      <c r="C89" s="92"/>
      <c r="D89" s="92"/>
      <c r="E89" s="92"/>
      <c r="F89" s="92"/>
      <c r="G89" s="92"/>
      <c r="H89" s="92"/>
      <c r="I89" s="93"/>
      <c r="J89" s="94"/>
      <c r="K89" s="305">
        <v>0.05</v>
      </c>
      <c r="L89" s="860">
        <f>N82*K89</f>
        <v>8455.1091978249824</v>
      </c>
      <c r="M89" s="861"/>
      <c r="N89" s="51"/>
    </row>
    <row r="90" spans="1:14" ht="15.75" thickBot="1">
      <c r="B90" s="823" t="s">
        <v>953</v>
      </c>
      <c r="C90" s="824"/>
      <c r="D90" s="824"/>
      <c r="E90" s="824"/>
      <c r="F90" s="824"/>
      <c r="G90" s="824"/>
      <c r="H90" s="824"/>
      <c r="I90" s="824"/>
      <c r="J90" s="824"/>
      <c r="K90" s="824"/>
      <c r="L90" s="824"/>
      <c r="M90" s="825"/>
      <c r="N90" s="52">
        <f>L87+L88+L89</f>
        <v>50730.655186949894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219832.83914344956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2"/>
      <c r="C47" s="873"/>
      <c r="D47" s="873"/>
      <c r="E47" s="873"/>
      <c r="F47" s="873"/>
      <c r="G47" s="873"/>
      <c r="H47" s="874"/>
      <c r="I47" s="875"/>
      <c r="J47" s="876"/>
      <c r="K47" s="269"/>
      <c r="L47" s="877"/>
      <c r="M47" s="878"/>
      <c r="N47" s="272"/>
    </row>
    <row r="48" spans="1:14">
      <c r="B48" s="872"/>
      <c r="C48" s="873"/>
      <c r="D48" s="873"/>
      <c r="E48" s="879"/>
      <c r="F48" s="873"/>
      <c r="G48" s="873"/>
      <c r="H48" s="874"/>
      <c r="I48" s="36"/>
      <c r="J48" s="37"/>
      <c r="K48" s="274"/>
      <c r="L48" s="276"/>
      <c r="M48" s="277"/>
      <c r="N48" s="278"/>
    </row>
    <row r="49" spans="1:14">
      <c r="B49" s="880" t="s">
        <v>952</v>
      </c>
      <c r="C49" s="881"/>
      <c r="D49" s="881"/>
      <c r="E49" s="38"/>
      <c r="F49" s="39"/>
      <c r="G49" s="39"/>
      <c r="H49" s="40"/>
      <c r="I49" s="36"/>
      <c r="J49" s="37"/>
      <c r="K49" s="279"/>
      <c r="L49" s="276"/>
      <c r="M49" s="401">
        <v>0.1</v>
      </c>
      <c r="N49" s="344">
        <f>N83*M49</f>
        <v>874.7045112950251</v>
      </c>
    </row>
    <row r="50" spans="1:14" ht="15.75" thickBot="1">
      <c r="B50" s="872"/>
      <c r="C50" s="873"/>
      <c r="D50" s="873"/>
      <c r="E50" s="873"/>
      <c r="F50" s="873"/>
      <c r="G50" s="873"/>
      <c r="H50" s="874"/>
      <c r="I50" s="882"/>
      <c r="J50" s="883"/>
      <c r="K50" s="41"/>
      <c r="L50" s="884"/>
      <c r="M50" s="885"/>
      <c r="N50" s="105"/>
    </row>
    <row r="51" spans="1:14" ht="15.75" thickBot="1">
      <c r="B51" s="823" t="s">
        <v>953</v>
      </c>
      <c r="C51" s="824"/>
      <c r="D51" s="824"/>
      <c r="E51" s="824"/>
      <c r="F51" s="824"/>
      <c r="G51" s="824"/>
      <c r="H51" s="824"/>
      <c r="I51" s="824"/>
      <c r="J51" s="824"/>
      <c r="K51" s="824"/>
      <c r="L51" s="824"/>
      <c r="M51" s="825"/>
      <c r="N51" s="394">
        <f>SUM(N36:N50)</f>
        <v>128264.09520482365</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8" t="s">
        <v>944</v>
      </c>
      <c r="C55" s="869"/>
      <c r="D55" s="869"/>
      <c r="E55" s="869"/>
      <c r="F55" s="869"/>
      <c r="G55" s="869"/>
      <c r="H55" s="869"/>
      <c r="I55" s="903"/>
      <c r="J55" s="315" t="s">
        <v>945</v>
      </c>
      <c r="K55" s="85" t="s">
        <v>946</v>
      </c>
      <c r="L55" s="904" t="s">
        <v>955</v>
      </c>
      <c r="M55" s="903"/>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29051.645797783651</v>
      </c>
      <c r="N56" s="272">
        <f>K56*M56</f>
        <v>40672.30411689711</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68.90267034712889</v>
      </c>
      <c r="N57" s="272">
        <f>K57*M57</f>
        <v>1722.5667586782222</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5"/>
      <c r="C60" s="906"/>
      <c r="D60" s="906"/>
      <c r="E60" s="906"/>
      <c r="F60" s="906"/>
      <c r="G60" s="906"/>
      <c r="H60" s="906"/>
      <c r="I60" s="876"/>
      <c r="J60" s="42"/>
      <c r="K60" s="44"/>
      <c r="L60" s="907"/>
      <c r="M60" s="908"/>
      <c r="N60" s="45"/>
    </row>
    <row r="61" spans="1:14" ht="15.75" thickBot="1">
      <c r="B61" s="823" t="s">
        <v>953</v>
      </c>
      <c r="C61" s="824"/>
      <c r="D61" s="824"/>
      <c r="E61" s="824"/>
      <c r="F61" s="824"/>
      <c r="G61" s="824"/>
      <c r="H61" s="824"/>
      <c r="I61" s="824"/>
      <c r="J61" s="824"/>
      <c r="K61" s="824"/>
      <c r="L61" s="824"/>
      <c r="M61" s="825"/>
      <c r="N61" s="394">
        <f>SUM(N56:N60)</f>
        <v>42394.870875575332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0">
        <f>VLOOKUP(A66,TRANSPORTE!A5:D117,4,FALSE)</f>
        <v>1117.717304658089</v>
      </c>
      <c r="M66" s="911"/>
      <c r="N66" s="287">
        <f>K66*L66</f>
        <v>1564.8042265213246</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0">
        <f>VLOOKUP(A67,TRANSPORTE!A6:D117,4,FALSE)</f>
        <v>1117.717304658089</v>
      </c>
      <c r="M67" s="911"/>
      <c r="N67" s="287">
        <f>K67*L67</f>
        <v>1397.1466308226113</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2961.9508573439361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8747.0451129502508</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N51+N61+N72+N83</f>
        <v>182367.9620506932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36473.592410138641</v>
      </c>
      <c r="M90" s="859"/>
      <c r="N90" s="51"/>
    </row>
    <row r="91" spans="1:14">
      <c r="B91" s="89" t="s">
        <v>973</v>
      </c>
      <c r="C91" s="90"/>
      <c r="D91" s="90"/>
      <c r="E91" s="90"/>
      <c r="F91" s="90"/>
      <c r="G91" s="90"/>
      <c r="H91" s="90"/>
      <c r="I91" s="87"/>
      <c r="J91" s="88"/>
      <c r="K91" s="304">
        <v>0.05</v>
      </c>
      <c r="L91" s="858">
        <f>N85*K91</f>
        <v>9118.3981025346602</v>
      </c>
      <c r="M91" s="859"/>
      <c r="N91" s="51"/>
    </row>
    <row r="92" spans="1:14" ht="15.75" thickBot="1">
      <c r="B92" s="91" t="s">
        <v>974</v>
      </c>
      <c r="C92" s="92"/>
      <c r="D92" s="92"/>
      <c r="E92" s="92"/>
      <c r="F92" s="92"/>
      <c r="G92" s="92"/>
      <c r="H92" s="92"/>
      <c r="I92" s="93"/>
      <c r="J92" s="94"/>
      <c r="K92" s="305">
        <v>0.05</v>
      </c>
      <c r="L92" s="860">
        <f>N85*K92</f>
        <v>9118.3981025346602</v>
      </c>
      <c r="M92" s="861"/>
      <c r="N92" s="51"/>
    </row>
    <row r="93" spans="1:14" ht="15.75" thickBot="1">
      <c r="B93" s="823" t="s">
        <v>953</v>
      </c>
      <c r="C93" s="824"/>
      <c r="D93" s="824"/>
      <c r="E93" s="824"/>
      <c r="F93" s="824"/>
      <c r="G93" s="824"/>
      <c r="H93" s="824"/>
      <c r="I93" s="824"/>
      <c r="J93" s="824"/>
      <c r="K93" s="824"/>
      <c r="L93" s="824"/>
      <c r="M93" s="825"/>
      <c r="N93" s="52">
        <f>L90+L91+L92</f>
        <v>54710.388615207958</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237078.35066590115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9"/>
      <c r="K125" s="889"/>
      <c r="L125" s="889"/>
      <c r="M125" s="889"/>
      <c r="N125" s="890"/>
    </row>
    <row r="126" spans="2:14" ht="15.75" thickBot="1">
      <c r="B126" s="261" t="s">
        <v>2221</v>
      </c>
      <c r="C126" s="393"/>
      <c r="D126" s="393"/>
      <c r="E126" s="57"/>
      <c r="F126" s="57"/>
      <c r="G126" s="57"/>
      <c r="H126" s="57"/>
      <c r="I126" s="57"/>
      <c r="J126" s="891"/>
      <c r="K126" s="891"/>
      <c r="L126" s="891"/>
      <c r="M126" s="891"/>
      <c r="N126" s="89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128264.09520482365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910"/>
      <c r="M66" s="911"/>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182684.35225590947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36536.870451181894</v>
      </c>
      <c r="M88" s="859"/>
      <c r="N88" s="51"/>
    </row>
    <row r="89" spans="1:14">
      <c r="B89" s="89" t="s">
        <v>973</v>
      </c>
      <c r="C89" s="90"/>
      <c r="D89" s="90"/>
      <c r="E89" s="90"/>
      <c r="F89" s="90"/>
      <c r="G89" s="90"/>
      <c r="H89" s="90"/>
      <c r="I89" s="87"/>
      <c r="J89" s="88"/>
      <c r="K89" s="304">
        <v>0.05</v>
      </c>
      <c r="L89" s="858">
        <f>N83*K89</f>
        <v>9134.2176127954735</v>
      </c>
      <c r="M89" s="859"/>
      <c r="N89" s="51"/>
    </row>
    <row r="90" spans="1:14" ht="15.75" thickBot="1">
      <c r="B90" s="91" t="s">
        <v>974</v>
      </c>
      <c r="C90" s="92"/>
      <c r="D90" s="92"/>
      <c r="E90" s="92"/>
      <c r="F90" s="92"/>
      <c r="G90" s="92"/>
      <c r="H90" s="92"/>
      <c r="I90" s="93"/>
      <c r="J90" s="94"/>
      <c r="K90" s="305">
        <v>0.05</v>
      </c>
      <c r="L90" s="860">
        <f>N83*K90</f>
        <v>9134.2176127954735</v>
      </c>
      <c r="M90" s="861"/>
      <c r="N90" s="51"/>
    </row>
    <row r="91" spans="1:14" ht="15.75" thickBot="1">
      <c r="B91" s="823" t="s">
        <v>953</v>
      </c>
      <c r="C91" s="824"/>
      <c r="D91" s="824"/>
      <c r="E91" s="824"/>
      <c r="F91" s="824"/>
      <c r="G91" s="824"/>
      <c r="H91" s="824"/>
      <c r="I91" s="824"/>
      <c r="J91" s="824"/>
      <c r="K91" s="824"/>
      <c r="L91" s="824"/>
      <c r="M91" s="825"/>
      <c r="N91" s="52">
        <f>L88+L89+L90</f>
        <v>54805.305676772841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237489.65793268231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128264.09520482365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182684.35225590947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36536.870451181894</v>
      </c>
      <c r="M88" s="859"/>
      <c r="N88" s="51"/>
    </row>
    <row r="89" spans="1:14">
      <c r="B89" s="89" t="s">
        <v>973</v>
      </c>
      <c r="C89" s="90"/>
      <c r="D89" s="90"/>
      <c r="E89" s="90"/>
      <c r="F89" s="90"/>
      <c r="G89" s="90"/>
      <c r="H89" s="90"/>
      <c r="I89" s="87"/>
      <c r="J89" s="88"/>
      <c r="K89" s="304">
        <v>0.05</v>
      </c>
      <c r="L89" s="858">
        <f>N83*K89</f>
        <v>9134.2176127954735</v>
      </c>
      <c r="M89" s="859"/>
      <c r="N89" s="51"/>
    </row>
    <row r="90" spans="1:14" ht="15.75" thickBot="1">
      <c r="B90" s="91" t="s">
        <v>974</v>
      </c>
      <c r="C90" s="92"/>
      <c r="D90" s="92"/>
      <c r="E90" s="92"/>
      <c r="F90" s="92"/>
      <c r="G90" s="92"/>
      <c r="H90" s="92"/>
      <c r="I90" s="93"/>
      <c r="J90" s="94"/>
      <c r="K90" s="305">
        <v>0.05</v>
      </c>
      <c r="L90" s="860">
        <f>N83*K90</f>
        <v>9134.2176127954735</v>
      </c>
      <c r="M90" s="861"/>
      <c r="N90" s="51"/>
    </row>
    <row r="91" spans="1:14" ht="15.75" thickBot="1">
      <c r="B91" s="823" t="s">
        <v>953</v>
      </c>
      <c r="C91" s="824"/>
      <c r="D91" s="824"/>
      <c r="E91" s="824"/>
      <c r="F91" s="824"/>
      <c r="G91" s="824"/>
      <c r="H91" s="824"/>
      <c r="I91" s="824"/>
      <c r="J91" s="824"/>
      <c r="K91" s="824"/>
      <c r="L91" s="824"/>
      <c r="M91" s="825"/>
      <c r="N91" s="52">
        <f>L88+L89+L90</f>
        <v>54805.305676772841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237489.65793268231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ht="15" customHeight="1">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128264.09520482365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1117.717304658089</v>
      </c>
      <c r="M64" s="911"/>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182367.9620506932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36473.592410138641</v>
      </c>
      <c r="M87" s="859"/>
      <c r="N87" s="51"/>
    </row>
    <row r="88" spans="1:14">
      <c r="B88" s="89" t="s">
        <v>973</v>
      </c>
      <c r="C88" s="90"/>
      <c r="D88" s="90"/>
      <c r="E88" s="90"/>
      <c r="F88" s="90"/>
      <c r="G88" s="90"/>
      <c r="H88" s="90"/>
      <c r="I88" s="87"/>
      <c r="J88" s="88"/>
      <c r="K88" s="304">
        <v>0.05</v>
      </c>
      <c r="L88" s="858">
        <f>N82*K88</f>
        <v>9118.3981025346602</v>
      </c>
      <c r="M88" s="859"/>
      <c r="N88" s="51"/>
    </row>
    <row r="89" spans="1:14" ht="15.75" thickBot="1">
      <c r="B89" s="91" t="s">
        <v>974</v>
      </c>
      <c r="C89" s="92"/>
      <c r="D89" s="92"/>
      <c r="E89" s="92"/>
      <c r="F89" s="92"/>
      <c r="G89" s="92"/>
      <c r="H89" s="92"/>
      <c r="I89" s="93"/>
      <c r="J89" s="94"/>
      <c r="K89" s="305">
        <v>0.05</v>
      </c>
      <c r="L89" s="860">
        <f>N82*K89</f>
        <v>9118.3981025346602</v>
      </c>
      <c r="M89" s="861"/>
      <c r="N89" s="51"/>
    </row>
    <row r="90" spans="1:14" ht="15.75" thickBot="1">
      <c r="B90" s="823" t="s">
        <v>953</v>
      </c>
      <c r="C90" s="824"/>
      <c r="D90" s="824"/>
      <c r="E90" s="824"/>
      <c r="F90" s="824"/>
      <c r="G90" s="824"/>
      <c r="H90" s="824"/>
      <c r="I90" s="824"/>
      <c r="J90" s="824"/>
      <c r="K90" s="824"/>
      <c r="L90" s="824"/>
      <c r="M90" s="825"/>
      <c r="N90" s="52">
        <f>L87+L88+L89</f>
        <v>54710.388615207958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237078.35066590115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128264.09520482365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0">
        <f>VLOOKUP(A64,TRANSPORTE!A6:D117,4,FALSE)</f>
        <v>1370.8294688311162</v>
      </c>
      <c r="M64" s="911"/>
      <c r="N64" s="287">
        <f>K64*L64</f>
        <v>1713.5368360388952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3278.3410625602201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182684.35225590947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36536.870451181894</v>
      </c>
      <c r="M87" s="859"/>
      <c r="N87" s="51"/>
    </row>
    <row r="88" spans="1:14">
      <c r="B88" s="89" t="s">
        <v>973</v>
      </c>
      <c r="C88" s="90"/>
      <c r="D88" s="90"/>
      <c r="E88" s="90"/>
      <c r="F88" s="90"/>
      <c r="G88" s="90"/>
      <c r="H88" s="90"/>
      <c r="I88" s="87"/>
      <c r="J88" s="88"/>
      <c r="K88" s="304">
        <v>0.05</v>
      </c>
      <c r="L88" s="858">
        <f>N82*K88</f>
        <v>9134.2176127954735</v>
      </c>
      <c r="M88" s="859"/>
      <c r="N88" s="51"/>
    </row>
    <row r="89" spans="1:14" ht="15.75" thickBot="1">
      <c r="B89" s="91" t="s">
        <v>974</v>
      </c>
      <c r="C89" s="92"/>
      <c r="D89" s="92"/>
      <c r="E89" s="92"/>
      <c r="F89" s="92"/>
      <c r="G89" s="92"/>
      <c r="H89" s="92"/>
      <c r="I89" s="93"/>
      <c r="J89" s="94"/>
      <c r="K89" s="305">
        <v>0.05</v>
      </c>
      <c r="L89" s="860">
        <f>N82*K89</f>
        <v>9134.2176127954735</v>
      </c>
      <c r="M89" s="861"/>
      <c r="N89" s="51"/>
    </row>
    <row r="90" spans="1:14" ht="15.75" thickBot="1">
      <c r="B90" s="823" t="s">
        <v>953</v>
      </c>
      <c r="C90" s="824"/>
      <c r="D90" s="824"/>
      <c r="E90" s="824"/>
      <c r="F90" s="824"/>
      <c r="G90" s="824"/>
      <c r="H90" s="824"/>
      <c r="I90" s="824"/>
      <c r="J90" s="824"/>
      <c r="K90" s="824"/>
      <c r="L90" s="824"/>
      <c r="M90" s="825"/>
      <c r="N90" s="52">
        <f>L87+L88+L89</f>
        <v>54805.305676772841</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237489.65793268231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128264.09520482365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182684.35225590947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36536.870451181894</v>
      </c>
      <c r="M88" s="859"/>
      <c r="N88" s="51"/>
    </row>
    <row r="89" spans="1:14">
      <c r="B89" s="89" t="s">
        <v>973</v>
      </c>
      <c r="C89" s="90"/>
      <c r="D89" s="90"/>
      <c r="E89" s="90"/>
      <c r="F89" s="90"/>
      <c r="G89" s="90"/>
      <c r="H89" s="90"/>
      <c r="I89" s="87"/>
      <c r="J89" s="88"/>
      <c r="K89" s="304">
        <v>0.05</v>
      </c>
      <c r="L89" s="858">
        <f>N83*K89</f>
        <v>9134.2176127954735</v>
      </c>
      <c r="M89" s="859"/>
      <c r="N89" s="51"/>
    </row>
    <row r="90" spans="1:14" ht="15.75" thickBot="1">
      <c r="B90" s="91" t="s">
        <v>974</v>
      </c>
      <c r="C90" s="92"/>
      <c r="D90" s="92"/>
      <c r="E90" s="92"/>
      <c r="F90" s="92"/>
      <c r="G90" s="92"/>
      <c r="H90" s="92"/>
      <c r="I90" s="93"/>
      <c r="J90" s="94"/>
      <c r="K90" s="305">
        <v>0.05</v>
      </c>
      <c r="L90" s="860">
        <f>N83*K90</f>
        <v>9134.2176127954735</v>
      </c>
      <c r="M90" s="861"/>
      <c r="N90" s="51"/>
    </row>
    <row r="91" spans="1:14" ht="15.75" thickBot="1">
      <c r="B91" s="823" t="s">
        <v>953</v>
      </c>
      <c r="C91" s="824"/>
      <c r="D91" s="824"/>
      <c r="E91" s="824"/>
      <c r="F91" s="824"/>
      <c r="G91" s="824"/>
      <c r="H91" s="824"/>
      <c r="I91" s="824"/>
      <c r="J91" s="824"/>
      <c r="K91" s="824"/>
      <c r="L91" s="824"/>
      <c r="M91" s="825"/>
      <c r="N91" s="52">
        <f>L88+L89+L90</f>
        <v>54805.305676772841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237489.65793268231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128264.09520482365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182684.35225590947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36536.870451181894</v>
      </c>
      <c r="M88" s="859"/>
      <c r="N88" s="51"/>
    </row>
    <row r="89" spans="1:14">
      <c r="B89" s="89" t="s">
        <v>973</v>
      </c>
      <c r="C89" s="90"/>
      <c r="D89" s="90"/>
      <c r="E89" s="90"/>
      <c r="F89" s="90"/>
      <c r="G89" s="90"/>
      <c r="H89" s="90"/>
      <c r="I89" s="87"/>
      <c r="J89" s="88"/>
      <c r="K89" s="304">
        <v>0.05</v>
      </c>
      <c r="L89" s="858">
        <f>N83*K89</f>
        <v>9134.2176127954735</v>
      </c>
      <c r="M89" s="859"/>
      <c r="N89" s="51"/>
    </row>
    <row r="90" spans="1:14" ht="15.75" thickBot="1">
      <c r="B90" s="91" t="s">
        <v>974</v>
      </c>
      <c r="C90" s="92"/>
      <c r="D90" s="92"/>
      <c r="E90" s="92"/>
      <c r="F90" s="92"/>
      <c r="G90" s="92"/>
      <c r="H90" s="92"/>
      <c r="I90" s="93"/>
      <c r="J90" s="94"/>
      <c r="K90" s="305">
        <v>0.05</v>
      </c>
      <c r="L90" s="860">
        <f>N83*K90</f>
        <v>9134.2176127954735</v>
      </c>
      <c r="M90" s="861"/>
      <c r="N90" s="51"/>
    </row>
    <row r="91" spans="1:14" ht="15.75" thickBot="1">
      <c r="B91" s="823" t="s">
        <v>953</v>
      </c>
      <c r="C91" s="824"/>
      <c r="D91" s="824"/>
      <c r="E91" s="824"/>
      <c r="F91" s="824"/>
      <c r="G91" s="824"/>
      <c r="H91" s="824"/>
      <c r="I91" s="824"/>
      <c r="J91" s="824"/>
      <c r="K91" s="824"/>
      <c r="L91" s="824"/>
      <c r="M91" s="825"/>
      <c r="N91" s="52">
        <f>L88+L89+L90</f>
        <v>54805.305676772841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237489.65793268231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128264.09520482365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1293</v>
      </c>
      <c r="B65" s="46" t="str">
        <f>VLOOKUP(A65,TRANSPORTE!A6:D117,3,FALSE)</f>
        <v>Transporte de mezcla</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182684.35225590947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36536.870451181894</v>
      </c>
      <c r="M88" s="859"/>
      <c r="N88" s="51"/>
    </row>
    <row r="89" spans="1:14">
      <c r="B89" s="89" t="s">
        <v>973</v>
      </c>
      <c r="C89" s="90"/>
      <c r="D89" s="90"/>
      <c r="E89" s="90"/>
      <c r="F89" s="90"/>
      <c r="G89" s="90"/>
      <c r="H89" s="90"/>
      <c r="I89" s="87"/>
      <c r="J89" s="88"/>
      <c r="K89" s="304">
        <v>0.05</v>
      </c>
      <c r="L89" s="858">
        <f>N83*K89</f>
        <v>9134.2176127954735</v>
      </c>
      <c r="M89" s="859"/>
      <c r="N89" s="51"/>
    </row>
    <row r="90" spans="1:14" ht="15.75" thickBot="1">
      <c r="B90" s="91" t="s">
        <v>974</v>
      </c>
      <c r="C90" s="92"/>
      <c r="D90" s="92"/>
      <c r="E90" s="92"/>
      <c r="F90" s="92"/>
      <c r="G90" s="92"/>
      <c r="H90" s="92"/>
      <c r="I90" s="93"/>
      <c r="J90" s="94"/>
      <c r="K90" s="305">
        <v>0.05</v>
      </c>
      <c r="L90" s="860">
        <f>N83*K90</f>
        <v>9134.2176127954735</v>
      </c>
      <c r="M90" s="861"/>
      <c r="N90" s="51"/>
    </row>
    <row r="91" spans="1:14" ht="15.75" thickBot="1">
      <c r="B91" s="823" t="s">
        <v>953</v>
      </c>
      <c r="C91" s="824"/>
      <c r="D91" s="824"/>
      <c r="E91" s="824"/>
      <c r="F91" s="824"/>
      <c r="G91" s="824"/>
      <c r="H91" s="824"/>
      <c r="I91" s="824"/>
      <c r="J91" s="824"/>
      <c r="K91" s="824"/>
      <c r="L91" s="824"/>
      <c r="M91" s="825"/>
      <c r="N91" s="52">
        <f>L88+L89+L90</f>
        <v>54805.305676772841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237489.65793268231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8</v>
      </c>
      <c r="N37" s="272">
        <f t="shared" ref="N37:N43" si="0">K37/M37</f>
        <v>12575.138229757753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8</v>
      </c>
      <c r="N38" s="272">
        <f t="shared" si="0"/>
        <v>12715.156241998689</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8</v>
      </c>
      <c r="N39" s="272">
        <f t="shared" si="0"/>
        <v>71566.000278237974</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8</v>
      </c>
      <c r="N42" s="272">
        <f t="shared" si="0"/>
        <v>27556.220298309217</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8</v>
      </c>
      <c r="N43" s="272">
        <f t="shared" si="0"/>
        <v>7629.093745199214</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154769.60635366812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1117.717304658089</v>
      </c>
      <c r="M64" s="911"/>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2961.9508573439361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209845.36710097652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41969.073420195309</v>
      </c>
      <c r="M87" s="859"/>
      <c r="N87" s="51"/>
    </row>
    <row r="88" spans="1:14">
      <c r="B88" s="89" t="s">
        <v>973</v>
      </c>
      <c r="C88" s="90"/>
      <c r="D88" s="90"/>
      <c r="E88" s="90"/>
      <c r="F88" s="90"/>
      <c r="G88" s="90"/>
      <c r="H88" s="90"/>
      <c r="I88" s="87"/>
      <c r="J88" s="88"/>
      <c r="K88" s="304">
        <v>0.05</v>
      </c>
      <c r="L88" s="858">
        <f>N82*K88</f>
        <v>10492.268355048827</v>
      </c>
      <c r="M88" s="859"/>
      <c r="N88" s="51"/>
    </row>
    <row r="89" spans="1:14" ht="15.75" thickBot="1">
      <c r="B89" s="91" t="s">
        <v>974</v>
      </c>
      <c r="C89" s="92"/>
      <c r="D89" s="92"/>
      <c r="E89" s="92"/>
      <c r="F89" s="92"/>
      <c r="G89" s="92"/>
      <c r="H89" s="92"/>
      <c r="I89" s="93"/>
      <c r="J89" s="94"/>
      <c r="K89" s="305">
        <v>0.05</v>
      </c>
      <c r="L89" s="860">
        <f>N82*K89</f>
        <v>10492.268355048827</v>
      </c>
      <c r="M89" s="861"/>
      <c r="N89" s="51"/>
    </row>
    <row r="90" spans="1:14" ht="15.75" thickBot="1">
      <c r="B90" s="823" t="s">
        <v>953</v>
      </c>
      <c r="C90" s="824"/>
      <c r="D90" s="824"/>
      <c r="E90" s="824"/>
      <c r="F90" s="824"/>
      <c r="G90" s="824"/>
      <c r="H90" s="824"/>
      <c r="I90" s="824"/>
      <c r="J90" s="824"/>
      <c r="K90" s="824"/>
      <c r="L90" s="824"/>
      <c r="M90" s="825"/>
      <c r="N90" s="52">
        <f>L87+L88+L89</f>
        <v>62953.610130292967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272798.97723126947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8</v>
      </c>
      <c r="N37" s="272">
        <f t="shared" ref="N37:N43" si="0">K37/M37</f>
        <v>12575.138229757753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8</v>
      </c>
      <c r="N38" s="272">
        <f t="shared" si="0"/>
        <v>12715.156241998689</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8</v>
      </c>
      <c r="N39" s="272">
        <f t="shared" si="0"/>
        <v>71566.000278237974</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8</v>
      </c>
      <c r="N42" s="272">
        <f t="shared" si="0"/>
        <v>27556.220298309217</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8</v>
      </c>
      <c r="N43" s="272">
        <f t="shared" si="0"/>
        <v>7629.093745199214</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154769.60635366812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1370.8294688311162</v>
      </c>
      <c r="M64" s="911"/>
      <c r="N64" s="287">
        <f>K64*L64</f>
        <v>1713.5368360388952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3278.3410625602201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210161.75730619283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42032.35146123857</v>
      </c>
      <c r="M87" s="859"/>
      <c r="N87" s="51"/>
    </row>
    <row r="88" spans="1:14">
      <c r="B88" s="89" t="s">
        <v>973</v>
      </c>
      <c r="C88" s="90"/>
      <c r="D88" s="90"/>
      <c r="E88" s="90"/>
      <c r="F88" s="90"/>
      <c r="G88" s="90"/>
      <c r="H88" s="90"/>
      <c r="I88" s="87"/>
      <c r="J88" s="88"/>
      <c r="K88" s="304">
        <v>0.05</v>
      </c>
      <c r="L88" s="858">
        <f>N82*K88</f>
        <v>10508.087865309642</v>
      </c>
      <c r="M88" s="859"/>
      <c r="N88" s="51"/>
    </row>
    <row r="89" spans="1:14" ht="15.75" thickBot="1">
      <c r="B89" s="91" t="s">
        <v>974</v>
      </c>
      <c r="C89" s="92"/>
      <c r="D89" s="92"/>
      <c r="E89" s="92"/>
      <c r="F89" s="92"/>
      <c r="G89" s="92"/>
      <c r="H89" s="92"/>
      <c r="I89" s="93"/>
      <c r="J89" s="94"/>
      <c r="K89" s="305">
        <v>0.05</v>
      </c>
      <c r="L89" s="860">
        <f>N82*K89</f>
        <v>10508.087865309642</v>
      </c>
      <c r="M89" s="861"/>
      <c r="N89" s="51"/>
    </row>
    <row r="90" spans="1:14" ht="15.75" thickBot="1">
      <c r="B90" s="823" t="s">
        <v>953</v>
      </c>
      <c r="C90" s="824"/>
      <c r="D90" s="824"/>
      <c r="E90" s="824"/>
      <c r="F90" s="824"/>
      <c r="G90" s="824"/>
      <c r="H90" s="824"/>
      <c r="I90" s="824"/>
      <c r="J90" s="824"/>
      <c r="K90" s="824"/>
      <c r="L90" s="824"/>
      <c r="M90" s="825"/>
      <c r="N90" s="52">
        <f>L87+L88+L89</f>
        <v>63048.527191857858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273210.28449805069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8</v>
      </c>
      <c r="N37" s="272">
        <f t="shared" ref="N37:N43" si="0">K37/M37</f>
        <v>12575.138229757753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8</v>
      </c>
      <c r="N38" s="272">
        <f t="shared" si="0"/>
        <v>12715.156241998689</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8</v>
      </c>
      <c r="N39" s="272">
        <f t="shared" si="0"/>
        <v>71566.000278237974</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8</v>
      </c>
      <c r="N42" s="272">
        <f t="shared" si="0"/>
        <v>27556.220298309217</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8</v>
      </c>
      <c r="N43" s="272">
        <f t="shared" si="0"/>
        <v>7629.093745199214</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154769.60635366812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1370.8294688311162</v>
      </c>
      <c r="M64" s="911"/>
      <c r="N64" s="287">
        <f>K64*L64</f>
        <v>1713.5368360388952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3278.3410625602201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210161.75730619283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42032.35146123857</v>
      </c>
      <c r="M87" s="859"/>
      <c r="N87" s="51"/>
    </row>
    <row r="88" spans="1:14">
      <c r="B88" s="89" t="s">
        <v>973</v>
      </c>
      <c r="C88" s="90"/>
      <c r="D88" s="90"/>
      <c r="E88" s="90"/>
      <c r="F88" s="90"/>
      <c r="G88" s="90"/>
      <c r="H88" s="90"/>
      <c r="I88" s="87"/>
      <c r="J88" s="88"/>
      <c r="K88" s="304">
        <v>0.05</v>
      </c>
      <c r="L88" s="858">
        <f>N82*K88</f>
        <v>10508.087865309642</v>
      </c>
      <c r="M88" s="859"/>
      <c r="N88" s="51"/>
    </row>
    <row r="89" spans="1:14" ht="15.75" thickBot="1">
      <c r="B89" s="91" t="s">
        <v>974</v>
      </c>
      <c r="C89" s="92"/>
      <c r="D89" s="92"/>
      <c r="E89" s="92"/>
      <c r="F89" s="92"/>
      <c r="G89" s="92"/>
      <c r="H89" s="92"/>
      <c r="I89" s="93"/>
      <c r="J89" s="94"/>
      <c r="K89" s="305">
        <v>0.05</v>
      </c>
      <c r="L89" s="860">
        <f>N82*K89</f>
        <v>10508.087865309642</v>
      </c>
      <c r="M89" s="861"/>
      <c r="N89" s="51"/>
    </row>
    <row r="90" spans="1:14" ht="15.75" thickBot="1">
      <c r="B90" s="823" t="s">
        <v>953</v>
      </c>
      <c r="C90" s="824"/>
      <c r="D90" s="824"/>
      <c r="E90" s="824"/>
      <c r="F90" s="824"/>
      <c r="G90" s="824"/>
      <c r="H90" s="824"/>
      <c r="I90" s="824"/>
      <c r="J90" s="824"/>
      <c r="K90" s="824"/>
      <c r="L90" s="824"/>
      <c r="M90" s="825"/>
      <c r="N90" s="52">
        <f>L87+L88+L89</f>
        <v>63048.527191857858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273210.28449805069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128264.09520482365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0">
        <f>VLOOKUP(A64,TRANSPORTE!A6:D117,4,FALSE)</f>
        <v>1370.8294688311162</v>
      </c>
      <c r="M64" s="911"/>
      <c r="N64" s="287">
        <f>K64*L64</f>
        <v>1713.5368360388952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3278.3410625602201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182684.35225590947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36536.870451181894</v>
      </c>
      <c r="M87" s="859"/>
      <c r="N87" s="51"/>
    </row>
    <row r="88" spans="1:14">
      <c r="B88" s="89" t="s">
        <v>973</v>
      </c>
      <c r="C88" s="90"/>
      <c r="D88" s="90"/>
      <c r="E88" s="90"/>
      <c r="F88" s="90"/>
      <c r="G88" s="90"/>
      <c r="H88" s="90"/>
      <c r="I88" s="87"/>
      <c r="J88" s="88"/>
      <c r="K88" s="304">
        <v>0.05</v>
      </c>
      <c r="L88" s="858">
        <f>N82*K88</f>
        <v>9134.2176127954735</v>
      </c>
      <c r="M88" s="859"/>
      <c r="N88" s="51"/>
    </row>
    <row r="89" spans="1:14" ht="15.75" thickBot="1">
      <c r="B89" s="91" t="s">
        <v>974</v>
      </c>
      <c r="C89" s="92"/>
      <c r="D89" s="92"/>
      <c r="E89" s="92"/>
      <c r="F89" s="92"/>
      <c r="G89" s="92"/>
      <c r="H89" s="92"/>
      <c r="I89" s="93"/>
      <c r="J89" s="94"/>
      <c r="K89" s="305">
        <v>0.05</v>
      </c>
      <c r="L89" s="860">
        <f>N82*K89</f>
        <v>9134.2176127954735</v>
      </c>
      <c r="M89" s="861"/>
      <c r="N89" s="51"/>
    </row>
    <row r="90" spans="1:14" ht="15.75" thickBot="1">
      <c r="B90" s="823" t="s">
        <v>953</v>
      </c>
      <c r="C90" s="824"/>
      <c r="D90" s="824"/>
      <c r="E90" s="824"/>
      <c r="F90" s="824"/>
      <c r="G90" s="824"/>
      <c r="H90" s="824"/>
      <c r="I90" s="824"/>
      <c r="J90" s="824"/>
      <c r="K90" s="824"/>
      <c r="L90" s="824"/>
      <c r="M90" s="825"/>
      <c r="N90" s="52">
        <f>L87+L88+L89</f>
        <v>54805.305676772841</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237489.65793268231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128264.09520482365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127"/>
    </row>
    <row r="81" spans="1:14" ht="15.75" thickBot="1">
      <c r="B81" s="912" t="s">
        <v>953</v>
      </c>
      <c r="C81" s="866"/>
      <c r="D81" s="866"/>
      <c r="E81" s="866"/>
      <c r="F81" s="866"/>
      <c r="G81" s="866"/>
      <c r="H81" s="866"/>
      <c r="I81" s="866"/>
      <c r="J81" s="866"/>
      <c r="K81" s="866"/>
      <c r="L81" s="866"/>
      <c r="M81" s="867"/>
      <c r="N81" s="46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182684.35225590947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36536.870451181894</v>
      </c>
      <c r="M88" s="859"/>
      <c r="N88" s="51"/>
    </row>
    <row r="89" spans="1:14">
      <c r="B89" s="89" t="s">
        <v>973</v>
      </c>
      <c r="C89" s="90"/>
      <c r="D89" s="90"/>
      <c r="E89" s="90"/>
      <c r="F89" s="90"/>
      <c r="G89" s="90"/>
      <c r="H89" s="90"/>
      <c r="I89" s="87"/>
      <c r="J89" s="88"/>
      <c r="K89" s="304">
        <v>0.05</v>
      </c>
      <c r="L89" s="858">
        <f>N83*K89</f>
        <v>9134.2176127954735</v>
      </c>
      <c r="M89" s="859"/>
      <c r="N89" s="51"/>
    </row>
    <row r="90" spans="1:14" ht="15.75" thickBot="1">
      <c r="B90" s="91" t="s">
        <v>974</v>
      </c>
      <c r="C90" s="92"/>
      <c r="D90" s="92"/>
      <c r="E90" s="92"/>
      <c r="F90" s="92"/>
      <c r="G90" s="92"/>
      <c r="H90" s="92"/>
      <c r="I90" s="93"/>
      <c r="J90" s="94"/>
      <c r="K90" s="305">
        <v>0.05</v>
      </c>
      <c r="L90" s="860">
        <f>N83*K90</f>
        <v>9134.2176127954735</v>
      </c>
      <c r="M90" s="861"/>
      <c r="N90" s="51"/>
    </row>
    <row r="91" spans="1:14" ht="15.75" thickBot="1">
      <c r="B91" s="823" t="s">
        <v>953</v>
      </c>
      <c r="C91" s="824"/>
      <c r="D91" s="824"/>
      <c r="E91" s="824"/>
      <c r="F91" s="824"/>
      <c r="G91" s="824"/>
      <c r="H91" s="824"/>
      <c r="I91" s="824"/>
      <c r="J91" s="824"/>
      <c r="K91" s="824"/>
      <c r="L91" s="824"/>
      <c r="M91" s="825"/>
      <c r="N91" s="52">
        <f>L88+L89+L90</f>
        <v>54805.305676772841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237489.65793268231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128264.09520482365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1370.8294688311162</v>
      </c>
      <c r="M64" s="911"/>
      <c r="N64" s="287">
        <f>K64*L64</f>
        <v>1713.5368360388952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3278.3410625602201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182684.35225590947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36536.870451181894</v>
      </c>
      <c r="M87" s="859"/>
      <c r="N87" s="51"/>
    </row>
    <row r="88" spans="1:14">
      <c r="B88" s="89" t="s">
        <v>973</v>
      </c>
      <c r="C88" s="90"/>
      <c r="D88" s="90"/>
      <c r="E88" s="90"/>
      <c r="F88" s="90"/>
      <c r="G88" s="90"/>
      <c r="H88" s="90"/>
      <c r="I88" s="87"/>
      <c r="J88" s="88"/>
      <c r="K88" s="304">
        <v>0.05</v>
      </c>
      <c r="L88" s="858">
        <f>N82*K88</f>
        <v>9134.2176127954735</v>
      </c>
      <c r="M88" s="859"/>
      <c r="N88" s="51"/>
    </row>
    <row r="89" spans="1:14" ht="15.75" thickBot="1">
      <c r="B89" s="91" t="s">
        <v>974</v>
      </c>
      <c r="C89" s="92"/>
      <c r="D89" s="92"/>
      <c r="E89" s="92"/>
      <c r="F89" s="92"/>
      <c r="G89" s="92"/>
      <c r="H89" s="92"/>
      <c r="I89" s="93"/>
      <c r="J89" s="94"/>
      <c r="K89" s="305">
        <v>0.05</v>
      </c>
      <c r="L89" s="860">
        <f>N82*K89</f>
        <v>9134.2176127954735</v>
      </c>
      <c r="M89" s="861"/>
      <c r="N89" s="51"/>
    </row>
    <row r="90" spans="1:14" ht="15.75" thickBot="1">
      <c r="B90" s="823" t="s">
        <v>953</v>
      </c>
      <c r="C90" s="824"/>
      <c r="D90" s="824"/>
      <c r="E90" s="824"/>
      <c r="F90" s="824"/>
      <c r="G90" s="824"/>
      <c r="H90" s="824"/>
      <c r="I90" s="824"/>
      <c r="J90" s="824"/>
      <c r="K90" s="824"/>
      <c r="L90" s="824"/>
      <c r="M90" s="825"/>
      <c r="N90" s="52">
        <f>L87+L88+L89</f>
        <v>54805.305676772841</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237489.65793268231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8</v>
      </c>
      <c r="N37" s="272">
        <f t="shared" ref="N37:N43" si="0">K37/M37</f>
        <v>12575.138229757753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8</v>
      </c>
      <c r="N38" s="272">
        <f t="shared" si="0"/>
        <v>12715.156241998689</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8</v>
      </c>
      <c r="N39" s="272">
        <f t="shared" si="0"/>
        <v>71566.000278237974</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8</v>
      </c>
      <c r="N42" s="272">
        <f t="shared" si="0"/>
        <v>27556.220298309217</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8</v>
      </c>
      <c r="N43" s="272">
        <f t="shared" si="0"/>
        <v>7629.093745199214</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154769.60635366812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1370.8294688311162</v>
      </c>
      <c r="M64" s="911"/>
      <c r="N64" s="287">
        <f>K64*L64</f>
        <v>1713.5368360388952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3278.3410625602201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210161.75730619283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42032.35146123857</v>
      </c>
      <c r="M87" s="859"/>
      <c r="N87" s="51"/>
    </row>
    <row r="88" spans="1:14">
      <c r="B88" s="89" t="s">
        <v>973</v>
      </c>
      <c r="C88" s="90"/>
      <c r="D88" s="90"/>
      <c r="E88" s="90"/>
      <c r="F88" s="90"/>
      <c r="G88" s="90"/>
      <c r="H88" s="90"/>
      <c r="I88" s="87"/>
      <c r="J88" s="88"/>
      <c r="K88" s="304">
        <v>0.05</v>
      </c>
      <c r="L88" s="858">
        <f>N82*K88</f>
        <v>10508.087865309642</v>
      </c>
      <c r="M88" s="859"/>
      <c r="N88" s="51"/>
    </row>
    <row r="89" spans="1:14" ht="15.75" thickBot="1">
      <c r="B89" s="91" t="s">
        <v>974</v>
      </c>
      <c r="C89" s="92"/>
      <c r="D89" s="92"/>
      <c r="E89" s="92"/>
      <c r="F89" s="92"/>
      <c r="G89" s="92"/>
      <c r="H89" s="92"/>
      <c r="I89" s="93"/>
      <c r="J89" s="94"/>
      <c r="K89" s="305">
        <v>0.05</v>
      </c>
      <c r="L89" s="860">
        <f>N82*K89</f>
        <v>10508.087865309642</v>
      </c>
      <c r="M89" s="861"/>
      <c r="N89" s="51"/>
    </row>
    <row r="90" spans="1:14" ht="15.75" thickBot="1">
      <c r="B90" s="823" t="s">
        <v>953</v>
      </c>
      <c r="C90" s="824"/>
      <c r="D90" s="824"/>
      <c r="E90" s="824"/>
      <c r="F90" s="824"/>
      <c r="G90" s="824"/>
      <c r="H90" s="824"/>
      <c r="I90" s="824"/>
      <c r="J90" s="824"/>
      <c r="K90" s="824"/>
      <c r="L90" s="824"/>
      <c r="M90" s="825"/>
      <c r="N90" s="52">
        <f>L87+L88+L89</f>
        <v>63048.527191857858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273210.28449805069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128264.09520482365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182684.35225590947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36536.870451181894</v>
      </c>
      <c r="M88" s="859"/>
      <c r="N88" s="51"/>
    </row>
    <row r="89" spans="1:14">
      <c r="B89" s="89" t="s">
        <v>973</v>
      </c>
      <c r="C89" s="90"/>
      <c r="D89" s="90"/>
      <c r="E89" s="90"/>
      <c r="F89" s="90"/>
      <c r="G89" s="90"/>
      <c r="H89" s="90"/>
      <c r="I89" s="87"/>
      <c r="J89" s="88"/>
      <c r="K89" s="304">
        <v>0.05</v>
      </c>
      <c r="L89" s="858">
        <f>N83*K89</f>
        <v>9134.2176127954735</v>
      </c>
      <c r="M89" s="859"/>
      <c r="N89" s="51"/>
    </row>
    <row r="90" spans="1:14" ht="15.75" thickBot="1">
      <c r="B90" s="91" t="s">
        <v>974</v>
      </c>
      <c r="C90" s="92"/>
      <c r="D90" s="92"/>
      <c r="E90" s="92"/>
      <c r="F90" s="92"/>
      <c r="G90" s="92"/>
      <c r="H90" s="92"/>
      <c r="I90" s="93"/>
      <c r="J90" s="94"/>
      <c r="K90" s="305">
        <v>0.05</v>
      </c>
      <c r="L90" s="860">
        <f>N83*K90</f>
        <v>9134.2176127954735</v>
      </c>
      <c r="M90" s="861"/>
      <c r="N90" s="51"/>
    </row>
    <row r="91" spans="1:14" ht="15.75" thickBot="1">
      <c r="B91" s="823" t="s">
        <v>953</v>
      </c>
      <c r="C91" s="824"/>
      <c r="D91" s="824"/>
      <c r="E91" s="824"/>
      <c r="F91" s="824"/>
      <c r="G91" s="824"/>
      <c r="H91" s="824"/>
      <c r="I91" s="824"/>
      <c r="J91" s="824"/>
      <c r="K91" s="824"/>
      <c r="L91" s="824"/>
      <c r="M91" s="825"/>
      <c r="N91" s="52">
        <f>L88+L89+L90</f>
        <v>54805.305676772841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237489.65793268231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128264.09520482365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182684.35225590947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36536.870451181894</v>
      </c>
      <c r="M88" s="859"/>
      <c r="N88" s="51"/>
    </row>
    <row r="89" spans="1:14">
      <c r="B89" s="89" t="s">
        <v>973</v>
      </c>
      <c r="C89" s="90"/>
      <c r="D89" s="90"/>
      <c r="E89" s="90"/>
      <c r="F89" s="90"/>
      <c r="G89" s="90"/>
      <c r="H89" s="90"/>
      <c r="I89" s="87"/>
      <c r="J89" s="88"/>
      <c r="K89" s="304">
        <v>0.05</v>
      </c>
      <c r="L89" s="858">
        <f>N83*K89</f>
        <v>9134.2176127954735</v>
      </c>
      <c r="M89" s="859"/>
      <c r="N89" s="51"/>
    </row>
    <row r="90" spans="1:14" ht="15.75" thickBot="1">
      <c r="B90" s="91" t="s">
        <v>974</v>
      </c>
      <c r="C90" s="92"/>
      <c r="D90" s="92"/>
      <c r="E90" s="92"/>
      <c r="F90" s="92"/>
      <c r="G90" s="92"/>
      <c r="H90" s="92"/>
      <c r="I90" s="93"/>
      <c r="J90" s="94"/>
      <c r="K90" s="305">
        <v>0.05</v>
      </c>
      <c r="L90" s="860">
        <f>N83*K90</f>
        <v>9134.2176127954735</v>
      </c>
      <c r="M90" s="861"/>
      <c r="N90" s="51"/>
    </row>
    <row r="91" spans="1:14" ht="15.75" thickBot="1">
      <c r="B91" s="823" t="s">
        <v>953</v>
      </c>
      <c r="C91" s="824"/>
      <c r="D91" s="824"/>
      <c r="E91" s="824"/>
      <c r="F91" s="824"/>
      <c r="G91" s="824"/>
      <c r="H91" s="824"/>
      <c r="I91" s="824"/>
      <c r="J91" s="824"/>
      <c r="K91" s="824"/>
      <c r="L91" s="824"/>
      <c r="M91" s="825"/>
      <c r="N91" s="52">
        <f>L88+L89+L90</f>
        <v>54805.305676772841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237489.65793268231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128264.09520482365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68.90267034712889</v>
      </c>
      <c r="N54" s="272">
        <f>K54*M54</f>
        <v>1722.5667586782222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42394.870875575332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0">
        <f>VLOOKUP(A64,TRANSPORTE!A6:D117,4,FALSE)</f>
        <v>1370.8294688311162</v>
      </c>
      <c r="M64" s="911"/>
      <c r="N64" s="287">
        <f>K64*L64</f>
        <v>1713.5368360388952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3278.3410625602201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182684.35225590947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36536.870451181894</v>
      </c>
      <c r="M87" s="859"/>
      <c r="N87" s="51"/>
    </row>
    <row r="88" spans="1:14">
      <c r="B88" s="89" t="s">
        <v>973</v>
      </c>
      <c r="C88" s="90"/>
      <c r="D88" s="90"/>
      <c r="E88" s="90"/>
      <c r="F88" s="90"/>
      <c r="G88" s="90"/>
      <c r="H88" s="90"/>
      <c r="I88" s="87"/>
      <c r="J88" s="88"/>
      <c r="K88" s="304">
        <v>0.05</v>
      </c>
      <c r="L88" s="858">
        <f>N82*K88</f>
        <v>9134.2176127954735</v>
      </c>
      <c r="M88" s="859"/>
      <c r="N88" s="51"/>
    </row>
    <row r="89" spans="1:14" ht="15.75" thickBot="1">
      <c r="B89" s="91" t="s">
        <v>974</v>
      </c>
      <c r="C89" s="92"/>
      <c r="D89" s="92"/>
      <c r="E89" s="92"/>
      <c r="F89" s="92"/>
      <c r="G89" s="92"/>
      <c r="H89" s="92"/>
      <c r="I89" s="93"/>
      <c r="J89" s="94"/>
      <c r="K89" s="305">
        <v>0.05</v>
      </c>
      <c r="L89" s="860">
        <f>N82*K89</f>
        <v>9134.2176127954735</v>
      </c>
      <c r="M89" s="861"/>
      <c r="N89" s="51"/>
    </row>
    <row r="90" spans="1:14" ht="15.75" thickBot="1">
      <c r="B90" s="823" t="s">
        <v>953</v>
      </c>
      <c r="C90" s="824"/>
      <c r="D90" s="824"/>
      <c r="E90" s="824"/>
      <c r="F90" s="824"/>
      <c r="G90" s="824"/>
      <c r="H90" s="824"/>
      <c r="I90" s="824"/>
      <c r="J90" s="824"/>
      <c r="K90" s="824"/>
      <c r="L90" s="824"/>
      <c r="M90" s="825"/>
      <c r="N90" s="52">
        <f>L87+L88+L89</f>
        <v>54805.305676772841</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237489.65793268231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132237.62491678639</v>
      </c>
      <c r="L36" s="270"/>
      <c r="M36" s="271">
        <v>30</v>
      </c>
      <c r="N36" s="272">
        <f>K36/M36</f>
        <v>4407.9208305595466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101721.24993598952</v>
      </c>
      <c r="L38" s="270"/>
      <c r="M38" s="271">
        <v>10</v>
      </c>
      <c r="N38" s="272">
        <f t="shared" si="0"/>
        <v>10172.124993598951</v>
      </c>
    </row>
    <row r="39" spans="1:14">
      <c r="A39" t="s">
        <v>284</v>
      </c>
      <c r="B39" s="872" t="str">
        <f>VLOOKUP(A39,EQUIPOS!A9:D154,3,FALSE)</f>
        <v>Planta de asfalto en caliente</v>
      </c>
      <c r="C39" s="873"/>
      <c r="D39" s="873"/>
      <c r="E39" s="873"/>
      <c r="F39" s="873"/>
      <c r="G39" s="873"/>
      <c r="H39" s="874"/>
      <c r="I39" s="267"/>
      <c r="J39" s="268"/>
      <c r="K39" s="269">
        <f>VLOOKUP(A39,EQUIPOS!A9:D165,4,FALSE)</f>
        <v>572528.00222590379</v>
      </c>
      <c r="L39" s="270"/>
      <c r="M39" s="271">
        <v>10</v>
      </c>
      <c r="N39" s="272">
        <f t="shared" si="0"/>
        <v>57252.800222590377</v>
      </c>
    </row>
    <row r="40" spans="1:14">
      <c r="A40" t="s">
        <v>290</v>
      </c>
      <c r="B40" s="872" t="str">
        <f>VLOOKUP(A40,EQUIPOS!A10:D154,3,FALSE)</f>
        <v>Planta trituradora</v>
      </c>
      <c r="C40" s="873"/>
      <c r="D40" s="873"/>
      <c r="E40" s="873"/>
      <c r="F40" s="873"/>
      <c r="G40" s="873"/>
      <c r="H40" s="874"/>
      <c r="I40" s="267"/>
      <c r="J40" s="268"/>
      <c r="K40" s="269">
        <f>VLOOKUP(A40,EQUIPOS!A10:D166,4,FALSE)</f>
        <v>367863.60994102014</v>
      </c>
      <c r="L40" s="270"/>
      <c r="M40" s="271">
        <v>30</v>
      </c>
      <c r="N40" s="272">
        <f t="shared" si="0"/>
        <v>12262.120331367338</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152581.87490398428</v>
      </c>
      <c r="L41" s="270"/>
      <c r="M41" s="271">
        <v>30</v>
      </c>
      <c r="N41" s="272">
        <f t="shared" si="0"/>
        <v>5086.0624967994763</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220449.76238647374</v>
      </c>
      <c r="L42" s="270"/>
      <c r="M42" s="271">
        <v>10</v>
      </c>
      <c r="N42" s="272">
        <f t="shared" si="0"/>
        <v>22044.976238647374</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128264.09520482365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29051.645797783651</v>
      </c>
      <c r="N54" s="272">
        <f>K54*M54</f>
        <v>40672.30411689711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68.90267034712889</v>
      </c>
      <c r="N55" s="272">
        <f>K55*M55</f>
        <v>1722.5667586782222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42394.870875575332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1117.717304658089</v>
      </c>
      <c r="M64" s="911"/>
      <c r="N64" s="287">
        <f>K64*L64</f>
        <v>1564.8042265213246</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0">
        <f>VLOOKUP(A65,TRANSPORTE!A6:D117,4,FALSE)</f>
        <v>1370.8294688311162</v>
      </c>
      <c r="M65" s="911"/>
      <c r="N65" s="287">
        <f>K65*L65</f>
        <v>1713.5368360388952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3278.3410625602201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182684.35225590947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36536.870451181894</v>
      </c>
      <c r="M88" s="859"/>
      <c r="N88" s="51"/>
    </row>
    <row r="89" spans="1:14">
      <c r="B89" s="89" t="s">
        <v>973</v>
      </c>
      <c r="C89" s="90"/>
      <c r="D89" s="90"/>
      <c r="E89" s="90"/>
      <c r="F89" s="90"/>
      <c r="G89" s="90"/>
      <c r="H89" s="90"/>
      <c r="I89" s="87"/>
      <c r="J89" s="88"/>
      <c r="K89" s="304">
        <v>0.05</v>
      </c>
      <c r="L89" s="858">
        <f>N83*K89</f>
        <v>9134.2176127954735</v>
      </c>
      <c r="M89" s="859"/>
      <c r="N89" s="51"/>
    </row>
    <row r="90" spans="1:14" ht="15.75" thickBot="1">
      <c r="B90" s="91" t="s">
        <v>974</v>
      </c>
      <c r="C90" s="92"/>
      <c r="D90" s="92"/>
      <c r="E90" s="92"/>
      <c r="F90" s="92"/>
      <c r="G90" s="92"/>
      <c r="H90" s="92"/>
      <c r="I90" s="93"/>
      <c r="J90" s="94"/>
      <c r="K90" s="305">
        <v>0.05</v>
      </c>
      <c r="L90" s="860">
        <f>N83*K90</f>
        <v>9134.2176127954735</v>
      </c>
      <c r="M90" s="861"/>
      <c r="N90" s="51"/>
    </row>
    <row r="91" spans="1:14" ht="15.75" thickBot="1">
      <c r="B91" s="823" t="s">
        <v>953</v>
      </c>
      <c r="C91" s="824"/>
      <c r="D91" s="824"/>
      <c r="E91" s="824"/>
      <c r="F91" s="824"/>
      <c r="G91" s="824"/>
      <c r="H91" s="824"/>
      <c r="I91" s="824"/>
      <c r="J91" s="824"/>
      <c r="K91" s="824"/>
      <c r="L91" s="824"/>
      <c r="M91" s="825"/>
      <c r="N91" s="52">
        <f>L88+L89+L90</f>
        <v>54805.305676772841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237489.65793268231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148</v>
      </c>
      <c r="B36" s="872" t="str">
        <f>VLOOKUP(A36,EQUIPOS!A6:D154,3,FALSE)</f>
        <v>Cargador : Potencia en el volante 110 hp, Clasificación de RPM del motor 2300.</v>
      </c>
      <c r="C36" s="873"/>
      <c r="D36" s="873"/>
      <c r="E36" s="873"/>
      <c r="F36" s="873"/>
      <c r="G36" s="873"/>
      <c r="H36" s="874"/>
      <c r="I36" s="267"/>
      <c r="J36" s="268"/>
      <c r="K36" s="269">
        <f>VLOOKUP(A36,EQUIPOS!A6:D162,4,FALSE)</f>
        <v>160431.11352713141</v>
      </c>
      <c r="L36" s="270"/>
      <c r="M36" s="271">
        <v>30</v>
      </c>
      <c r="N36" s="272">
        <f>K36/M36</f>
        <v>5347.703784237714</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100601.10583806202</v>
      </c>
      <c r="L37" s="270"/>
      <c r="M37" s="271">
        <v>10</v>
      </c>
      <c r="N37" s="272">
        <f t="shared" ref="N37:N43" si="0">K37/M37</f>
        <v>10060.110583806203</v>
      </c>
    </row>
    <row r="38" spans="1:14">
      <c r="A38" t="s">
        <v>284</v>
      </c>
      <c r="B38" s="872" t="str">
        <f>VLOOKUP(A38,EQUIPOS!A8:D154,3,FALSE)</f>
        <v>Planta de asfalto en caliente</v>
      </c>
      <c r="C38" s="873"/>
      <c r="D38" s="873"/>
      <c r="E38" s="873"/>
      <c r="F38" s="873"/>
      <c r="G38" s="873"/>
      <c r="H38" s="874"/>
      <c r="I38" s="267"/>
      <c r="J38" s="268"/>
      <c r="K38" s="269">
        <f>VLOOKUP(A38,EQUIPOS!A8:D164,4,FALSE)</f>
        <v>572528.00222590379</v>
      </c>
      <c r="L38" s="270"/>
      <c r="M38" s="271">
        <v>10</v>
      </c>
      <c r="N38" s="272">
        <f t="shared" si="0"/>
        <v>57252.800222590377</v>
      </c>
    </row>
    <row r="39" spans="1:14">
      <c r="A39" t="s">
        <v>290</v>
      </c>
      <c r="B39" s="872" t="str">
        <f>VLOOKUP(A39,EQUIPOS!A9:D154,3,FALSE)</f>
        <v>Planta trituradora</v>
      </c>
      <c r="C39" s="873"/>
      <c r="D39" s="873"/>
      <c r="E39" s="873"/>
      <c r="F39" s="873"/>
      <c r="G39" s="873"/>
      <c r="H39" s="874"/>
      <c r="I39" s="267"/>
      <c r="J39" s="268"/>
      <c r="K39" s="269">
        <f>VLOOKUP(A39,EQUIPOS!A9:D165,4,FALSE)</f>
        <v>367863.60994102014</v>
      </c>
      <c r="L39" s="270"/>
      <c r="M39" s="271">
        <v>30</v>
      </c>
      <c r="N39" s="272">
        <f t="shared" si="0"/>
        <v>12262.120331367338</v>
      </c>
    </row>
    <row r="40" spans="1:14">
      <c r="A40" t="s">
        <v>316</v>
      </c>
      <c r="B40" s="872" t="str">
        <f>VLOOKUP(A40,EQUIPOS!A10:D154,3,FALSE)</f>
        <v>Retroexcavadora Tipo E-200 o  Equivalente</v>
      </c>
      <c r="C40" s="873"/>
      <c r="D40" s="873"/>
      <c r="E40" s="873"/>
      <c r="F40" s="873"/>
      <c r="G40" s="873"/>
      <c r="H40" s="874"/>
      <c r="I40" s="267"/>
      <c r="J40" s="268"/>
      <c r="K40" s="269">
        <f>VLOOKUP(A40,EQUIPOS!A10:D166,4,FALSE)</f>
        <v>203319.29872293732</v>
      </c>
      <c r="L40" s="270"/>
      <c r="M40" s="271">
        <v>30</v>
      </c>
      <c r="N40" s="272">
        <f t="shared" si="0"/>
        <v>6777.3099574312446</v>
      </c>
    </row>
    <row r="41" spans="1:14">
      <c r="A41" t="s">
        <v>358</v>
      </c>
      <c r="B41" s="872" t="str">
        <f>VLOOKUP(A41,EQUIPOS!A11:D154,3,FALSE)</f>
        <v xml:space="preserve">Terminadora de asfalto (Finisher), potencia en el volante 174 HP, R=20M3/H, velocidad de desplazamiento 114 m/min
</v>
      </c>
      <c r="C41" s="873"/>
      <c r="D41" s="873"/>
      <c r="E41" s="873"/>
      <c r="F41" s="873"/>
      <c r="G41" s="873"/>
      <c r="H41" s="874"/>
      <c r="I41" s="267"/>
      <c r="J41" s="268"/>
      <c r="K41" s="269">
        <f>VLOOKUP(A41,EQUIPOS!A11:D167,4,FALSE)</f>
        <v>220449.76238647374</v>
      </c>
      <c r="L41" s="270"/>
      <c r="M41" s="271">
        <v>10</v>
      </c>
      <c r="N41" s="272">
        <f t="shared" si="0"/>
        <v>22044.976238647374</v>
      </c>
    </row>
    <row r="42" spans="1:14">
      <c r="A42" t="s">
        <v>166</v>
      </c>
      <c r="B42" s="872" t="str">
        <f>VLOOKUP(A42,EQUIPOS!A12:D155,3,FALSE)</f>
        <v>Compactador de Rodillo POTENCIA: 99HP, PESO: 8 ton</v>
      </c>
      <c r="C42" s="873"/>
      <c r="D42" s="873"/>
      <c r="E42" s="873"/>
      <c r="F42" s="873"/>
      <c r="G42" s="873"/>
      <c r="H42" s="874"/>
      <c r="I42" s="267"/>
      <c r="J42" s="268"/>
      <c r="K42" s="269">
        <f>VLOOKUP(A42,EQUIPOS!A12:D168,4,FALSE)</f>
        <v>101721.24993598952</v>
      </c>
      <c r="L42" s="270"/>
      <c r="M42" s="271">
        <v>10</v>
      </c>
      <c r="N42" s="272">
        <f t="shared" si="0"/>
        <v>10172.124993598951</v>
      </c>
    </row>
    <row r="43" spans="1:14">
      <c r="A43" t="s">
        <v>373</v>
      </c>
      <c r="B43" s="872" t="str">
        <f>VLOOKUP(A43,EQUIPOS!A13:D156,3,FALSE)</f>
        <v>Volqueta 6 m3</v>
      </c>
      <c r="C43" s="873"/>
      <c r="D43" s="873"/>
      <c r="E43" s="873"/>
      <c r="F43" s="873"/>
      <c r="G43" s="873"/>
      <c r="H43" s="874"/>
      <c r="I43" s="267"/>
      <c r="J43" s="268"/>
      <c r="K43" s="269">
        <f>VLOOKUP(A43,EQUIPOS!A13:D169,4,FALSE)</f>
        <v>61032.749961593712</v>
      </c>
      <c r="L43" s="270"/>
      <c r="M43" s="271">
        <v>10</v>
      </c>
      <c r="N43" s="272">
        <f t="shared" si="0"/>
        <v>6103.2749961593709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1141.4201203310449</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131161.84122816962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29051.645797783651</v>
      </c>
      <c r="N53" s="272">
        <f>K53*M53</f>
        <v>40672.30411689711</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40672.30411689711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1117.717304658089</v>
      </c>
      <c r="M63" s="911"/>
      <c r="N63" s="287">
        <f>K63*L63</f>
        <v>1564.8042265213246</v>
      </c>
    </row>
    <row r="64" spans="1:14">
      <c r="A64" t="s">
        <v>1293</v>
      </c>
      <c r="B64" s="46" t="str">
        <f>VLOOKUP(A64,TRANSPORTE!A6:D117,3,FALSE)</f>
        <v>Transporte de mezcla</v>
      </c>
      <c r="C64" s="47"/>
      <c r="D64" s="47"/>
      <c r="E64" s="47"/>
      <c r="F64" s="47"/>
      <c r="G64" s="47"/>
      <c r="H64" s="311" t="s">
        <v>1468</v>
      </c>
      <c r="I64" s="279">
        <v>1.25</v>
      </c>
      <c r="J64" s="286">
        <v>1</v>
      </c>
      <c r="K64" s="279">
        <f>I64*J64</f>
        <v>1.25</v>
      </c>
      <c r="L64" s="910">
        <f>VLOOKUP(A64,TRANSPORTE!A6:D117,4,FALSE)</f>
        <v>1370.8294688311162</v>
      </c>
      <c r="M64" s="911"/>
      <c r="N64" s="287">
        <f>K64*L64</f>
        <v>1713.5368360388952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3278.3410625602201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11414.201203310449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186526.6876109374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37305.337522187481</v>
      </c>
      <c r="M87" s="859"/>
      <c r="N87" s="51"/>
    </row>
    <row r="88" spans="1:14">
      <c r="B88" s="89" t="s">
        <v>973</v>
      </c>
      <c r="C88" s="90"/>
      <c r="D88" s="90"/>
      <c r="E88" s="90"/>
      <c r="F88" s="90"/>
      <c r="G88" s="90"/>
      <c r="H88" s="90"/>
      <c r="I88" s="87"/>
      <c r="J88" s="88"/>
      <c r="K88" s="304">
        <v>0.05</v>
      </c>
      <c r="L88" s="858">
        <f>N82*K88</f>
        <v>9326.3343805468703</v>
      </c>
      <c r="M88" s="859"/>
      <c r="N88" s="51"/>
    </row>
    <row r="89" spans="1:14" ht="15.75" thickBot="1">
      <c r="B89" s="91" t="s">
        <v>974</v>
      </c>
      <c r="C89" s="92"/>
      <c r="D89" s="92"/>
      <c r="E89" s="92"/>
      <c r="F89" s="92"/>
      <c r="G89" s="92"/>
      <c r="H89" s="92"/>
      <c r="I89" s="93"/>
      <c r="J89" s="94"/>
      <c r="K89" s="305">
        <v>0.05</v>
      </c>
      <c r="L89" s="860">
        <f>N82*K89</f>
        <v>9326.3343805468703</v>
      </c>
      <c r="M89" s="861"/>
      <c r="N89" s="51"/>
    </row>
    <row r="90" spans="1:14" ht="15.75" thickBot="1">
      <c r="B90" s="823" t="s">
        <v>953</v>
      </c>
      <c r="C90" s="824"/>
      <c r="D90" s="824"/>
      <c r="E90" s="824"/>
      <c r="F90" s="824"/>
      <c r="G90" s="824"/>
      <c r="H90" s="824"/>
      <c r="I90" s="824"/>
      <c r="J90" s="824"/>
      <c r="K90" s="824"/>
      <c r="L90" s="824"/>
      <c r="M90" s="825"/>
      <c r="N90" s="52">
        <f>L87+L88+L89</f>
        <v>55958.006283281218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242484.69389421862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VLOOKUP(A36,EQUIPOS!A6:D162,4,FALSE)</f>
        <v>77050.691042736391</v>
      </c>
      <c r="L36" s="270"/>
      <c r="M36" s="271">
        <v>150</v>
      </c>
      <c r="N36" s="272">
        <f>K36/M36</f>
        <v>513.67127361824259</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VLOOKUP(A37,EQUIPOS!A7:D163,4,FALSE)</f>
        <v>160431.11352713141</v>
      </c>
      <c r="L37" s="270"/>
      <c r="M37" s="271">
        <v>150</v>
      </c>
      <c r="N37" s="272">
        <f>K37/M37</f>
        <v>1069.5407568475428</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VLOOKUP(A38,EQUIPOS!A8:D164,4,FALSE)</f>
        <v>279133.56992138468</v>
      </c>
      <c r="L38" s="270"/>
      <c r="M38" s="271">
        <v>150</v>
      </c>
      <c r="N38" s="272">
        <f>K38/M38</f>
        <v>1860.8904661425645</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1.8043666666666667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3445.9068632750163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0">
        <f>VLOOKUP(A58,TRANSPORTE!A5:D117,4,FALSE)</f>
        <v>1117.717304658089</v>
      </c>
      <c r="M58" s="911"/>
      <c r="N58" s="287">
        <f>K58*L58</f>
        <v>145.30324960555157</v>
      </c>
    </row>
    <row r="59" spans="1:14">
      <c r="B59" s="46"/>
      <c r="C59" s="47"/>
      <c r="D59" s="47"/>
      <c r="E59" s="47"/>
      <c r="F59" s="47"/>
      <c r="G59" s="47"/>
      <c r="H59" s="311"/>
      <c r="I59" s="279"/>
      <c r="J59" s="286"/>
      <c r="K59" s="279"/>
      <c r="L59" s="910"/>
      <c r="M59" s="911"/>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145.30324960555157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180.43666666666667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3771.6467795472345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754.32935590944692</v>
      </c>
      <c r="M82" s="859"/>
      <c r="N82" s="51"/>
    </row>
    <row r="83" spans="1:14">
      <c r="B83" s="89" t="s">
        <v>973</v>
      </c>
      <c r="C83" s="90"/>
      <c r="D83" s="90"/>
      <c r="E83" s="90"/>
      <c r="F83" s="90"/>
      <c r="G83" s="90"/>
      <c r="H83" s="90"/>
      <c r="I83" s="87"/>
      <c r="J83" s="88"/>
      <c r="K83" s="304">
        <v>0.05</v>
      </c>
      <c r="L83" s="858">
        <f>N77*K83</f>
        <v>188.58233897736173</v>
      </c>
      <c r="M83" s="859"/>
      <c r="N83" s="51"/>
    </row>
    <row r="84" spans="1:14" ht="15.75" thickBot="1">
      <c r="B84" s="91" t="s">
        <v>974</v>
      </c>
      <c r="C84" s="92"/>
      <c r="D84" s="92"/>
      <c r="E84" s="92"/>
      <c r="F84" s="92"/>
      <c r="G84" s="92"/>
      <c r="H84" s="92"/>
      <c r="I84" s="93"/>
      <c r="J84" s="94"/>
      <c r="K84" s="305">
        <v>0.05</v>
      </c>
      <c r="L84" s="860">
        <f>N77*K84</f>
        <v>188.58233897736173</v>
      </c>
      <c r="M84" s="861"/>
      <c r="N84" s="51"/>
    </row>
    <row r="85" spans="1:14" ht="15.75" thickBot="1">
      <c r="B85" s="823" t="s">
        <v>953</v>
      </c>
      <c r="C85" s="824"/>
      <c r="D85" s="824"/>
      <c r="E85" s="824"/>
      <c r="F85" s="824"/>
      <c r="G85" s="824"/>
      <c r="H85" s="824"/>
      <c r="I85" s="824"/>
      <c r="J85" s="824"/>
      <c r="K85" s="824"/>
      <c r="L85" s="824"/>
      <c r="M85" s="825"/>
      <c r="N85" s="52">
        <f>L82+L83+L84</f>
        <v>1131.4940338641704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4903.1408134114045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VLOOKUP(A36,EQUIPOS!A6:D162,4,FALSE)</f>
        <v>77050.691042736391</v>
      </c>
      <c r="L36" s="270"/>
      <c r="M36" s="271">
        <v>300</v>
      </c>
      <c r="N36" s="272">
        <f>K36/M36</f>
        <v>256.8356368091213</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VLOOKUP(A37,EQUIPOS!A7:D163,4,FALSE)</f>
        <v>160431.11352713141</v>
      </c>
      <c r="L37" s="270"/>
      <c r="M37" s="271">
        <v>300</v>
      </c>
      <c r="N37" s="272">
        <f>K37/M37</f>
        <v>534.77037842377138</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VLOOKUP(A38,EQUIPOS!A8:D164,4,FALSE)</f>
        <v>279133.56992138468</v>
      </c>
      <c r="L38" s="270"/>
      <c r="M38" s="271">
        <v>300</v>
      </c>
      <c r="N38" s="272">
        <f>K38/M38</f>
        <v>930.44523307128225</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0.90218333333333334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1722.9534316375082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0">
        <f>VLOOKUP(A58,TRANSPORTE!A5:D117,4,FALSE)</f>
        <v>1117.717304658089</v>
      </c>
      <c r="M58" s="911"/>
      <c r="N58" s="287">
        <f>K58*L58</f>
        <v>72.651624802775785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72.651624802775785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90.218333333333334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1885.8233897736172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377.16467795472346</v>
      </c>
      <c r="M82" s="859"/>
      <c r="N82" s="51"/>
    </row>
    <row r="83" spans="1:14">
      <c r="B83" s="89" t="s">
        <v>973</v>
      </c>
      <c r="C83" s="90"/>
      <c r="D83" s="90"/>
      <c r="E83" s="90"/>
      <c r="F83" s="90"/>
      <c r="G83" s="90"/>
      <c r="H83" s="90"/>
      <c r="I83" s="87"/>
      <c r="J83" s="88"/>
      <c r="K83" s="304">
        <v>0.05</v>
      </c>
      <c r="L83" s="858">
        <f>N77*K83</f>
        <v>94.291169488680865</v>
      </c>
      <c r="M83" s="859"/>
      <c r="N83" s="51"/>
    </row>
    <row r="84" spans="1:14" ht="15.75" thickBot="1">
      <c r="B84" s="91" t="s">
        <v>974</v>
      </c>
      <c r="C84" s="92"/>
      <c r="D84" s="92"/>
      <c r="E84" s="92"/>
      <c r="F84" s="92"/>
      <c r="G84" s="92"/>
      <c r="H84" s="92"/>
      <c r="I84" s="93"/>
      <c r="J84" s="94"/>
      <c r="K84" s="305">
        <v>0.05</v>
      </c>
      <c r="L84" s="860">
        <f>N77*K84</f>
        <v>94.291169488680865</v>
      </c>
      <c r="M84" s="861"/>
      <c r="N84" s="51"/>
    </row>
    <row r="85" spans="1:14" ht="15.75" thickBot="1">
      <c r="B85" s="823" t="s">
        <v>953</v>
      </c>
      <c r="C85" s="824"/>
      <c r="D85" s="824"/>
      <c r="E85" s="824"/>
      <c r="F85" s="824"/>
      <c r="G85" s="824"/>
      <c r="H85" s="824"/>
      <c r="I85" s="824"/>
      <c r="J85" s="824"/>
      <c r="K85" s="824"/>
      <c r="L85" s="824"/>
      <c r="M85" s="825"/>
      <c r="N85" s="52">
        <f>L82+L83+L84</f>
        <v>565.74701693208522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2451.5704067057022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18</v>
      </c>
      <c r="N36" s="272">
        <f>K36/M36</f>
        <v>5086.0624967994763</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VLOOKUP(A37,EQUIPOS!A7:D163,4,FALSE)</f>
        <v>82401.333801728368</v>
      </c>
      <c r="L37" s="270"/>
      <c r="M37" s="271">
        <v>18</v>
      </c>
      <c r="N37" s="272">
        <f>K37/M37</f>
        <v>4577.851877873798</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179175.27937550278</v>
      </c>
      <c r="L38" s="270"/>
      <c r="M38" s="271">
        <v>18</v>
      </c>
      <c r="N38" s="272">
        <f>K38/M38</f>
        <v>9954.1821875279329</v>
      </c>
    </row>
    <row r="39" spans="1:14">
      <c r="A39" t="s">
        <v>299</v>
      </c>
      <c r="B39" s="872" t="str">
        <f>VLOOKUP(A39,EQUIPOS!A9:D154,3,FALSE)</f>
        <v xml:space="preserve">Recicladora, potencia 430HP </v>
      </c>
      <c r="C39" s="873"/>
      <c r="D39" s="873"/>
      <c r="E39" s="873"/>
      <c r="F39" s="873"/>
      <c r="G39" s="873"/>
      <c r="H39" s="874"/>
      <c r="I39" s="875"/>
      <c r="J39" s="876"/>
      <c r="K39" s="269">
        <f>VLOOKUP(A39,EQUIPOS!A9:D165,4,FALSE)</f>
        <v>532931.81049611105</v>
      </c>
      <c r="L39" s="877">
        <v>18</v>
      </c>
      <c r="M39" s="878"/>
      <c r="N39" s="272">
        <f>K39/L39</f>
        <v>29607.322805339503</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VLOOKUP(A40,EQUIPOS!A10:D166,4,FALSE)</f>
        <v>142959.25035435098</v>
      </c>
      <c r="L40" s="276"/>
      <c r="M40" s="277">
        <v>18</v>
      </c>
      <c r="N40" s="272">
        <f>K40/M40</f>
        <v>7942.1805752417213</v>
      </c>
    </row>
    <row r="41" spans="1:14">
      <c r="B41" s="880" t="s">
        <v>952</v>
      </c>
      <c r="C41" s="881"/>
      <c r="D41" s="881"/>
      <c r="E41" s="38"/>
      <c r="F41" s="39"/>
      <c r="G41" s="39"/>
      <c r="H41" s="40"/>
      <c r="I41" s="36"/>
      <c r="J41" s="37"/>
      <c r="K41" s="279"/>
      <c r="L41" s="276"/>
      <c r="M41" s="401">
        <v>0.01</v>
      </c>
      <c r="N41" s="344">
        <f>N75*M41</f>
        <v>29.963350251000556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57197.56329303344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53001.031222479847</v>
      </c>
      <c r="N48" s="272">
        <f>K48*M48</f>
        <v>1855.0360927867948</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79032.971901497454</v>
      </c>
      <c r="N49" s="272">
        <f>K49*M49</f>
        <v>19758.242975374364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21613.279068161159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0">
        <f>VLOOKUP(A58,TRANSPORTE!A5:D117,4,FALSE)</f>
        <v>1117.717304658089</v>
      </c>
      <c r="M58" s="911"/>
      <c r="N58" s="287">
        <f>K58*L58</f>
        <v>318.5494318275554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318.5494318275554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2996.3350251000556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82125.726818122217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16425.145363624444</v>
      </c>
      <c r="M82" s="859"/>
      <c r="N82" s="51"/>
    </row>
    <row r="83" spans="1:14">
      <c r="B83" s="89" t="s">
        <v>973</v>
      </c>
      <c r="C83" s="90"/>
      <c r="D83" s="90"/>
      <c r="E83" s="90"/>
      <c r="F83" s="90"/>
      <c r="G83" s="90"/>
      <c r="H83" s="90"/>
      <c r="I83" s="87"/>
      <c r="J83" s="88"/>
      <c r="K83" s="304">
        <v>0.05</v>
      </c>
      <c r="L83" s="858">
        <f>N77*K83</f>
        <v>4106.286340906111</v>
      </c>
      <c r="M83" s="859"/>
      <c r="N83" s="51"/>
    </row>
    <row r="84" spans="1:14" ht="15.75" thickBot="1">
      <c r="B84" s="91" t="s">
        <v>974</v>
      </c>
      <c r="C84" s="92"/>
      <c r="D84" s="92"/>
      <c r="E84" s="92"/>
      <c r="F84" s="92"/>
      <c r="G84" s="92"/>
      <c r="H84" s="92"/>
      <c r="I84" s="93"/>
      <c r="J84" s="94"/>
      <c r="K84" s="305">
        <v>0.05</v>
      </c>
      <c r="L84" s="860">
        <f>N77*K84</f>
        <v>4106.286340906111</v>
      </c>
      <c r="M84" s="861"/>
      <c r="N84" s="51"/>
    </row>
    <row r="85" spans="1:14" ht="15.75" thickBot="1">
      <c r="B85" s="823" t="s">
        <v>953</v>
      </c>
      <c r="C85" s="824"/>
      <c r="D85" s="824"/>
      <c r="E85" s="824"/>
      <c r="F85" s="824"/>
      <c r="G85" s="824"/>
      <c r="H85" s="824"/>
      <c r="I85" s="824"/>
      <c r="J85" s="824"/>
      <c r="K85" s="824"/>
      <c r="L85" s="824"/>
      <c r="M85" s="825"/>
      <c r="N85" s="52">
        <f>L82+L83+L84</f>
        <v>24637.718045436664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106763.44486355888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12</v>
      </c>
      <c r="N36" s="272">
        <f>K36/M36</f>
        <v>7629.093745199214</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VLOOKUP(A37,EQUIPOS!A6:D162,4,FALSE)</f>
        <v>82401.333801728368</v>
      </c>
      <c r="L37" s="270"/>
      <c r="M37" s="271">
        <v>12</v>
      </c>
      <c r="N37" s="272">
        <f>K37/M37</f>
        <v>6866.777816810697</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VLOOKUP(A38,EQUIPOS!A6:D162,4,FALSE)</f>
        <v>179175.27937550278</v>
      </c>
      <c r="L38" s="270"/>
      <c r="M38" s="271">
        <v>12</v>
      </c>
      <c r="N38" s="272">
        <f>K38/M38</f>
        <v>14931.273281291898</v>
      </c>
    </row>
    <row r="39" spans="1:14">
      <c r="A39" s="113" t="s">
        <v>299</v>
      </c>
      <c r="B39" s="872" t="str">
        <f>VLOOKUP(A39,EQUIPOS!A7:D154,3,FALSE)</f>
        <v xml:space="preserve">Recicladora, potencia 430HP </v>
      </c>
      <c r="C39" s="873"/>
      <c r="D39" s="873"/>
      <c r="E39" s="873"/>
      <c r="F39" s="873"/>
      <c r="G39" s="873"/>
      <c r="H39" s="874"/>
      <c r="I39" s="267"/>
      <c r="J39" s="268"/>
      <c r="K39" s="269">
        <f>VLOOKUP(A39,EQUIPOS!A7:D163,4,FALSE)</f>
        <v>532931.81049611105</v>
      </c>
      <c r="L39" s="270"/>
      <c r="M39" s="271">
        <v>12</v>
      </c>
      <c r="N39" s="272">
        <f>K39/M39</f>
        <v>44410.984208009257</v>
      </c>
    </row>
    <row r="40" spans="1:14">
      <c r="A40" t="s">
        <v>365</v>
      </c>
      <c r="B40" s="872" t="str">
        <f>VLOOKUP(A40,EQUIPOS!A8:D154,3,FALSE)</f>
        <v xml:space="preserve">Vibrocompatador, potencia 153 HP, peso 10 Ton. </v>
      </c>
      <c r="C40" s="873"/>
      <c r="D40" s="873"/>
      <c r="E40" s="873"/>
      <c r="F40" s="873"/>
      <c r="G40" s="873"/>
      <c r="H40" s="874"/>
      <c r="I40" s="267"/>
      <c r="J40" s="268"/>
      <c r="K40" s="269">
        <f>VLOOKUP(A40,EQUIPOS!A8:D164,4,FALSE)</f>
        <v>142959.25035435098</v>
      </c>
      <c r="L40" s="270"/>
      <c r="M40" s="271">
        <v>12</v>
      </c>
      <c r="N40" s="272">
        <f>K40/M40</f>
        <v>11913.270862862582</v>
      </c>
    </row>
    <row r="41" spans="1:14">
      <c r="B41" s="872"/>
      <c r="C41" s="873"/>
      <c r="D41" s="873"/>
      <c r="E41" s="873"/>
      <c r="F41" s="873"/>
      <c r="G41" s="873"/>
      <c r="H41" s="874"/>
      <c r="I41" s="875"/>
      <c r="J41" s="876"/>
      <c r="K41" s="269"/>
      <c r="L41" s="877"/>
      <c r="M41" s="878"/>
      <c r="N41" s="272"/>
    </row>
    <row r="42" spans="1:14">
      <c r="B42" s="872"/>
      <c r="C42" s="873"/>
      <c r="D42" s="873"/>
      <c r="E42" s="879"/>
      <c r="F42" s="873"/>
      <c r="G42" s="873"/>
      <c r="H42" s="874"/>
      <c r="I42" s="36"/>
      <c r="J42" s="37"/>
      <c r="K42" s="274"/>
      <c r="L42" s="276"/>
      <c r="M42" s="277"/>
      <c r="N42" s="278"/>
    </row>
    <row r="43" spans="1:14">
      <c r="B43" s="880" t="s">
        <v>952</v>
      </c>
      <c r="C43" s="958"/>
      <c r="D43" s="958"/>
      <c r="E43" s="38"/>
      <c r="F43" s="39"/>
      <c r="G43" s="39"/>
      <c r="H43" s="40"/>
      <c r="I43" s="36"/>
      <c r="J43" s="37"/>
      <c r="K43" s="279"/>
      <c r="L43" s="276"/>
      <c r="M43" s="401">
        <v>0.1</v>
      </c>
      <c r="N43" s="344">
        <f>N77*M43</f>
        <v>449.45025376500837</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86200.850167938654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68.90267034712889</v>
      </c>
      <c r="N50" s="272">
        <f>K50*M50</f>
        <v>5167.7002760346668</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1780.8690182027162</v>
      </c>
      <c r="N51" s="272">
        <f>K51*M51</f>
        <v>2315.129723663531</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SUM(N50:N54)</f>
        <v>7482.8299996981978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4494.5025376500835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N45+N55+N66+N77</f>
        <v>98178.182705286934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19635.636541057389</v>
      </c>
      <c r="M84" s="859"/>
      <c r="N84" s="51"/>
    </row>
    <row r="85" spans="1:14">
      <c r="B85" s="89" t="s">
        <v>973</v>
      </c>
      <c r="C85" s="90"/>
      <c r="D85" s="90"/>
      <c r="E85" s="90"/>
      <c r="F85" s="90"/>
      <c r="G85" s="90"/>
      <c r="H85" s="90"/>
      <c r="I85" s="87"/>
      <c r="J85" s="88"/>
      <c r="K85" s="304">
        <v>0.05</v>
      </c>
      <c r="L85" s="858">
        <f>N79*K85</f>
        <v>4908.9091352643472</v>
      </c>
      <c r="M85" s="859"/>
      <c r="N85" s="51"/>
    </row>
    <row r="86" spans="1:14" ht="15.75" thickBot="1">
      <c r="B86" s="91" t="s">
        <v>974</v>
      </c>
      <c r="C86" s="92"/>
      <c r="D86" s="92"/>
      <c r="E86" s="92"/>
      <c r="F86" s="92"/>
      <c r="G86" s="92"/>
      <c r="H86" s="92"/>
      <c r="I86" s="93"/>
      <c r="J86" s="94"/>
      <c r="K86" s="305">
        <v>0.05</v>
      </c>
      <c r="L86" s="860">
        <f>N79*K86</f>
        <v>4908.9091352643472</v>
      </c>
      <c r="M86" s="861"/>
      <c r="N86" s="51"/>
    </row>
    <row r="87" spans="1:14" ht="15.75" thickBot="1">
      <c r="B87" s="823" t="s">
        <v>953</v>
      </c>
      <c r="C87" s="824"/>
      <c r="D87" s="824"/>
      <c r="E87" s="824"/>
      <c r="F87" s="824"/>
      <c r="G87" s="824"/>
      <c r="H87" s="824"/>
      <c r="I87" s="824"/>
      <c r="J87" s="824"/>
      <c r="K87" s="824"/>
      <c r="L87" s="824"/>
      <c r="M87" s="825"/>
      <c r="N87" s="52">
        <f>L84+L85+L86</f>
        <v>29453.454811586085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127631.63751687302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18</v>
      </c>
      <c r="N36" s="272">
        <f>K36/M36</f>
        <v>5086.0624967994763</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VLOOKUP(A37,EQUIPOS!A7:D163,4,FALSE)</f>
        <v>82401.333801728368</v>
      </c>
      <c r="L37" s="270"/>
      <c r="M37" s="271">
        <v>18</v>
      </c>
      <c r="N37" s="272">
        <f>K37/M37</f>
        <v>4577.851877873798</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179175.27937550278</v>
      </c>
      <c r="L38" s="270"/>
      <c r="M38" s="271">
        <v>18</v>
      </c>
      <c r="N38" s="272">
        <f>K38/M38</f>
        <v>9954.1821875279329</v>
      </c>
    </row>
    <row r="39" spans="1:14">
      <c r="A39" t="s">
        <v>299</v>
      </c>
      <c r="B39" s="872" t="str">
        <f>VLOOKUP(A39,EQUIPOS!A9:D154,3,FALSE)</f>
        <v xml:space="preserve">Recicladora, potencia 430HP </v>
      </c>
      <c r="C39" s="873"/>
      <c r="D39" s="873"/>
      <c r="E39" s="873"/>
      <c r="F39" s="873"/>
      <c r="G39" s="873"/>
      <c r="H39" s="874"/>
      <c r="I39" s="875"/>
      <c r="J39" s="876"/>
      <c r="K39" s="269">
        <f>VLOOKUP(A39,EQUIPOS!A9:D165,4,FALSE)</f>
        <v>532931.81049611105</v>
      </c>
      <c r="L39" s="877">
        <v>18</v>
      </c>
      <c r="M39" s="878"/>
      <c r="N39" s="272">
        <f>K39/L39</f>
        <v>29607.322805339503</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VLOOKUP(A40,EQUIPOS!A10:D166,4,FALSE)</f>
        <v>142959.25035435098</v>
      </c>
      <c r="L40" s="276"/>
      <c r="M40" s="277">
        <v>18</v>
      </c>
      <c r="N40" s="272">
        <f>K40/M40</f>
        <v>7942.1805752417213</v>
      </c>
    </row>
    <row r="41" spans="1:14">
      <c r="B41" s="320"/>
      <c r="C41" s="321"/>
      <c r="D41" s="321"/>
      <c r="E41" s="321"/>
      <c r="F41" s="323"/>
      <c r="G41" s="323"/>
      <c r="H41" s="125"/>
      <c r="I41" s="36"/>
      <c r="J41" s="37"/>
      <c r="K41" s="274"/>
      <c r="L41" s="276"/>
      <c r="M41" s="277"/>
      <c r="N41" s="272"/>
    </row>
    <row r="42" spans="1:14">
      <c r="B42" s="880" t="s">
        <v>952</v>
      </c>
      <c r="C42" s="881"/>
      <c r="D42" s="881"/>
      <c r="E42" s="38"/>
      <c r="F42" s="39"/>
      <c r="G42" s="39"/>
      <c r="H42" s="40"/>
      <c r="I42" s="36"/>
      <c r="J42" s="37"/>
      <c r="K42" s="279"/>
      <c r="L42" s="276"/>
      <c r="M42" s="401">
        <v>0.01</v>
      </c>
      <c r="N42" s="344">
        <f>N76*M42</f>
        <v>29.963350251000556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57197.56329303344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364050.96892284352</v>
      </c>
      <c r="N49" s="272">
        <f>K49*M49</f>
        <v>55699.798245195059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55699.798245195059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1117.717304658089</v>
      </c>
      <c r="M59" s="911"/>
      <c r="N59" s="287">
        <f>K59*L59</f>
        <v>171.01074761268762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171.01074761268762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116064.70731094123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23212.941462188246</v>
      </c>
      <c r="M83" s="859"/>
      <c r="N83" s="51"/>
    </row>
    <row r="84" spans="1:14">
      <c r="B84" s="89" t="s">
        <v>973</v>
      </c>
      <c r="C84" s="90"/>
      <c r="D84" s="90"/>
      <c r="E84" s="90"/>
      <c r="F84" s="90"/>
      <c r="G84" s="90"/>
      <c r="H84" s="90"/>
      <c r="I84" s="87"/>
      <c r="J84" s="88"/>
      <c r="K84" s="304">
        <v>0.05</v>
      </c>
      <c r="L84" s="858">
        <f>N78*K84</f>
        <v>5803.2353655470615</v>
      </c>
      <c r="M84" s="859"/>
      <c r="N84" s="51"/>
    </row>
    <row r="85" spans="1:14" ht="15.75" thickBot="1">
      <c r="B85" s="91" t="s">
        <v>974</v>
      </c>
      <c r="C85" s="92"/>
      <c r="D85" s="92"/>
      <c r="E85" s="92"/>
      <c r="F85" s="92"/>
      <c r="G85" s="92"/>
      <c r="H85" s="92"/>
      <c r="I85" s="93"/>
      <c r="J85" s="94"/>
      <c r="K85" s="305">
        <v>0.05</v>
      </c>
      <c r="L85" s="860">
        <f>N78*K85</f>
        <v>5803.2353655470615</v>
      </c>
      <c r="M85" s="861"/>
      <c r="N85" s="51"/>
    </row>
    <row r="86" spans="1:14" ht="15.75" thickBot="1">
      <c r="B86" s="823" t="s">
        <v>953</v>
      </c>
      <c r="C86" s="824"/>
      <c r="D86" s="824"/>
      <c r="E86" s="824"/>
      <c r="F86" s="824"/>
      <c r="G86" s="824"/>
      <c r="H86" s="824"/>
      <c r="I86" s="824"/>
      <c r="J86" s="824"/>
      <c r="K86" s="824"/>
      <c r="L86" s="824"/>
      <c r="M86" s="825"/>
      <c r="N86" s="52">
        <f>L83+L84+L85</f>
        <v>34819.412193282369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150884.11950422361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18</v>
      </c>
      <c r="N36" s="272">
        <f>K36/M36</f>
        <v>5086.0624967994763</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VLOOKUP(A37,EQUIPOS!A7:D163,4,FALSE)</f>
        <v>82401.333801728368</v>
      </c>
      <c r="L37" s="270"/>
      <c r="M37" s="271">
        <v>18</v>
      </c>
      <c r="N37" s="272">
        <f>K37/M37</f>
        <v>4577.851877873798</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179175.27937550278</v>
      </c>
      <c r="L38" s="270"/>
      <c r="M38" s="271">
        <v>18</v>
      </c>
      <c r="N38" s="272">
        <f>K38/M38</f>
        <v>9954.1821875279329</v>
      </c>
    </row>
    <row r="39" spans="1:14">
      <c r="A39" t="s">
        <v>299</v>
      </c>
      <c r="B39" s="872" t="str">
        <f>VLOOKUP(A39,EQUIPOS!A9:D154,3,FALSE)</f>
        <v xml:space="preserve">Recicladora, potencia 430HP </v>
      </c>
      <c r="C39" s="873"/>
      <c r="D39" s="873"/>
      <c r="E39" s="873"/>
      <c r="F39" s="873"/>
      <c r="G39" s="873"/>
      <c r="H39" s="874"/>
      <c r="I39" s="875"/>
      <c r="J39" s="876"/>
      <c r="K39" s="269">
        <f>VLOOKUP(A39,EQUIPOS!A9:D165,4,FALSE)</f>
        <v>532931.81049611105</v>
      </c>
      <c r="L39" s="877">
        <v>18</v>
      </c>
      <c r="M39" s="878"/>
      <c r="N39" s="272">
        <f>K39/L39</f>
        <v>29607.322805339503</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VLOOKUP(A40,EQUIPOS!A10:D166,4,FALSE)</f>
        <v>142959.25035435098</v>
      </c>
      <c r="L40" s="276"/>
      <c r="M40" s="277">
        <v>18</v>
      </c>
      <c r="N40" s="272">
        <f>K40/M40</f>
        <v>7942.1805752417213</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29.963350251000556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57197.56329303344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368785.11239623232</v>
      </c>
      <c r="N49" s="272">
        <f>K49*M49</f>
        <v>56424.122196623546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56424.122196623546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1370.8294688311162</v>
      </c>
      <c r="M59" s="911"/>
      <c r="N59" s="287">
        <f>K59*L59</f>
        <v>209.73690873116078</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209.73690873116078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116827.7574234882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23365.551484697644</v>
      </c>
      <c r="M83" s="859"/>
      <c r="N83" s="51"/>
    </row>
    <row r="84" spans="1:14">
      <c r="B84" s="89" t="s">
        <v>973</v>
      </c>
      <c r="C84" s="90"/>
      <c r="D84" s="90"/>
      <c r="E84" s="90"/>
      <c r="F84" s="90"/>
      <c r="G84" s="90"/>
      <c r="H84" s="90"/>
      <c r="I84" s="87"/>
      <c r="J84" s="88"/>
      <c r="K84" s="304">
        <v>0.05</v>
      </c>
      <c r="L84" s="858">
        <f>N78*K84</f>
        <v>5841.387871174411</v>
      </c>
      <c r="M84" s="859"/>
      <c r="N84" s="51"/>
    </row>
    <row r="85" spans="1:14" ht="15.75" thickBot="1">
      <c r="B85" s="91" t="s">
        <v>974</v>
      </c>
      <c r="C85" s="92"/>
      <c r="D85" s="92"/>
      <c r="E85" s="92"/>
      <c r="F85" s="92"/>
      <c r="G85" s="92"/>
      <c r="H85" s="92"/>
      <c r="I85" s="93"/>
      <c r="J85" s="94"/>
      <c r="K85" s="305">
        <v>0.05</v>
      </c>
      <c r="L85" s="860">
        <f>N78*K85</f>
        <v>5841.387871174411</v>
      </c>
      <c r="M85" s="861"/>
      <c r="N85" s="51"/>
    </row>
    <row r="86" spans="1:14" ht="15.75" thickBot="1">
      <c r="B86" s="823" t="s">
        <v>953</v>
      </c>
      <c r="C86" s="824"/>
      <c r="D86" s="824"/>
      <c r="E86" s="824"/>
      <c r="F86" s="824"/>
      <c r="G86" s="824"/>
      <c r="H86" s="824"/>
      <c r="I86" s="824"/>
      <c r="J86" s="824"/>
      <c r="K86" s="824"/>
      <c r="L86" s="824"/>
      <c r="M86" s="825"/>
      <c r="N86" s="52">
        <f>L83+L84+L85</f>
        <v>35048.327227046466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151876.08465053467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15</v>
      </c>
      <c r="N36" s="272">
        <f>K36/M36</f>
        <v>6103.2749961593709</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VLOOKUP(A37,EQUIPOS!A7:D163,4,FALSE)</f>
        <v>82401.333801728368</v>
      </c>
      <c r="L37" s="270"/>
      <c r="M37" s="271">
        <v>15</v>
      </c>
      <c r="N37" s="272">
        <f>K37/M37</f>
        <v>5493.422253448558</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179175.27937550278</v>
      </c>
      <c r="L38" s="270"/>
      <c r="M38" s="271">
        <v>15</v>
      </c>
      <c r="N38" s="272">
        <f>K38/M38</f>
        <v>11945.018625033519</v>
      </c>
    </row>
    <row r="39" spans="1:14">
      <c r="A39" t="s">
        <v>299</v>
      </c>
      <c r="B39" s="872" t="str">
        <f>VLOOKUP(A39,EQUIPOS!A9:D154,3,FALSE)</f>
        <v xml:space="preserve">Recicladora, potencia 430HP </v>
      </c>
      <c r="C39" s="873"/>
      <c r="D39" s="873"/>
      <c r="E39" s="873"/>
      <c r="F39" s="873"/>
      <c r="G39" s="873"/>
      <c r="H39" s="874"/>
      <c r="I39" s="875"/>
      <c r="J39" s="876"/>
      <c r="K39" s="269">
        <f>VLOOKUP(A39,EQUIPOS!A9:D165,4,FALSE)</f>
        <v>532931.81049611105</v>
      </c>
      <c r="L39" s="877">
        <v>15</v>
      </c>
      <c r="M39" s="878"/>
      <c r="N39" s="272">
        <f>K39/L39</f>
        <v>35528.787366407407</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VLOOKUP(A40,EQUIPOS!A10:D166,4,FALSE)</f>
        <v>142959.25035435098</v>
      </c>
      <c r="L40" s="276"/>
      <c r="M40" s="277">
        <v>15</v>
      </c>
      <c r="N40" s="272">
        <f>K40/M40</f>
        <v>9530.6166902900659</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35.956020301200674</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68637.07595164013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364050.96892284352</v>
      </c>
      <c r="N49" s="272">
        <f>K49*M49</f>
        <v>55699.798245195059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55699.798245195059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1117.717304658089</v>
      </c>
      <c r="M59" s="911"/>
      <c r="N59" s="287">
        <f>K59*L59</f>
        <v>171.01074761268762</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171.01074761268762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128103.48697456793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25620.697394913586</v>
      </c>
      <c r="M83" s="859"/>
      <c r="N83" s="51"/>
    </row>
    <row r="84" spans="1:14">
      <c r="B84" s="89" t="s">
        <v>973</v>
      </c>
      <c r="C84" s="90"/>
      <c r="D84" s="90"/>
      <c r="E84" s="90"/>
      <c r="F84" s="90"/>
      <c r="G84" s="90"/>
      <c r="H84" s="90"/>
      <c r="I84" s="87"/>
      <c r="J84" s="88"/>
      <c r="K84" s="304">
        <v>0.05</v>
      </c>
      <c r="L84" s="858">
        <f>N78*K84</f>
        <v>6405.1743487283966</v>
      </c>
      <c r="M84" s="859"/>
      <c r="N84" s="51"/>
    </row>
    <row r="85" spans="1:14" ht="15.75" thickBot="1">
      <c r="B85" s="91" t="s">
        <v>974</v>
      </c>
      <c r="C85" s="92"/>
      <c r="D85" s="92"/>
      <c r="E85" s="92"/>
      <c r="F85" s="92"/>
      <c r="G85" s="92"/>
      <c r="H85" s="92"/>
      <c r="I85" s="93"/>
      <c r="J85" s="94"/>
      <c r="K85" s="305">
        <v>0.05</v>
      </c>
      <c r="L85" s="860">
        <f>N78*K85</f>
        <v>6405.1743487283966</v>
      </c>
      <c r="M85" s="861"/>
      <c r="N85" s="51"/>
    </row>
    <row r="86" spans="1:14" ht="15.75" thickBot="1">
      <c r="B86" s="823" t="s">
        <v>953</v>
      </c>
      <c r="C86" s="824"/>
      <c r="D86" s="824"/>
      <c r="E86" s="824"/>
      <c r="F86" s="824"/>
      <c r="G86" s="824"/>
      <c r="H86" s="824"/>
      <c r="I86" s="824"/>
      <c r="J86" s="824"/>
      <c r="K86" s="824"/>
      <c r="L86" s="824"/>
      <c r="M86" s="825"/>
      <c r="N86" s="52">
        <f>L83+L84+L85</f>
        <v>38431.046092370379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166534.53306693831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271">
        <v>15</v>
      </c>
      <c r="N36" s="272">
        <f>K36/M36</f>
        <v>6103.2749961593709</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VLOOKUP(A37,EQUIPOS!A7:D163,4,FALSE)</f>
        <v>82401.333801728368</v>
      </c>
      <c r="L37" s="270"/>
      <c r="M37" s="271">
        <v>15</v>
      </c>
      <c r="N37" s="272">
        <f>K37/M37</f>
        <v>5493.422253448558</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179175.27937550278</v>
      </c>
      <c r="L38" s="270"/>
      <c r="M38" s="271">
        <v>15</v>
      </c>
      <c r="N38" s="272">
        <f>K38/M38</f>
        <v>11945.018625033519</v>
      </c>
    </row>
    <row r="39" spans="1:14">
      <c r="A39" t="s">
        <v>299</v>
      </c>
      <c r="B39" s="872" t="str">
        <f>VLOOKUP(A39,EQUIPOS!A9:D154,3,FALSE)</f>
        <v xml:space="preserve">Recicladora, potencia 430HP </v>
      </c>
      <c r="C39" s="873"/>
      <c r="D39" s="873"/>
      <c r="E39" s="873"/>
      <c r="F39" s="873"/>
      <c r="G39" s="873"/>
      <c r="H39" s="874"/>
      <c r="I39" s="875"/>
      <c r="J39" s="876"/>
      <c r="K39" s="269">
        <f>VLOOKUP(A39,EQUIPOS!A9:D165,4,FALSE)</f>
        <v>532931.81049611105</v>
      </c>
      <c r="L39" s="877">
        <v>15</v>
      </c>
      <c r="M39" s="878"/>
      <c r="N39" s="272">
        <f>K39/L39</f>
        <v>35528.787366407407</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VLOOKUP(A40,EQUIPOS!A10:D166,4,FALSE)</f>
        <v>142959.25035435098</v>
      </c>
      <c r="L40" s="276"/>
      <c r="M40" s="277">
        <v>15</v>
      </c>
      <c r="N40" s="272">
        <f>K40/M40</f>
        <v>9530.6166902900659</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35.956020301200674</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68637.07595164013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368785.11239623232</v>
      </c>
      <c r="N49" s="272">
        <f>K49*M49</f>
        <v>56424.122196623546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56424.122196623546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1370.8294688311162</v>
      </c>
      <c r="M59" s="911"/>
      <c r="N59" s="287">
        <f>K59*L59</f>
        <v>209.73690873116078</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209.73690873116078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128866.53708711491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25773.307417422984</v>
      </c>
      <c r="M83" s="859"/>
      <c r="N83" s="51"/>
    </row>
    <row r="84" spans="1:14">
      <c r="B84" s="89" t="s">
        <v>973</v>
      </c>
      <c r="C84" s="90"/>
      <c r="D84" s="90"/>
      <c r="E84" s="90"/>
      <c r="F84" s="90"/>
      <c r="G84" s="90"/>
      <c r="H84" s="90"/>
      <c r="I84" s="87"/>
      <c r="J84" s="88"/>
      <c r="K84" s="304">
        <v>0.05</v>
      </c>
      <c r="L84" s="858">
        <f>N78*K84</f>
        <v>6443.326854355746</v>
      </c>
      <c r="M84" s="859"/>
      <c r="N84" s="51"/>
    </row>
    <row r="85" spans="1:14" ht="15.75" thickBot="1">
      <c r="B85" s="91" t="s">
        <v>974</v>
      </c>
      <c r="C85" s="92"/>
      <c r="D85" s="92"/>
      <c r="E85" s="92"/>
      <c r="F85" s="92"/>
      <c r="G85" s="92"/>
      <c r="H85" s="92"/>
      <c r="I85" s="93"/>
      <c r="J85" s="94"/>
      <c r="K85" s="305">
        <v>0.05</v>
      </c>
      <c r="L85" s="860">
        <f>N78*K85</f>
        <v>6443.326854355746</v>
      </c>
      <c r="M85" s="861"/>
      <c r="N85" s="51"/>
    </row>
    <row r="86" spans="1:14" ht="15.75" thickBot="1">
      <c r="B86" s="823" t="s">
        <v>953</v>
      </c>
      <c r="C86" s="824"/>
      <c r="D86" s="824"/>
      <c r="E86" s="824"/>
      <c r="F86" s="824"/>
      <c r="G86" s="824"/>
      <c r="H86" s="824"/>
      <c r="I86" s="824"/>
      <c r="J86" s="824"/>
      <c r="K86" s="824"/>
      <c r="L86" s="824"/>
      <c r="M86" s="825"/>
      <c r="N86" s="52">
        <f>L83+L84+L85</f>
        <v>38659.961126134476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167526.49821324938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4.3147224361440797</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5206.3881358035214</v>
      </c>
      <c r="N49" s="272">
        <f>K49*M49</f>
        <v>5492.739483272715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5492.739483272715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431.472243614408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5928.5264493232671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1185.7052898646534</v>
      </c>
      <c r="M83" s="859"/>
      <c r="N83" s="51"/>
    </row>
    <row r="84" spans="1:14">
      <c r="B84" s="89" t="s">
        <v>973</v>
      </c>
      <c r="C84" s="90"/>
      <c r="D84" s="90"/>
      <c r="E84" s="90"/>
      <c r="F84" s="90"/>
      <c r="G84" s="90"/>
      <c r="H84" s="90"/>
      <c r="I84" s="87"/>
      <c r="J84" s="88"/>
      <c r="K84" s="304">
        <v>0.05</v>
      </c>
      <c r="L84" s="858">
        <f>N78*K84</f>
        <v>296.42632246616336</v>
      </c>
      <c r="M84" s="859"/>
      <c r="N84" s="51"/>
    </row>
    <row r="85" spans="1:14" ht="15.75" thickBot="1">
      <c r="B85" s="91" t="s">
        <v>974</v>
      </c>
      <c r="C85" s="92"/>
      <c r="D85" s="92"/>
      <c r="E85" s="92"/>
      <c r="F85" s="92"/>
      <c r="G85" s="92"/>
      <c r="H85" s="92"/>
      <c r="I85" s="93"/>
      <c r="J85" s="94"/>
      <c r="K85" s="305">
        <v>0.05</v>
      </c>
      <c r="L85" s="860">
        <f>N78*K85</f>
        <v>296.42632246616336</v>
      </c>
      <c r="M85" s="861"/>
      <c r="N85" s="51"/>
    </row>
    <row r="86" spans="1:14" ht="15.75" thickBot="1">
      <c r="B86" s="823" t="s">
        <v>953</v>
      </c>
      <c r="C86" s="824"/>
      <c r="D86" s="824"/>
      <c r="E86" s="824"/>
      <c r="F86" s="824"/>
      <c r="G86" s="824"/>
      <c r="H86" s="824"/>
      <c r="I86" s="824"/>
      <c r="J86" s="824"/>
      <c r="K86" s="824"/>
      <c r="L86" s="824"/>
      <c r="M86" s="825"/>
      <c r="N86" s="52">
        <f>L83+L84+L85</f>
        <v>1778.5579347969801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7707.0843841202477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164</v>
      </c>
      <c r="B36" s="872" t="str">
        <f>VLOOKUP(A36,EQUIPOS!A6:D154,3,FALSE)</f>
        <v>Compactador manual de rodillo</v>
      </c>
      <c r="C36" s="873"/>
      <c r="D36" s="873"/>
      <c r="E36" s="873"/>
      <c r="F36" s="873"/>
      <c r="G36" s="873"/>
      <c r="H36" s="874"/>
      <c r="I36" s="267"/>
      <c r="J36" s="268"/>
      <c r="K36" s="269">
        <f>VLOOKUP(A36,EQUIPOS!A6:D162,4,FALSE)</f>
        <v>17122.261873524589</v>
      </c>
      <c r="L36" s="270"/>
      <c r="M36" s="271">
        <v>2</v>
      </c>
      <c r="N36" s="272">
        <f>K36/M36</f>
        <v>8561.1309367622944</v>
      </c>
    </row>
    <row r="37" spans="1:14">
      <c r="A37" s="113" t="s">
        <v>180</v>
      </c>
      <c r="B37" s="872" t="str">
        <f>VLOOKUP(A37,EQUIPOS!A7:D154,3,FALSE)</f>
        <v>Compresor 120 HP, con martillo.</v>
      </c>
      <c r="C37" s="873"/>
      <c r="D37" s="873"/>
      <c r="E37" s="873"/>
      <c r="F37" s="873"/>
      <c r="G37" s="873"/>
      <c r="H37" s="874"/>
      <c r="I37" s="267"/>
      <c r="J37" s="268"/>
      <c r="K37" s="269">
        <f>VLOOKUP(A37,EQUIPOS!A7:D163,4,FALSE)</f>
        <v>96312.594885606872</v>
      </c>
      <c r="L37" s="270"/>
      <c r="M37" s="271">
        <v>4</v>
      </c>
      <c r="N37" s="272">
        <f>K37/M37</f>
        <v>24078.148721401718</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VLOOKUP(A38,EQUIPOS!A8:D164,4,FALSE)</f>
        <v>22472.904632516555</v>
      </c>
      <c r="L38" s="270"/>
      <c r="M38" s="271">
        <v>10</v>
      </c>
      <c r="N38" s="272">
        <f>K38/M38</f>
        <v>2247.2904632516556</v>
      </c>
    </row>
    <row r="39" spans="1:14">
      <c r="A39" t="s">
        <v>303</v>
      </c>
      <c r="B39" s="872" t="str">
        <f>VLOOKUP(A39,EQUIPOS!A9:D154,3,FALSE)</f>
        <v>Retrocargador, pala de 1,1 m3 de capacidad, profundidad de excavación de 4.400 mm y una altura de 5.680 mm</v>
      </c>
      <c r="C39" s="873"/>
      <c r="D39" s="873"/>
      <c r="E39" s="873"/>
      <c r="F39" s="873"/>
      <c r="G39" s="873"/>
      <c r="H39" s="874"/>
      <c r="I39" s="267"/>
      <c r="J39" s="268"/>
      <c r="K39" s="269">
        <f>VLOOKUP(A39,EQUIPOS!A9:D165,4,FALSE)</f>
        <v>111893.37492958848</v>
      </c>
      <c r="L39" s="270"/>
      <c r="M39" s="271">
        <v>10</v>
      </c>
      <c r="N39" s="272">
        <f>K39/M39</f>
        <v>11189.337492958848</v>
      </c>
    </row>
    <row r="40" spans="1:14">
      <c r="A40" t="s">
        <v>129</v>
      </c>
      <c r="B40" s="872" t="str">
        <f>VLOOKUP(A40,EQUIPOS!A10:D154,3,FALSE)</f>
        <v xml:space="preserve">Buldozer, Potencia al volante de 140 HP, motor de 2200 RPM, longitud de hoja 4,80m. </v>
      </c>
      <c r="C40" s="873"/>
      <c r="D40" s="873"/>
      <c r="E40" s="873"/>
      <c r="F40" s="873"/>
      <c r="G40" s="873"/>
      <c r="H40" s="874"/>
      <c r="I40" s="267"/>
      <c r="J40" s="268"/>
      <c r="K40" s="269">
        <f>VLOOKUP(A40,EQUIPOS!A10:D166,4,FALSE)</f>
        <v>190611.6503233003</v>
      </c>
      <c r="L40" s="270"/>
      <c r="M40" s="271">
        <v>100</v>
      </c>
      <c r="N40" s="272">
        <f>K40/M40</f>
        <v>1906.116503233003</v>
      </c>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1348.350761295025</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49330.374878902549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3907.3114292233404</v>
      </c>
      <c r="N53" s="272">
        <f>K53*M53</f>
        <v>3907.3114292233404</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3907.3114292233404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0">
        <f>VLOOKUP(A63,TRANSPORTE!A5:D117,4,FALSE)</f>
        <v>1117.717304658089</v>
      </c>
      <c r="M63" s="911"/>
      <c r="N63" s="287">
        <f>K63*L63</f>
        <v>1453.0324960555158</v>
      </c>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1453.0324960555158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13483.507612950249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68174.226417131664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13634.845283426333</v>
      </c>
      <c r="M87" s="859"/>
      <c r="N87" s="51"/>
    </row>
    <row r="88" spans="1:14">
      <c r="B88" s="89" t="s">
        <v>973</v>
      </c>
      <c r="C88" s="90"/>
      <c r="D88" s="90"/>
      <c r="E88" s="90"/>
      <c r="F88" s="90"/>
      <c r="G88" s="90"/>
      <c r="H88" s="90"/>
      <c r="I88" s="87"/>
      <c r="J88" s="88"/>
      <c r="K88" s="304">
        <v>0.05</v>
      </c>
      <c r="L88" s="858">
        <f>N82*K88</f>
        <v>3408.7113208565834</v>
      </c>
      <c r="M88" s="859"/>
      <c r="N88" s="51"/>
    </row>
    <row r="89" spans="1:14" ht="15.75" thickBot="1">
      <c r="B89" s="91" t="s">
        <v>974</v>
      </c>
      <c r="C89" s="92"/>
      <c r="D89" s="92"/>
      <c r="E89" s="92"/>
      <c r="F89" s="92"/>
      <c r="G89" s="92"/>
      <c r="H89" s="92"/>
      <c r="I89" s="93"/>
      <c r="J89" s="94"/>
      <c r="K89" s="305">
        <v>0.05</v>
      </c>
      <c r="L89" s="860">
        <f>N82*K89</f>
        <v>3408.7113208565834</v>
      </c>
      <c r="M89" s="861"/>
      <c r="N89" s="51"/>
    </row>
    <row r="90" spans="1:14" ht="15.75" thickBot="1">
      <c r="B90" s="823" t="s">
        <v>953</v>
      </c>
      <c r="C90" s="824"/>
      <c r="D90" s="824"/>
      <c r="E90" s="824"/>
      <c r="F90" s="824"/>
      <c r="G90" s="824"/>
      <c r="H90" s="824"/>
      <c r="I90" s="824"/>
      <c r="J90" s="824"/>
      <c r="K90" s="824"/>
      <c r="L90" s="824"/>
      <c r="M90" s="825"/>
      <c r="N90" s="52">
        <f>L87+L88+L89</f>
        <v>20452.267925139498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88626.494342271166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8561.6435486380342</v>
      </c>
      <c r="L36" s="270"/>
      <c r="M36" s="271">
        <v>2</v>
      </c>
      <c r="N36" s="272">
        <f>K36/M36</f>
        <v>4280.8217743190171</v>
      </c>
    </row>
    <row r="37" spans="1:14">
      <c r="A37" s="113" t="s">
        <v>303</v>
      </c>
      <c r="B37" s="872" t="str">
        <f>VLOOKUP(A37,EQUIPOS!A7:D154,3,FALSE)</f>
        <v>Retrocargador, pala de 1,1 m3 de capacidad, profundidad de excavación de 4.400 mm y una altura de 5.680 mm</v>
      </c>
      <c r="C37" s="873"/>
      <c r="D37" s="873"/>
      <c r="E37" s="873"/>
      <c r="F37" s="873"/>
      <c r="G37" s="873"/>
      <c r="H37" s="874"/>
      <c r="I37" s="267"/>
      <c r="J37" s="268"/>
      <c r="K37" s="269">
        <f>VLOOKUP(A37,EQUIPOS!A7:D163,4,FALSE)</f>
        <v>111893.37492958848</v>
      </c>
      <c r="L37" s="270"/>
      <c r="M37" s="271">
        <v>10</v>
      </c>
      <c r="N37" s="272">
        <f>K37/M37</f>
        <v>11189.337492958848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269.67015225900496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15739.829419536869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5393.4030451800991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21133.232464716966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4226.6464929433932</v>
      </c>
      <c r="M87" s="859"/>
      <c r="N87" s="51"/>
    </row>
    <row r="88" spans="1:14">
      <c r="B88" s="89" t="s">
        <v>973</v>
      </c>
      <c r="C88" s="90"/>
      <c r="D88" s="90"/>
      <c r="E88" s="90"/>
      <c r="F88" s="90"/>
      <c r="G88" s="90"/>
      <c r="H88" s="90"/>
      <c r="I88" s="87"/>
      <c r="J88" s="88"/>
      <c r="K88" s="304">
        <v>0.05</v>
      </c>
      <c r="L88" s="858">
        <f>N82*K88</f>
        <v>1056.6616232358483</v>
      </c>
      <c r="M88" s="859"/>
      <c r="N88" s="51"/>
    </row>
    <row r="89" spans="1:14" ht="15.75" thickBot="1">
      <c r="B89" s="91" t="s">
        <v>974</v>
      </c>
      <c r="C89" s="92"/>
      <c r="D89" s="92"/>
      <c r="E89" s="92"/>
      <c r="F89" s="92"/>
      <c r="G89" s="92"/>
      <c r="H89" s="92"/>
      <c r="I89" s="93"/>
      <c r="J89" s="94"/>
      <c r="K89" s="305">
        <v>0.05</v>
      </c>
      <c r="L89" s="860">
        <f>N82*K89</f>
        <v>1056.6616232358483</v>
      </c>
      <c r="M89" s="861"/>
      <c r="N89" s="51"/>
    </row>
    <row r="90" spans="1:14" ht="15.75" thickBot="1">
      <c r="B90" s="823" t="s">
        <v>953</v>
      </c>
      <c r="C90" s="824"/>
      <c r="D90" s="824"/>
      <c r="E90" s="824"/>
      <c r="F90" s="824"/>
      <c r="G90" s="824"/>
      <c r="H90" s="824"/>
      <c r="I90" s="824"/>
      <c r="J90" s="824"/>
      <c r="K90" s="824"/>
      <c r="L90" s="824"/>
      <c r="M90" s="825"/>
      <c r="N90" s="52">
        <f>L87+L88+L89</f>
        <v>6339.9697394150899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27473.202204132056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VLOOKUP(A36,EQUIPOS!A6:D162,4,FALSE)</f>
        <v>3745.1423641689312</v>
      </c>
      <c r="L36" s="270"/>
      <c r="M36" s="271">
        <v>60</v>
      </c>
      <c r="N36" s="272">
        <f>K36/M36</f>
        <v>62.419039402815521</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60</v>
      </c>
      <c r="N37" s="272">
        <f>K37/M37</f>
        <v>1235.4458817250948</v>
      </c>
    </row>
    <row r="38" spans="1:14">
      <c r="A38" t="s">
        <v>138</v>
      </c>
      <c r="B38" s="872" t="str">
        <f>VLOOKUP(A38,EQUIPOS!A8:D154,3,FALSE)</f>
        <v>Camioneta D-300</v>
      </c>
      <c r="C38" s="873"/>
      <c r="D38" s="873"/>
      <c r="E38" s="873"/>
      <c r="F38" s="873"/>
      <c r="G38" s="873"/>
      <c r="H38" s="874"/>
      <c r="I38" s="267"/>
      <c r="J38" s="268"/>
      <c r="K38" s="269">
        <f>VLOOKUP(A38,EQUIPOS!A8:D164,4,FALSE)</f>
        <v>35602.43747759633</v>
      </c>
      <c r="L38" s="270"/>
      <c r="M38" s="271">
        <v>60</v>
      </c>
      <c r="N38" s="272">
        <f>K38/M38</f>
        <v>593.37395795993882</v>
      </c>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22.390442043167496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1913.6293211310165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2000.2975222312652</v>
      </c>
      <c r="N53" s="272">
        <f>K53*M53</f>
        <v>240.03570266775182</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240.03570266775182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447.80884086334993</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2601.4738646621181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520.2947729324236</v>
      </c>
      <c r="M87" s="859"/>
      <c r="N87" s="51"/>
    </row>
    <row r="88" spans="1:14">
      <c r="B88" s="89" t="s">
        <v>973</v>
      </c>
      <c r="C88" s="90"/>
      <c r="D88" s="90"/>
      <c r="E88" s="90"/>
      <c r="F88" s="90"/>
      <c r="G88" s="90"/>
      <c r="H88" s="90"/>
      <c r="I88" s="87"/>
      <c r="J88" s="88"/>
      <c r="K88" s="304">
        <v>0.05</v>
      </c>
      <c r="L88" s="858">
        <f>N82*K88</f>
        <v>130.0736932331059</v>
      </c>
      <c r="M88" s="859"/>
      <c r="N88" s="51"/>
    </row>
    <row r="89" spans="1:14" ht="15.75" thickBot="1">
      <c r="B89" s="91" t="s">
        <v>974</v>
      </c>
      <c r="C89" s="92"/>
      <c r="D89" s="92"/>
      <c r="E89" s="92"/>
      <c r="F89" s="92"/>
      <c r="G89" s="92"/>
      <c r="H89" s="92"/>
      <c r="I89" s="93"/>
      <c r="J89" s="94"/>
      <c r="K89" s="305">
        <v>0.05</v>
      </c>
      <c r="L89" s="860">
        <f>N82*K89</f>
        <v>130.0736932331059</v>
      </c>
      <c r="M89" s="861"/>
      <c r="N89" s="51"/>
    </row>
    <row r="90" spans="1:14" ht="15.75" thickBot="1">
      <c r="B90" s="823" t="s">
        <v>953</v>
      </c>
      <c r="C90" s="824"/>
      <c r="D90" s="824"/>
      <c r="E90" s="824"/>
      <c r="F90" s="824"/>
      <c r="G90" s="824"/>
      <c r="H90" s="824"/>
      <c r="I90" s="824"/>
      <c r="J90" s="824"/>
      <c r="K90" s="824"/>
      <c r="L90" s="824"/>
      <c r="M90" s="825"/>
      <c r="N90" s="52">
        <f>L87+L88+L89</f>
        <v>780.44215939863545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3381.9160240607534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5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VLOOKUP(A36,EQUIPOS!A6:D162,4,FALSE)</f>
        <v>3745.1423641689312</v>
      </c>
      <c r="L36" s="270"/>
      <c r="M36" s="271">
        <v>60</v>
      </c>
      <c r="N36" s="272">
        <f t="shared" ref="N36:N39" si="0">K36/M36</f>
        <v>62.419039402815521</v>
      </c>
    </row>
    <row r="37" spans="1:14">
      <c r="A37" s="113" t="s">
        <v>324</v>
      </c>
      <c r="B37" s="872" t="str">
        <f>VLOOKUP(A37,EQUIPOS!A7:D154,3,FALSE)</f>
        <v xml:space="preserve">Ruteadora </v>
      </c>
      <c r="C37" s="873"/>
      <c r="D37" s="873"/>
      <c r="E37" s="873"/>
      <c r="F37" s="873"/>
      <c r="G37" s="873"/>
      <c r="H37" s="874"/>
      <c r="I37" s="267"/>
      <c r="J37" s="268"/>
      <c r="K37" s="269">
        <f>VLOOKUP(A37,EQUIPOS!A7:D163,4,FALSE)</f>
        <v>4666.8185167525253</v>
      </c>
      <c r="L37" s="270"/>
      <c r="M37" s="271">
        <v>60</v>
      </c>
      <c r="N37" s="272">
        <f t="shared" si="0"/>
        <v>77.780308612542086</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74126.75290350568</v>
      </c>
      <c r="L38" s="270"/>
      <c r="M38" s="271">
        <v>60</v>
      </c>
      <c r="N38" s="272">
        <f t="shared" si="0"/>
        <v>1235.4458817250948</v>
      </c>
    </row>
    <row r="39" spans="1:14">
      <c r="A39" t="s">
        <v>138</v>
      </c>
      <c r="B39" s="872" t="str">
        <f>VLOOKUP(A39,EQUIPOS!A9:D154,3,FALSE)</f>
        <v>Camioneta D-300</v>
      </c>
      <c r="C39" s="873"/>
      <c r="D39" s="873"/>
      <c r="E39" s="873"/>
      <c r="F39" s="873"/>
      <c r="G39" s="873"/>
      <c r="H39" s="874"/>
      <c r="I39" s="267"/>
      <c r="J39" s="268"/>
      <c r="K39" s="269">
        <f>VLOOKUP(A39,EQUIPOS!A9:D165,4,FALSE)</f>
        <v>35602.43747759633</v>
      </c>
      <c r="L39" s="270"/>
      <c r="M39" s="271">
        <v>60</v>
      </c>
      <c r="N39" s="272">
        <f t="shared" si="0"/>
        <v>593.37395795993882</v>
      </c>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N84*M46</f>
        <v>22.390442043167496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1991.4096297435588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53001.031222479847</v>
      </c>
      <c r="N53" s="272">
        <f t="shared" ref="N53:N54" si="1">K53*M53</f>
        <v>371.00721855735895</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2000.2975222312652</v>
      </c>
      <c r="N54" s="272">
        <f t="shared" si="1"/>
        <v>240.03570266775182</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5"/>
      <c r="C61" s="906"/>
      <c r="D61" s="906"/>
      <c r="E61" s="906"/>
      <c r="F61" s="906"/>
      <c r="G61" s="906"/>
      <c r="H61" s="906"/>
      <c r="I61" s="876"/>
      <c r="J61" s="42"/>
      <c r="K61" s="44"/>
      <c r="L61" s="907"/>
      <c r="M61" s="908"/>
      <c r="N61" s="45"/>
    </row>
    <row r="62" spans="1:14" ht="15.75" thickBot="1">
      <c r="B62" s="823" t="s">
        <v>953</v>
      </c>
      <c r="C62" s="824"/>
      <c r="D62" s="824"/>
      <c r="E62" s="824"/>
      <c r="F62" s="824"/>
      <c r="G62" s="824"/>
      <c r="H62" s="824"/>
      <c r="I62" s="824"/>
      <c r="J62" s="824"/>
      <c r="K62" s="824"/>
      <c r="L62" s="824"/>
      <c r="M62" s="825"/>
      <c r="N62" s="394">
        <f>SUM(N53:N61)</f>
        <v>611.04292122511083</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9" t="s">
        <v>961</v>
      </c>
      <c r="M66" s="888"/>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0">
        <f>VLOOKUP(A67,TRANSPORTE!A6:D120,4,FALSE)</f>
        <v>1117.717304658089</v>
      </c>
      <c r="M67" s="911"/>
      <c r="N67" s="287">
        <f>L67*K67</f>
        <v>7.8240211326066236</v>
      </c>
    </row>
    <row r="68" spans="1:15">
      <c r="B68" s="46"/>
      <c r="C68" s="47"/>
      <c r="D68" s="47"/>
      <c r="E68" s="47"/>
      <c r="F68" s="47"/>
      <c r="G68" s="47"/>
      <c r="H68" s="311"/>
      <c r="I68" s="279"/>
      <c r="J68" s="286"/>
      <c r="K68" s="279"/>
      <c r="L68" s="910"/>
      <c r="M68" s="911"/>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1"/>
      <c r="M72" s="902"/>
      <c r="N72" s="127"/>
    </row>
    <row r="73" spans="1:15" ht="15.75" thickBot="1">
      <c r="B73" s="912" t="s">
        <v>953</v>
      </c>
      <c r="C73" s="866"/>
      <c r="D73" s="866"/>
      <c r="E73" s="866"/>
      <c r="F73" s="866"/>
      <c r="G73" s="866"/>
      <c r="H73" s="866"/>
      <c r="I73" s="866"/>
      <c r="J73" s="866"/>
      <c r="K73" s="866"/>
      <c r="L73" s="866"/>
      <c r="M73" s="867"/>
      <c r="N73" s="104">
        <f>N67+N68+N69+N70+N71</f>
        <v>7.8240211326066236</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2" t="s">
        <v>963</v>
      </c>
      <c r="C77" s="863"/>
      <c r="D77" s="863"/>
      <c r="E77" s="863"/>
      <c r="F77" s="863"/>
      <c r="G77" s="863"/>
      <c r="H77" s="863"/>
      <c r="I77" s="73" t="s">
        <v>964</v>
      </c>
      <c r="J77" s="75" t="s">
        <v>1410</v>
      </c>
      <c r="K77" s="74" t="s">
        <v>966</v>
      </c>
      <c r="L77" s="864" t="s">
        <v>950</v>
      </c>
      <c r="M77" s="865"/>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9"/>
      <c r="C83" s="900"/>
      <c r="D83" s="900"/>
      <c r="E83" s="900"/>
      <c r="F83" s="900"/>
      <c r="G83" s="900"/>
      <c r="H83" s="900"/>
      <c r="I83" s="126"/>
      <c r="J83" s="126"/>
      <c r="K83" s="126"/>
      <c r="L83" s="913"/>
      <c r="M83" s="913"/>
      <c r="N83" s="45"/>
    </row>
    <row r="84" spans="1:14" ht="15.75" thickBot="1">
      <c r="B84" s="912" t="s">
        <v>953</v>
      </c>
      <c r="C84" s="866"/>
      <c r="D84" s="866"/>
      <c r="E84" s="866"/>
      <c r="F84" s="866"/>
      <c r="G84" s="866"/>
      <c r="H84" s="866"/>
      <c r="I84" s="866"/>
      <c r="J84" s="866"/>
      <c r="K84" s="866"/>
      <c r="L84" s="866"/>
      <c r="M84" s="867"/>
      <c r="N84" s="301">
        <f>SUM(N78:N83)</f>
        <v>447.80884086334993</v>
      </c>
    </row>
    <row r="85" spans="1:14" ht="15.75" thickBot="1">
      <c r="B85" s="33"/>
      <c r="C85" s="34"/>
      <c r="D85" s="34"/>
      <c r="E85" s="34"/>
      <c r="F85" s="34"/>
      <c r="G85" s="34"/>
      <c r="H85" s="34"/>
      <c r="I85" s="34"/>
      <c r="J85" s="34"/>
      <c r="K85" s="34"/>
      <c r="L85" s="34"/>
      <c r="M85" s="34"/>
      <c r="N85" s="35"/>
    </row>
    <row r="86" spans="1:14" ht="15.75" thickBot="1">
      <c r="B86" s="823" t="s">
        <v>967</v>
      </c>
      <c r="C86" s="824"/>
      <c r="D86" s="824"/>
      <c r="E86" s="824"/>
      <c r="F86" s="824"/>
      <c r="G86" s="824"/>
      <c r="H86" s="824"/>
      <c r="I86" s="824"/>
      <c r="J86" s="824"/>
      <c r="K86" s="824"/>
      <c r="L86" s="824"/>
      <c r="M86" s="825"/>
      <c r="N86" s="99">
        <f>N48+N62+N73+N84</f>
        <v>3058.0854129646259</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8" t="s">
        <v>969</v>
      </c>
      <c r="C90" s="869"/>
      <c r="D90" s="869"/>
      <c r="E90" s="869"/>
      <c r="F90" s="869"/>
      <c r="G90" s="869"/>
      <c r="H90" s="869"/>
      <c r="I90" s="314"/>
      <c r="J90" s="334"/>
      <c r="K90" s="302" t="s">
        <v>970</v>
      </c>
      <c r="L90" s="870" t="s">
        <v>971</v>
      </c>
      <c r="M90" s="871"/>
      <c r="N90" s="303"/>
    </row>
    <row r="91" spans="1:14">
      <c r="B91" s="856" t="s">
        <v>972</v>
      </c>
      <c r="C91" s="857"/>
      <c r="D91" s="857"/>
      <c r="E91" s="857"/>
      <c r="F91" s="857"/>
      <c r="G91" s="857"/>
      <c r="H91" s="857"/>
      <c r="I91" s="87"/>
      <c r="J91" s="88"/>
      <c r="K91" s="304">
        <v>0.2</v>
      </c>
      <c r="L91" s="858">
        <f>N86*K91</f>
        <v>611.61708259292516</v>
      </c>
      <c r="M91" s="859"/>
      <c r="N91" s="51"/>
    </row>
    <row r="92" spans="1:14">
      <c r="B92" s="89" t="s">
        <v>973</v>
      </c>
      <c r="C92" s="90"/>
      <c r="D92" s="90"/>
      <c r="E92" s="90"/>
      <c r="F92" s="90"/>
      <c r="G92" s="90"/>
      <c r="H92" s="90"/>
      <c r="I92" s="87"/>
      <c r="J92" s="88"/>
      <c r="K92" s="304">
        <v>0.05</v>
      </c>
      <c r="L92" s="858">
        <f>N86*K92</f>
        <v>152.90427064823129</v>
      </c>
      <c r="M92" s="859"/>
      <c r="N92" s="51"/>
    </row>
    <row r="93" spans="1:14" ht="15.75" thickBot="1">
      <c r="B93" s="91" t="s">
        <v>974</v>
      </c>
      <c r="C93" s="92"/>
      <c r="D93" s="92"/>
      <c r="E93" s="92"/>
      <c r="F93" s="92"/>
      <c r="G93" s="92"/>
      <c r="H93" s="92"/>
      <c r="I93" s="93"/>
      <c r="J93" s="94"/>
      <c r="K93" s="305">
        <v>0.05</v>
      </c>
      <c r="L93" s="860">
        <f>N86*K93</f>
        <v>152.90427064823129</v>
      </c>
      <c r="M93" s="861"/>
      <c r="N93" s="51"/>
    </row>
    <row r="94" spans="1:14" ht="15.75" thickBot="1">
      <c r="B94" s="823" t="s">
        <v>953</v>
      </c>
      <c r="C94" s="824"/>
      <c r="D94" s="824"/>
      <c r="E94" s="824"/>
      <c r="F94" s="824"/>
      <c r="G94" s="824"/>
      <c r="H94" s="824"/>
      <c r="I94" s="824"/>
      <c r="J94" s="824"/>
      <c r="K94" s="824"/>
      <c r="L94" s="824"/>
      <c r="M94" s="825"/>
      <c r="N94" s="52">
        <f>L91+L92+L93</f>
        <v>917.42562388938779</v>
      </c>
    </row>
    <row r="95" spans="1:14" ht="15.75" thickBot="1">
      <c r="B95" s="33"/>
      <c r="C95" s="34"/>
      <c r="D95" s="34"/>
      <c r="E95" s="34"/>
      <c r="F95" s="34"/>
      <c r="G95" s="34"/>
      <c r="H95" s="34"/>
      <c r="I95" s="34"/>
      <c r="J95" s="34"/>
      <c r="K95" s="34"/>
      <c r="L95" s="34"/>
      <c r="M95" s="34"/>
      <c r="N95" s="35"/>
    </row>
    <row r="96" spans="1:14" ht="15.75" thickBot="1">
      <c r="A96" t="s">
        <v>2016</v>
      </c>
      <c r="B96" s="823" t="s">
        <v>975</v>
      </c>
      <c r="C96" s="824"/>
      <c r="D96" s="824"/>
      <c r="E96" s="824"/>
      <c r="F96" s="824"/>
      <c r="G96" s="824"/>
      <c r="H96" s="824"/>
      <c r="I96" s="824"/>
      <c r="J96" s="824"/>
      <c r="K96" s="824"/>
      <c r="L96" s="824"/>
      <c r="M96" s="825"/>
      <c r="N96" s="188">
        <f>N86+N94</f>
        <v>3975.5110368540136</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6" t="s">
        <v>2218</v>
      </c>
      <c r="C113" s="827"/>
      <c r="D113" s="827"/>
      <c r="E113" s="827"/>
      <c r="F113" s="827"/>
      <c r="G113" s="827"/>
      <c r="H113" s="827"/>
      <c r="I113" s="827"/>
      <c r="J113" s="827"/>
      <c r="K113" s="827"/>
      <c r="L113" s="827"/>
      <c r="M113" s="827"/>
      <c r="N113" s="828"/>
    </row>
    <row r="114" spans="2:14" ht="15" customHeight="1">
      <c r="B114" s="826"/>
      <c r="C114" s="827"/>
      <c r="D114" s="827"/>
      <c r="E114" s="827"/>
      <c r="F114" s="827"/>
      <c r="G114" s="827"/>
      <c r="H114" s="827"/>
      <c r="I114" s="827"/>
      <c r="J114" s="827"/>
      <c r="K114" s="827"/>
      <c r="L114" s="827"/>
      <c r="M114" s="827"/>
      <c r="N114" s="828"/>
    </row>
    <row r="115" spans="2:14" ht="30" customHeight="1">
      <c r="B115" s="829" t="s">
        <v>2219</v>
      </c>
      <c r="C115" s="830"/>
      <c r="D115" s="830"/>
      <c r="E115" s="830"/>
      <c r="F115" s="830"/>
      <c r="G115" s="830"/>
      <c r="H115" s="830"/>
      <c r="I115" s="830"/>
      <c r="J115" s="830"/>
      <c r="K115" s="830"/>
      <c r="L115" s="830"/>
      <c r="M115" s="830"/>
      <c r="N115" s="831"/>
    </row>
    <row r="116" spans="2:14">
      <c r="B116" s="829"/>
      <c r="C116" s="830"/>
      <c r="D116" s="830"/>
      <c r="E116" s="830"/>
      <c r="F116" s="830"/>
      <c r="G116" s="830"/>
      <c r="H116" s="830"/>
      <c r="I116" s="830"/>
      <c r="J116" s="830"/>
      <c r="K116" s="830"/>
      <c r="L116" s="830"/>
      <c r="M116" s="830"/>
      <c r="N116" s="831"/>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9"/>
      <c r="K126" s="889"/>
      <c r="L126" s="889"/>
      <c r="M126" s="889"/>
      <c r="N126" s="890"/>
    </row>
    <row r="127" spans="2:14" ht="15.75" thickBot="1">
      <c r="B127" s="261" t="s">
        <v>2221</v>
      </c>
      <c r="C127" s="393"/>
      <c r="D127" s="393"/>
      <c r="E127" s="57"/>
      <c r="F127" s="57"/>
      <c r="G127" s="57"/>
      <c r="H127" s="57"/>
      <c r="I127" s="57"/>
      <c r="J127" s="891"/>
      <c r="K127" s="891"/>
      <c r="L127" s="891"/>
      <c r="M127" s="891"/>
      <c r="N127" s="89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3209.975565894586</v>
      </c>
      <c r="L36" s="270"/>
      <c r="M36" s="271">
        <v>6.25</v>
      </c>
      <c r="N36" s="272">
        <f t="shared" ref="N36:N41" si="0">K36/M36</f>
        <v>513.59609054313376</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50</v>
      </c>
      <c r="N37" s="272">
        <f t="shared" si="0"/>
        <v>1482.5350580701136</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VLOOKUP(A38,EQUIPOS!A8:D164,4,FALSE)</f>
        <v>22472.904632516555</v>
      </c>
      <c r="L38" s="270"/>
      <c r="M38" s="271">
        <v>3.75</v>
      </c>
      <c r="N38" s="272">
        <f t="shared" si="0"/>
        <v>5992.7745686710814</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VLOOKUP(A39,EQUIPOS!A9:D165,4,FALSE)</f>
        <v>4769.3408919008671</v>
      </c>
      <c r="L39" s="270"/>
      <c r="M39" s="271">
        <v>6.25</v>
      </c>
      <c r="N39" s="272">
        <f t="shared" si="0"/>
        <v>763.09454270413869</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VLOOKUP(A40,EQUIPOS!A10:D166,4,FALSE)</f>
        <v>8403.7590909095888</v>
      </c>
      <c r="L40" s="270"/>
      <c r="M40" s="271">
        <v>6.25</v>
      </c>
      <c r="N40" s="272">
        <f t="shared" si="0"/>
        <v>1344.6014545455341</v>
      </c>
    </row>
    <row r="41" spans="1:14">
      <c r="A41" t="s">
        <v>363</v>
      </c>
      <c r="B41" s="872" t="str">
        <f>VLOOKUP(A41,EQUIPOS!A11:D154,3,FALSE)</f>
        <v>Vibrador de concreto, Motor de 3 hp a 18.000 rpm Mangueras de 4 mt</v>
      </c>
      <c r="C41" s="873"/>
      <c r="D41" s="873"/>
      <c r="E41" s="873"/>
      <c r="F41" s="873"/>
      <c r="G41" s="873"/>
      <c r="H41" s="874"/>
      <c r="I41" s="267"/>
      <c r="J41" s="268"/>
      <c r="K41" s="269">
        <f>VLOOKUP(A41,EQUIPOS!A11:D167,4,FALSE)</f>
        <v>7637.9169485514749</v>
      </c>
      <c r="L41" s="270"/>
      <c r="M41" s="271">
        <v>6.25</v>
      </c>
      <c r="N41" s="272">
        <f t="shared" si="0"/>
        <v>1222.066711768236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971.20648722881606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12289.874913531052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5562.0355586366977</v>
      </c>
      <c r="N53" s="272">
        <f>K53*M53</f>
        <v>34118.968125896405</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3551.1376255827972</v>
      </c>
      <c r="N54" s="272">
        <f>K54*M54</f>
        <v>1315.2361576232584</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1881.5729210177508</v>
      </c>
      <c r="N55" s="272">
        <f>K55*M55</f>
        <v>2090.6365789086121</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6630.5569695583272</v>
      </c>
      <c r="N56" s="272">
        <f>K56*M56</f>
        <v>7367.2855217314745</v>
      </c>
    </row>
    <row r="57" spans="1:14">
      <c r="A57" s="144" t="s">
        <v>778</v>
      </c>
      <c r="B57" s="905" t="str">
        <f>VLOOKUP(A57,MATERIALES!A7:D373,3,FALSE)</f>
        <v>Antisol blanco (presentación 20 kg)</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1" t="str">
        <f>VLOOKUP(A57,MATERIALES!A11:D649,2,FALSE)</f>
        <v>kg</v>
      </c>
      <c r="K57" s="44">
        <v>1.1200000000000001</v>
      </c>
      <c r="L57" s="910">
        <f>VLOOKUP(A57,MATERIALES!A4:D373,4,FALSE)</f>
        <v>5664.8595436162595</v>
      </c>
      <c r="M57" s="911"/>
      <c r="N57" s="272">
        <f>K57*L57</f>
        <v>6344.642688850211</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531896.81384736719</v>
      </c>
      <c r="N58" s="272">
        <f>K58*M58</f>
        <v>537215.78198584088</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588452.55105885083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1117.717304658089</v>
      </c>
      <c r="M66" s="911"/>
      <c r="N66" s="287">
        <f>K66*L66</f>
        <v>1128.89447770467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1128.89447770467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611583.38532237464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122316.67706447493</v>
      </c>
      <c r="M90" s="859"/>
      <c r="N90" s="51"/>
    </row>
    <row r="91" spans="1:14">
      <c r="B91" s="89" t="s">
        <v>973</v>
      </c>
      <c r="C91" s="90"/>
      <c r="D91" s="90"/>
      <c r="E91" s="90"/>
      <c r="F91" s="90"/>
      <c r="G91" s="90"/>
      <c r="H91" s="90"/>
      <c r="I91" s="87"/>
      <c r="J91" s="88"/>
      <c r="K91" s="304">
        <v>0.05</v>
      </c>
      <c r="L91" s="858">
        <f>N85*K91</f>
        <v>30579.169266118734</v>
      </c>
      <c r="M91" s="859"/>
      <c r="N91" s="51"/>
    </row>
    <row r="92" spans="1:14" ht="15.75" thickBot="1">
      <c r="B92" s="91" t="s">
        <v>974</v>
      </c>
      <c r="C92" s="92"/>
      <c r="D92" s="92"/>
      <c r="E92" s="92"/>
      <c r="F92" s="92"/>
      <c r="G92" s="92"/>
      <c r="H92" s="92"/>
      <c r="I92" s="93"/>
      <c r="J92" s="94"/>
      <c r="K92" s="305">
        <v>0.05</v>
      </c>
      <c r="L92" s="860">
        <f>N85*K92</f>
        <v>30579.169266118734</v>
      </c>
      <c r="M92" s="861"/>
      <c r="N92" s="51"/>
    </row>
    <row r="93" spans="1:14" ht="15.75" thickBot="1">
      <c r="B93" s="823" t="s">
        <v>953</v>
      </c>
      <c r="C93" s="824"/>
      <c r="D93" s="824"/>
      <c r="E93" s="824"/>
      <c r="F93" s="824"/>
      <c r="G93" s="824"/>
      <c r="H93" s="824"/>
      <c r="I93" s="824"/>
      <c r="J93" s="824"/>
      <c r="K93" s="824"/>
      <c r="L93" s="824"/>
      <c r="M93" s="825"/>
      <c r="N93" s="52">
        <f>L90+L91+L92</f>
        <v>183475.01559671239</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795058.400919087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3209.975565894586</v>
      </c>
      <c r="L36" s="270"/>
      <c r="M36" s="271">
        <v>6.25</v>
      </c>
      <c r="N36" s="272">
        <f t="shared" ref="N36:N41" si="0">K36/M36</f>
        <v>513.59609054313376</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74126.75290350568</v>
      </c>
      <c r="L37" s="270"/>
      <c r="M37" s="271">
        <v>50</v>
      </c>
      <c r="N37" s="272">
        <f t="shared" si="0"/>
        <v>1482.5350580701136</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VLOOKUP(A38,EQUIPOS!A8:D164,4,FALSE)</f>
        <v>22472.904632516555</v>
      </c>
      <c r="L38" s="270"/>
      <c r="M38" s="271">
        <v>3.75</v>
      </c>
      <c r="N38" s="272">
        <f t="shared" si="0"/>
        <v>5992.7745686710814</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VLOOKUP(A39,EQUIPOS!A9:D165,4,FALSE)</f>
        <v>4769.3408919008671</v>
      </c>
      <c r="L39" s="270"/>
      <c r="M39" s="271">
        <v>6.25</v>
      </c>
      <c r="N39" s="272">
        <f t="shared" si="0"/>
        <v>763.09454270413869</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VLOOKUP(A40,EQUIPOS!A10:D166,4,FALSE)</f>
        <v>8403.7590909095888</v>
      </c>
      <c r="L40" s="270"/>
      <c r="M40" s="271">
        <v>6.25</v>
      </c>
      <c r="N40" s="272">
        <f t="shared" si="0"/>
        <v>1344.6014545455341</v>
      </c>
    </row>
    <row r="41" spans="1:14">
      <c r="A41" t="s">
        <v>363</v>
      </c>
      <c r="B41" s="872" t="str">
        <f>VLOOKUP(A41,EQUIPOS!A11:D154,3,FALSE)</f>
        <v>Vibrador de concreto, Motor de 3 hp a 18.000 rpm Mangueras de 4 mt</v>
      </c>
      <c r="C41" s="873"/>
      <c r="D41" s="873"/>
      <c r="E41" s="873"/>
      <c r="F41" s="873"/>
      <c r="G41" s="873"/>
      <c r="H41" s="874"/>
      <c r="I41" s="267"/>
      <c r="J41" s="268"/>
      <c r="K41" s="269">
        <f>VLOOKUP(A41,EQUIPOS!A11:D167,4,FALSE)</f>
        <v>7637.9169485514749</v>
      </c>
      <c r="L41" s="270"/>
      <c r="M41" s="271">
        <v>6.25</v>
      </c>
      <c r="N41" s="272">
        <f t="shared" si="0"/>
        <v>1222.066711768236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971.20648722881606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12289.874913531052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5562.0355586366977</v>
      </c>
      <c r="N53" s="272">
        <f>K53*M53</f>
        <v>34118.968125896405</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9163.2431190141979</v>
      </c>
      <c r="N54" s="272">
        <f>K54*M54</f>
        <v>10262.832293295902</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3551.1376255827972</v>
      </c>
      <c r="N55" s="272">
        <f>K55*M55</f>
        <v>1315.2361576232584</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1881.5729210177508</v>
      </c>
      <c r="N56" s="272">
        <f>K56*M56</f>
        <v>2090.6365789086121</v>
      </c>
    </row>
    <row r="57" spans="1:14">
      <c r="A57" s="144" t="s">
        <v>646</v>
      </c>
      <c r="B57" s="905" t="str">
        <f>VLOOKUP(A57,MATERIALES!A7:D373,3,FALSE)</f>
        <v>Sello de silicona o sellador autonivelante</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1" t="s">
        <v>144</v>
      </c>
      <c r="K57" s="44">
        <v>1.1111111111111112</v>
      </c>
      <c r="L57" s="910">
        <f>VLOOKUP(A57,MATERIALES!A4:D373,4,FALSE)</f>
        <v>6630.5569695583272</v>
      </c>
      <c r="M57" s="911"/>
      <c r="N57" s="272">
        <f>K57*L57</f>
        <v>7367.2855217314745</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5664.8595436162595</v>
      </c>
      <c r="N58" s="272">
        <f>K58*M58</f>
        <v>6344.642688850211</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531896.81384736719</v>
      </c>
      <c r="N59" s="272">
        <f>K59*M59</f>
        <v>537215.78198584088</v>
      </c>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598715.38335214672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1117.717304658089</v>
      </c>
      <c r="M66" s="911"/>
      <c r="N66" s="287">
        <f>K66*L66</f>
        <v>1128.89447770467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1128.89447770467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621846.21761567052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124369.24352313411</v>
      </c>
      <c r="M90" s="859"/>
      <c r="N90" s="51"/>
    </row>
    <row r="91" spans="1:14">
      <c r="B91" s="89" t="s">
        <v>973</v>
      </c>
      <c r="C91" s="90"/>
      <c r="D91" s="90"/>
      <c r="E91" s="90"/>
      <c r="F91" s="90"/>
      <c r="G91" s="90"/>
      <c r="H91" s="90"/>
      <c r="I91" s="87"/>
      <c r="J91" s="88"/>
      <c r="K91" s="304">
        <v>0.05</v>
      </c>
      <c r="L91" s="858">
        <f>N85*K91</f>
        <v>31092.310880783527</v>
      </c>
      <c r="M91" s="859"/>
      <c r="N91" s="51"/>
    </row>
    <row r="92" spans="1:14" ht="15.75" thickBot="1">
      <c r="B92" s="91" t="s">
        <v>974</v>
      </c>
      <c r="C92" s="92"/>
      <c r="D92" s="92"/>
      <c r="E92" s="92"/>
      <c r="F92" s="92"/>
      <c r="G92" s="92"/>
      <c r="H92" s="92"/>
      <c r="I92" s="93"/>
      <c r="J92" s="94"/>
      <c r="K92" s="305">
        <v>0.05</v>
      </c>
      <c r="L92" s="860">
        <f>N85*K92</f>
        <v>31092.310880783527</v>
      </c>
      <c r="M92" s="861"/>
      <c r="N92" s="51"/>
    </row>
    <row r="93" spans="1:14" ht="15.75" thickBot="1">
      <c r="B93" s="823" t="s">
        <v>953</v>
      </c>
      <c r="C93" s="824"/>
      <c r="D93" s="824"/>
      <c r="E93" s="824"/>
      <c r="F93" s="824"/>
      <c r="G93" s="824"/>
      <c r="H93" s="824"/>
      <c r="I93" s="824"/>
      <c r="J93" s="824"/>
      <c r="K93" s="824"/>
      <c r="L93" s="824"/>
      <c r="M93" s="825"/>
      <c r="N93" s="52">
        <f>L90+L91+L92</f>
        <v>186553.86528470117</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808400.08290037164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838.49249607044555</v>
      </c>
      <c r="N49" s="272">
        <f>K49*M49</f>
        <v>838.49249607044555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838.49249607044555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838.49249607044555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167.69849921408911</v>
      </c>
      <c r="M83" s="859"/>
      <c r="N83" s="51"/>
    </row>
    <row r="84" spans="1:14">
      <c r="B84" s="89" t="s">
        <v>973</v>
      </c>
      <c r="C84" s="90"/>
      <c r="D84" s="90"/>
      <c r="E84" s="90"/>
      <c r="F84" s="90"/>
      <c r="G84" s="90"/>
      <c r="H84" s="90"/>
      <c r="I84" s="87"/>
      <c r="J84" s="88"/>
      <c r="K84" s="304">
        <v>0.05</v>
      </c>
      <c r="L84" s="858">
        <f>N78*K84</f>
        <v>41.924624803522278</v>
      </c>
      <c r="M84" s="859"/>
      <c r="N84" s="51"/>
    </row>
    <row r="85" spans="1:14" ht="15.75" thickBot="1">
      <c r="B85" s="91" t="s">
        <v>974</v>
      </c>
      <c r="C85" s="92"/>
      <c r="D85" s="92"/>
      <c r="E85" s="92"/>
      <c r="F85" s="92"/>
      <c r="G85" s="92"/>
      <c r="H85" s="92"/>
      <c r="I85" s="93"/>
      <c r="J85" s="94"/>
      <c r="K85" s="305">
        <v>0.05</v>
      </c>
      <c r="L85" s="860">
        <f>N78*K85</f>
        <v>41.924624803522278</v>
      </c>
      <c r="M85" s="861"/>
      <c r="N85" s="51"/>
    </row>
    <row r="86" spans="1:14" ht="15.75" thickBot="1">
      <c r="B86" s="823" t="s">
        <v>953</v>
      </c>
      <c r="C86" s="824"/>
      <c r="D86" s="824"/>
      <c r="E86" s="824"/>
      <c r="F86" s="824"/>
      <c r="G86" s="824"/>
      <c r="H86" s="824"/>
      <c r="I86" s="824"/>
      <c r="J86" s="824"/>
      <c r="K86" s="824"/>
      <c r="L86" s="824"/>
      <c r="M86" s="825"/>
      <c r="N86" s="52">
        <f>L83+L84+L85</f>
        <v>251.54774882113367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1090.0402448915793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9.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546.98119844797714</v>
      </c>
      <c r="N49" s="272">
        <f>K49*M49</f>
        <v>546.98119844797714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546.98119844797714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546.98119844797714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109.39623968959543</v>
      </c>
      <c r="M83" s="859"/>
      <c r="N83" s="51"/>
    </row>
    <row r="84" spans="1:14">
      <c r="B84" s="89" t="s">
        <v>973</v>
      </c>
      <c r="C84" s="90"/>
      <c r="D84" s="90"/>
      <c r="E84" s="90"/>
      <c r="F84" s="90"/>
      <c r="G84" s="90"/>
      <c r="H84" s="90"/>
      <c r="I84" s="87"/>
      <c r="J84" s="88"/>
      <c r="K84" s="304">
        <v>0.05</v>
      </c>
      <c r="L84" s="858">
        <f>N78*K84</f>
        <v>27.349059922398858</v>
      </c>
      <c r="M84" s="859"/>
      <c r="N84" s="51"/>
    </row>
    <row r="85" spans="1:14" ht="15.75" thickBot="1">
      <c r="B85" s="91" t="s">
        <v>974</v>
      </c>
      <c r="C85" s="92"/>
      <c r="D85" s="92"/>
      <c r="E85" s="92"/>
      <c r="F85" s="92"/>
      <c r="G85" s="92"/>
      <c r="H85" s="92"/>
      <c r="I85" s="93"/>
      <c r="J85" s="94"/>
      <c r="K85" s="305">
        <v>0.05</v>
      </c>
      <c r="L85" s="860">
        <f>N78*K85</f>
        <v>27.349059922398858</v>
      </c>
      <c r="M85" s="861"/>
      <c r="N85" s="51"/>
    </row>
    <row r="86" spans="1:14" ht="15.75" thickBot="1">
      <c r="B86" s="823" t="s">
        <v>953</v>
      </c>
      <c r="C86" s="824"/>
      <c r="D86" s="824"/>
      <c r="E86" s="824"/>
      <c r="F86" s="824"/>
      <c r="G86" s="824"/>
      <c r="H86" s="824"/>
      <c r="I86" s="824"/>
      <c r="J86" s="824"/>
      <c r="K86" s="824"/>
      <c r="L86" s="824"/>
      <c r="M86" s="825"/>
      <c r="N86" s="52">
        <f>L83+L84+L85</f>
        <v>164.09435953439313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711.07555798237024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562.2899186667803</v>
      </c>
      <c r="N49" s="272">
        <f>K49*M49</f>
        <v>562.2899186667803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562.2899186667803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562.2899186667803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112.45798373335606</v>
      </c>
      <c r="M83" s="859"/>
      <c r="N83" s="51"/>
    </row>
    <row r="84" spans="1:14">
      <c r="B84" s="89" t="s">
        <v>973</v>
      </c>
      <c r="C84" s="90"/>
      <c r="D84" s="90"/>
      <c r="E84" s="90"/>
      <c r="F84" s="90"/>
      <c r="G84" s="90"/>
      <c r="H84" s="90"/>
      <c r="I84" s="87"/>
      <c r="J84" s="88"/>
      <c r="K84" s="304">
        <v>0.05</v>
      </c>
      <c r="L84" s="858">
        <f>N78*K84</f>
        <v>28.114495933339015</v>
      </c>
      <c r="M84" s="859"/>
      <c r="N84" s="51"/>
    </row>
    <row r="85" spans="1:14" ht="15.75" thickBot="1">
      <c r="B85" s="91" t="s">
        <v>974</v>
      </c>
      <c r="C85" s="92"/>
      <c r="D85" s="92"/>
      <c r="E85" s="92"/>
      <c r="F85" s="92"/>
      <c r="G85" s="92"/>
      <c r="H85" s="92"/>
      <c r="I85" s="93"/>
      <c r="J85" s="94"/>
      <c r="K85" s="305">
        <v>0.05</v>
      </c>
      <c r="L85" s="860">
        <f>N78*K85</f>
        <v>28.114495933339015</v>
      </c>
      <c r="M85" s="861"/>
      <c r="N85" s="51"/>
    </row>
    <row r="86" spans="1:14" ht="15.75" thickBot="1">
      <c r="B86" s="823" t="s">
        <v>953</v>
      </c>
      <c r="C86" s="824"/>
      <c r="D86" s="824"/>
      <c r="E86" s="824"/>
      <c r="F86" s="824"/>
      <c r="G86" s="824"/>
      <c r="H86" s="824"/>
      <c r="I86" s="824"/>
      <c r="J86" s="824"/>
      <c r="K86" s="824"/>
      <c r="L86" s="824"/>
      <c r="M86" s="825"/>
      <c r="N86" s="52">
        <f>L83+L84+L85</f>
        <v>168.68697560003409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730.97689426681438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46"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3209.975565894586</v>
      </c>
      <c r="L36" s="270"/>
      <c r="M36" s="271">
        <v>30</v>
      </c>
      <c r="N36" s="272">
        <f>K36/M36</f>
        <v>106.99918552981953</v>
      </c>
    </row>
    <row r="37" spans="1:14">
      <c r="A37" t="s">
        <v>363</v>
      </c>
      <c r="B37" s="872" t="str">
        <f>VLOOKUP(A37,EQUIPOS!A7:D154,3,FALSE)</f>
        <v>Vibrador de concreto, Motor de 3 hp a 18.000 rpm Mangueras de 4 mt</v>
      </c>
      <c r="C37" s="873"/>
      <c r="D37" s="873"/>
      <c r="E37" s="873"/>
      <c r="F37" s="873"/>
      <c r="G37" s="873"/>
      <c r="H37" s="874"/>
      <c r="I37" s="267"/>
      <c r="J37" s="268"/>
      <c r="K37" s="269">
        <f>VLOOKUP(A37,EQUIPOS!A7:D163,4,FALSE)</f>
        <v>7637.9169485514749</v>
      </c>
      <c r="L37" s="270"/>
      <c r="M37" s="271">
        <v>30</v>
      </c>
      <c r="N37" s="272">
        <f>K37/M37</f>
        <v>254.59723161838249</v>
      </c>
    </row>
    <row r="38" spans="1:14">
      <c r="A38" t="s">
        <v>228</v>
      </c>
      <c r="B38" s="872" t="str">
        <f>VLOOKUP(A38,EQUIPOS!A8:D154,3,FALSE)</f>
        <v xml:space="preserve">Formaleta metálica (concreto hidráulico)
</v>
      </c>
      <c r="C38" s="873"/>
      <c r="D38" s="873"/>
      <c r="E38" s="873"/>
      <c r="F38" s="873"/>
      <c r="G38" s="873"/>
      <c r="H38" s="874"/>
      <c r="I38" s="875"/>
      <c r="J38" s="876"/>
      <c r="K38" s="269">
        <f>VLOOKUP(A38,EQUIPOS!A8:D164,4,FALSE)</f>
        <v>4769.3408919008671</v>
      </c>
      <c r="L38" s="877">
        <v>0.33329999999999999</v>
      </c>
      <c r="M38" s="878"/>
      <c r="N38" s="272">
        <f>K38/L38</f>
        <v>14309.453621064707</v>
      </c>
    </row>
    <row r="39" spans="1:14">
      <c r="B39" s="872"/>
      <c r="C39" s="873"/>
      <c r="D39" s="873"/>
      <c r="E39" s="873"/>
      <c r="F39" s="873"/>
      <c r="G39" s="873"/>
      <c r="H39" s="874"/>
      <c r="I39" s="36"/>
      <c r="J39" s="37"/>
      <c r="K39" s="269"/>
      <c r="L39" s="276"/>
      <c r="M39" s="277"/>
      <c r="N39" s="272"/>
    </row>
    <row r="40" spans="1:14">
      <c r="B40" s="320"/>
      <c r="C40" s="321"/>
      <c r="D40" s="321"/>
      <c r="E40" s="323"/>
      <c r="F40" s="323"/>
      <c r="G40" s="323"/>
      <c r="H40" s="125"/>
      <c r="I40" s="36"/>
      <c r="J40" s="37"/>
      <c r="K40" s="274"/>
      <c r="L40" s="276"/>
      <c r="M40" s="277"/>
      <c r="N40" s="278"/>
    </row>
    <row r="41" spans="1:14">
      <c r="B41" s="880" t="s">
        <v>952</v>
      </c>
      <c r="C41" s="881"/>
      <c r="D41" s="881"/>
      <c r="E41" s="38"/>
      <c r="F41" s="39"/>
      <c r="G41" s="39"/>
      <c r="H41" s="40"/>
      <c r="I41" s="36"/>
      <c r="J41" s="37"/>
      <c r="K41" s="279"/>
      <c r="L41" s="276"/>
      <c r="M41" s="401">
        <v>0.1</v>
      </c>
      <c r="N41" s="344">
        <f>N72*M41</f>
        <v>224.88926817266997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14895.93930638558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531896.81384736719</v>
      </c>
      <c r="N48" s="272">
        <f>K48*M48</f>
        <v>537215.78198584088</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5"/>
      <c r="C51" s="906"/>
      <c r="D51" s="906"/>
      <c r="E51" s="906"/>
      <c r="F51" s="906"/>
      <c r="G51" s="906"/>
      <c r="H51" s="906"/>
      <c r="I51" s="876"/>
      <c r="J51" s="42"/>
      <c r="K51" s="44"/>
      <c r="L51" s="907"/>
      <c r="M51" s="908"/>
      <c r="N51" s="45"/>
    </row>
    <row r="52" spans="1:14" ht="15.75" thickBot="1">
      <c r="B52" s="823" t="s">
        <v>953</v>
      </c>
      <c r="C52" s="824"/>
      <c r="D52" s="824"/>
      <c r="E52" s="824"/>
      <c r="F52" s="824"/>
      <c r="G52" s="824"/>
      <c r="H52" s="824"/>
      <c r="I52" s="824"/>
      <c r="J52" s="824"/>
      <c r="K52" s="824"/>
      <c r="L52" s="824"/>
      <c r="M52" s="825"/>
      <c r="N52" s="394">
        <f>SUM(N48:N51)</f>
        <v>537215.78198584088</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9" t="s">
        <v>961</v>
      </c>
      <c r="M56" s="888"/>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0">
        <f>VLOOKUP(A57,TRANSPORTE!A5:D117,4,FALSE)</f>
        <v>1117.717304658089</v>
      </c>
      <c r="M57" s="911"/>
      <c r="N57" s="287">
        <f>K57*L57</f>
        <v>1128.89447770467</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SUM(N57:N61)</f>
        <v>1128.89447770467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SUM(N67:N71)</f>
        <v>2248.8926817266997</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N43+N52+N62+N72</f>
        <v>555489.50845165784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111097.90169033158</v>
      </c>
      <c r="M79" s="859"/>
      <c r="N79" s="51"/>
    </row>
    <row r="80" spans="1:15">
      <c r="B80" s="89" t="s">
        <v>973</v>
      </c>
      <c r="C80" s="90"/>
      <c r="D80" s="90"/>
      <c r="E80" s="90"/>
      <c r="F80" s="90"/>
      <c r="G80" s="90"/>
      <c r="H80" s="90"/>
      <c r="I80" s="87"/>
      <c r="J80" s="88"/>
      <c r="K80" s="304">
        <v>0.05</v>
      </c>
      <c r="L80" s="858">
        <f>N74*K80</f>
        <v>27774.475422582895</v>
      </c>
      <c r="M80" s="859"/>
      <c r="N80" s="51"/>
    </row>
    <row r="81" spans="1:14" ht="15.75" thickBot="1">
      <c r="B81" s="91" t="s">
        <v>974</v>
      </c>
      <c r="C81" s="92"/>
      <c r="D81" s="92"/>
      <c r="E81" s="92"/>
      <c r="F81" s="92"/>
      <c r="G81" s="92"/>
      <c r="H81" s="92"/>
      <c r="I81" s="93"/>
      <c r="J81" s="94"/>
      <c r="K81" s="305">
        <v>0.05</v>
      </c>
      <c r="L81" s="860">
        <f>N74*K81</f>
        <v>27774.475422582895</v>
      </c>
      <c r="M81" s="861"/>
      <c r="N81" s="51"/>
    </row>
    <row r="82" spans="1:14" ht="15.75" thickBot="1">
      <c r="B82" s="823" t="s">
        <v>953</v>
      </c>
      <c r="C82" s="824"/>
      <c r="D82" s="824"/>
      <c r="E82" s="824"/>
      <c r="F82" s="824"/>
      <c r="G82" s="824"/>
      <c r="H82" s="824"/>
      <c r="I82" s="824"/>
      <c r="J82" s="824"/>
      <c r="K82" s="824"/>
      <c r="L82" s="824"/>
      <c r="M82" s="825"/>
      <c r="N82" s="52">
        <f>L79+L80+L81</f>
        <v>166646.85253549734</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722136.36098715523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8561.6435486380342</v>
      </c>
      <c r="L36" s="270"/>
      <c r="M36" s="271">
        <v>37.5</v>
      </c>
      <c r="N36" s="272">
        <f>K36/M36</f>
        <v>228.31049463034759</v>
      </c>
    </row>
    <row r="37" spans="1:14">
      <c r="B37" s="872"/>
      <c r="C37" s="873"/>
      <c r="D37" s="873"/>
      <c r="E37" s="879"/>
      <c r="F37" s="873"/>
      <c r="G37" s="873"/>
      <c r="H37" s="874"/>
      <c r="I37" s="36"/>
      <c r="J37" s="37"/>
      <c r="K37" s="274"/>
      <c r="L37" s="276"/>
      <c r="M37" s="277"/>
      <c r="N37" s="278"/>
    </row>
    <row r="38" spans="1:14">
      <c r="B38" s="880" t="s">
        <v>952</v>
      </c>
      <c r="C38" s="881"/>
      <c r="D38" s="881"/>
      <c r="E38" s="38"/>
      <c r="F38" s="39"/>
      <c r="G38" s="39"/>
      <c r="H38" s="40"/>
      <c r="I38" s="36"/>
      <c r="J38" s="37"/>
      <c r="K38" s="279"/>
      <c r="L38" s="276"/>
      <c r="M38" s="469">
        <v>0.1</v>
      </c>
      <c r="N38" s="344">
        <f>N72*M38</f>
        <v>1079.468487228816</v>
      </c>
    </row>
    <row r="39" spans="1:14" ht="15.75" thickBot="1">
      <c r="B39" s="872"/>
      <c r="C39" s="873"/>
      <c r="D39" s="873"/>
      <c r="E39" s="873"/>
      <c r="F39" s="873"/>
      <c r="G39" s="873"/>
      <c r="H39" s="874"/>
      <c r="I39" s="882"/>
      <c r="J39" s="883"/>
      <c r="K39" s="41"/>
      <c r="L39" s="884"/>
      <c r="M39" s="885"/>
      <c r="N39" s="105"/>
    </row>
    <row r="40" spans="1:14" ht="15.75" thickBot="1">
      <c r="B40" s="823" t="s">
        <v>953</v>
      </c>
      <c r="C40" s="824"/>
      <c r="D40" s="824"/>
      <c r="E40" s="824"/>
      <c r="F40" s="824"/>
      <c r="G40" s="824"/>
      <c r="H40" s="824"/>
      <c r="I40" s="824"/>
      <c r="J40" s="824"/>
      <c r="K40" s="824"/>
      <c r="L40" s="824"/>
      <c r="M40" s="825"/>
      <c r="N40" s="394">
        <f>SUM(N36:N39)</f>
        <v>1307.7789818591637</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8" t="s">
        <v>944</v>
      </c>
      <c r="C44" s="869"/>
      <c r="D44" s="869"/>
      <c r="E44" s="869"/>
      <c r="F44" s="869"/>
      <c r="G44" s="869"/>
      <c r="H44" s="869"/>
      <c r="I44" s="903"/>
      <c r="J44" s="315" t="s">
        <v>945</v>
      </c>
      <c r="K44" s="85" t="s">
        <v>946</v>
      </c>
      <c r="L44" s="904" t="s">
        <v>955</v>
      </c>
      <c r="M44" s="903"/>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61464.362072885771</v>
      </c>
      <c r="N45" s="272">
        <f>K45*M45</f>
        <v>63308.292935072343</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37381.866815069283</v>
      </c>
      <c r="N46" s="272">
        <f>K46*M46</f>
        <v>373.81866815069282</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53001.031222479847</v>
      </c>
      <c r="N47" s="272">
        <f>K47*M47</f>
        <v>2650.0515611239925</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401878.53494341724</v>
      </c>
      <c r="N48" s="272">
        <f>K48*M48</f>
        <v>4018.7853494341725</v>
      </c>
    </row>
    <row r="49" spans="1:14" ht="15.75" thickBot="1">
      <c r="B49" s="309"/>
      <c r="C49" s="310"/>
      <c r="D49" s="310"/>
      <c r="E49" s="310"/>
      <c r="F49" s="310"/>
      <c r="G49" s="310"/>
      <c r="H49" s="310"/>
      <c r="I49" s="310"/>
      <c r="J49" s="126"/>
      <c r="K49" s="126"/>
      <c r="L49" s="325"/>
      <c r="M49" s="324"/>
      <c r="N49" s="127"/>
    </row>
    <row r="50" spans="1:14" ht="15.75" thickBot="1">
      <c r="B50" s="823" t="s">
        <v>953</v>
      </c>
      <c r="C50" s="824"/>
      <c r="D50" s="824"/>
      <c r="E50" s="824"/>
      <c r="F50" s="824"/>
      <c r="G50" s="824"/>
      <c r="H50" s="824"/>
      <c r="I50" s="824"/>
      <c r="J50" s="824"/>
      <c r="K50" s="824"/>
      <c r="L50" s="824"/>
      <c r="M50" s="825"/>
      <c r="N50" s="394">
        <f>SUM(N45:N49)</f>
        <v>70350.948513781201</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9" t="s">
        <v>961</v>
      </c>
      <c r="M54" s="888"/>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0">
        <f>VLOOKUP(A55,TRANSPORTE!A5:D117,4,FALSE)</f>
        <v>1389.2024624565518</v>
      </c>
      <c r="M55" s="911"/>
      <c r="N55" s="287">
        <f>K55*L55</f>
        <v>1278.0662654600276</v>
      </c>
    </row>
    <row r="56" spans="1:14">
      <c r="A56" t="s">
        <v>1227</v>
      </c>
      <c r="B56" s="46" t="str">
        <f>VLOOKUP(A56,TRANSPORTE!A6:D117,3,FALSE)</f>
        <v>Transporte de Arena</v>
      </c>
      <c r="C56" s="47"/>
      <c r="D56" s="47"/>
      <c r="E56" s="47"/>
      <c r="F56" s="47"/>
      <c r="G56" s="47"/>
      <c r="H56" s="311" t="s">
        <v>1468</v>
      </c>
      <c r="I56" s="279">
        <v>0.01</v>
      </c>
      <c r="J56" s="286">
        <v>1</v>
      </c>
      <c r="K56" s="279">
        <f>I56*J56</f>
        <v>0.01</v>
      </c>
      <c r="L56" s="910">
        <f>VLOOKUP(A56,TRANSPORTE!A6:D117,4,FALSE)</f>
        <v>1117.717304658089</v>
      </c>
      <c r="M56" s="911"/>
      <c r="N56" s="287">
        <f>K56*L56</f>
        <v>11.17717304658089</v>
      </c>
    </row>
    <row r="57" spans="1:14">
      <c r="A57" t="s">
        <v>1227</v>
      </c>
      <c r="B57" s="46" t="str">
        <f>VLOOKUP(A57,TRANSPORTE!A6:D117,3,FALSE)</f>
        <v>Transporte de Arena</v>
      </c>
      <c r="C57" s="47"/>
      <c r="D57" s="47"/>
      <c r="E57" s="47"/>
      <c r="F57" s="47"/>
      <c r="G57" s="47"/>
      <c r="H57" s="311" t="s">
        <v>1468</v>
      </c>
      <c r="I57" s="279">
        <v>0.05</v>
      </c>
      <c r="J57" s="286">
        <v>1</v>
      </c>
      <c r="K57" s="279">
        <f>I57*J57</f>
        <v>0.05</v>
      </c>
      <c r="L57" s="910">
        <f>VLOOKUP(A57,TRANSPORTE!A6:D118,4,FALSE)</f>
        <v>1117.717304658089</v>
      </c>
      <c r="M57" s="911"/>
      <c r="N57" s="287">
        <f>K57*L57</f>
        <v>55.88586523290445</v>
      </c>
    </row>
    <row r="58" spans="1:14">
      <c r="B58" s="46"/>
      <c r="C58" s="47"/>
      <c r="D58" s="47"/>
      <c r="E58" s="47"/>
      <c r="F58" s="47"/>
      <c r="G58" s="47"/>
      <c r="H58" s="311"/>
      <c r="I58" s="279"/>
      <c r="J58" s="286"/>
      <c r="K58" s="279"/>
      <c r="L58" s="910"/>
      <c r="M58" s="911"/>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1"/>
      <c r="M60" s="902"/>
      <c r="N60" s="127"/>
    </row>
    <row r="61" spans="1:14" ht="15.75" thickBot="1">
      <c r="B61" s="912" t="s">
        <v>953</v>
      </c>
      <c r="C61" s="866"/>
      <c r="D61" s="866"/>
      <c r="E61" s="866"/>
      <c r="F61" s="866"/>
      <c r="G61" s="866"/>
      <c r="H61" s="866"/>
      <c r="I61" s="866"/>
      <c r="J61" s="866"/>
      <c r="K61" s="866"/>
      <c r="L61" s="866"/>
      <c r="M61" s="867"/>
      <c r="N61" s="104">
        <f>N55+N56+N57+N58+N59</f>
        <v>1345.129303739513</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2" t="s">
        <v>963</v>
      </c>
      <c r="C65" s="863"/>
      <c r="D65" s="863"/>
      <c r="E65" s="863"/>
      <c r="F65" s="863"/>
      <c r="G65" s="863"/>
      <c r="H65" s="863"/>
      <c r="I65" s="73" t="s">
        <v>964</v>
      </c>
      <c r="J65" s="75" t="s">
        <v>1410</v>
      </c>
      <c r="K65" s="74" t="s">
        <v>966</v>
      </c>
      <c r="L65" s="864" t="s">
        <v>950</v>
      </c>
      <c r="M65" s="865"/>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SUM(N66:N71)</f>
        <v>10794.684872288159</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N40+N50+N61+N72</f>
        <v>83798.541671668034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16759.708334333609</v>
      </c>
      <c r="M79" s="859"/>
      <c r="N79" s="51"/>
    </row>
    <row r="80" spans="1:15">
      <c r="B80" s="89" t="s">
        <v>973</v>
      </c>
      <c r="C80" s="90"/>
      <c r="D80" s="90"/>
      <c r="E80" s="90"/>
      <c r="F80" s="90"/>
      <c r="G80" s="90"/>
      <c r="H80" s="90"/>
      <c r="I80" s="87"/>
      <c r="J80" s="88"/>
      <c r="K80" s="304">
        <v>0.05</v>
      </c>
      <c r="L80" s="858">
        <f>N74*K80</f>
        <v>4189.9270835834022</v>
      </c>
      <c r="M80" s="859"/>
      <c r="N80" s="51"/>
    </row>
    <row r="81" spans="1:14" ht="15.75" thickBot="1">
      <c r="B81" s="91" t="s">
        <v>974</v>
      </c>
      <c r="C81" s="92"/>
      <c r="D81" s="92"/>
      <c r="E81" s="92"/>
      <c r="F81" s="92"/>
      <c r="G81" s="92"/>
      <c r="H81" s="92"/>
      <c r="I81" s="93"/>
      <c r="J81" s="94"/>
      <c r="K81" s="305">
        <v>0.05</v>
      </c>
      <c r="L81" s="860">
        <f>N74*K81</f>
        <v>4189.9270835834022</v>
      </c>
      <c r="M81" s="861"/>
      <c r="N81" s="51"/>
    </row>
    <row r="82" spans="1:14" ht="15.75" thickBot="1">
      <c r="B82" s="823" t="s">
        <v>953</v>
      </c>
      <c r="C82" s="824"/>
      <c r="D82" s="824"/>
      <c r="E82" s="824"/>
      <c r="F82" s="824"/>
      <c r="G82" s="824"/>
      <c r="H82" s="824"/>
      <c r="I82" s="824"/>
      <c r="J82" s="824"/>
      <c r="K82" s="824"/>
      <c r="L82" s="824"/>
      <c r="M82" s="825"/>
      <c r="N82" s="52">
        <f>L79+L80+L81</f>
        <v>25139.562501500415</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108938.10417316845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VLOOKUP(A36,EQUIPOS!A6:D162,4,FALSE)</f>
        <v>96312.594885606872</v>
      </c>
      <c r="L36" s="270"/>
      <c r="M36" s="271">
        <v>35</v>
      </c>
      <c r="N36" s="272">
        <f>K36/M36</f>
        <v>2751.7884253030534</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VLOOKUP(A37,EQUIPOS!A7:D163,4,FALSE)</f>
        <v>152581.87490398428</v>
      </c>
      <c r="L37" s="335"/>
      <c r="M37" s="336">
        <v>35</v>
      </c>
      <c r="N37" s="272">
        <f>K37/M37</f>
        <v>4359.482140113837</v>
      </c>
    </row>
    <row r="38" spans="1:14">
      <c r="A38" s="113"/>
      <c r="B38" s="320"/>
      <c r="C38" s="321"/>
      <c r="D38" s="321"/>
      <c r="E38" s="323"/>
      <c r="F38" s="321"/>
      <c r="G38" s="321"/>
      <c r="H38" s="322"/>
      <c r="I38" s="328"/>
      <c r="J38" s="330"/>
      <c r="K38" s="269"/>
      <c r="L38" s="423"/>
      <c r="M38" s="424"/>
      <c r="N38" s="272"/>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N73*M40</f>
        <v>7.6767229862288557</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7118.9472884031193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3907.3114292233404</v>
      </c>
      <c r="N47" s="272">
        <f>K47*M47</f>
        <v>5079.5048579903423</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3" t="s">
        <v>953</v>
      </c>
      <c r="C51" s="824"/>
      <c r="D51" s="824"/>
      <c r="E51" s="824"/>
      <c r="F51" s="824"/>
      <c r="G51" s="824"/>
      <c r="H51" s="824"/>
      <c r="I51" s="824"/>
      <c r="J51" s="824"/>
      <c r="K51" s="824"/>
      <c r="L51" s="824"/>
      <c r="M51" s="825"/>
      <c r="N51" s="394">
        <f>SUM(N47:N50)</f>
        <v>5079.5048579903423</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9" t="s">
        <v>961</v>
      </c>
      <c r="M55" s="888"/>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0">
        <f>VLOOKUP(A56,TRANSPORTE!A5:D117,4,FALSE)</f>
        <v>1117.717304658089</v>
      </c>
      <c r="M56" s="911"/>
      <c r="N56" s="287">
        <f>K56*L56</f>
        <v>1453.0324960555158</v>
      </c>
    </row>
    <row r="57" spans="1:14">
      <c r="B57" s="46"/>
      <c r="C57" s="47"/>
      <c r="D57" s="47"/>
      <c r="E57" s="47"/>
      <c r="F57" s="47"/>
      <c r="G57" s="47"/>
      <c r="H57" s="311"/>
      <c r="I57" s="279"/>
      <c r="J57" s="286"/>
      <c r="K57" s="279"/>
      <c r="L57" s="910"/>
      <c r="M57" s="911"/>
      <c r="N57" s="287"/>
    </row>
    <row r="58" spans="1:14">
      <c r="B58" s="46"/>
      <c r="C58" s="47"/>
      <c r="D58" s="47"/>
      <c r="E58" s="47"/>
      <c r="F58" s="47"/>
      <c r="G58" s="4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N56+N57+N58+N59+N60</f>
        <v>1453.0324960555158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9"/>
      <c r="C72" s="900"/>
      <c r="D72" s="900"/>
      <c r="E72" s="900"/>
      <c r="F72" s="900"/>
      <c r="G72" s="900"/>
      <c r="H72" s="900"/>
      <c r="I72" s="126"/>
      <c r="J72" s="126"/>
      <c r="K72" s="126"/>
      <c r="L72" s="913"/>
      <c r="M72" s="913"/>
      <c r="N72" s="45"/>
    </row>
    <row r="73" spans="1:15" ht="15.75" thickBot="1">
      <c r="B73" s="912" t="s">
        <v>953</v>
      </c>
      <c r="C73" s="866"/>
      <c r="D73" s="866"/>
      <c r="E73" s="866"/>
      <c r="F73" s="866"/>
      <c r="G73" s="866"/>
      <c r="H73" s="866"/>
      <c r="I73" s="866"/>
      <c r="J73" s="866"/>
      <c r="K73" s="866"/>
      <c r="L73" s="866"/>
      <c r="M73" s="867"/>
      <c r="N73" s="301">
        <f>SUM(N67:N72)</f>
        <v>767.67229862288559</v>
      </c>
    </row>
    <row r="74" spans="1:15" ht="15.75" thickBot="1">
      <c r="B74" s="33"/>
      <c r="C74" s="34"/>
      <c r="D74" s="34"/>
      <c r="E74" s="34"/>
      <c r="F74" s="34"/>
      <c r="G74" s="34"/>
      <c r="H74" s="34"/>
      <c r="I74" s="34"/>
      <c r="J74" s="34"/>
      <c r="K74" s="34"/>
      <c r="L74" s="34"/>
      <c r="M74" s="34"/>
      <c r="N74" s="35"/>
    </row>
    <row r="75" spans="1:15" ht="15.75" thickBot="1">
      <c r="B75" s="823" t="s">
        <v>967</v>
      </c>
      <c r="C75" s="824"/>
      <c r="D75" s="824"/>
      <c r="E75" s="824"/>
      <c r="F75" s="824"/>
      <c r="G75" s="824"/>
      <c r="H75" s="824"/>
      <c r="I75" s="824"/>
      <c r="J75" s="824"/>
      <c r="K75" s="824"/>
      <c r="L75" s="824"/>
      <c r="M75" s="825"/>
      <c r="N75" s="99">
        <f>N42+N51+N62+N73</f>
        <v>14419.156941071862</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8" t="s">
        <v>969</v>
      </c>
      <c r="C79" s="869"/>
      <c r="D79" s="869"/>
      <c r="E79" s="869"/>
      <c r="F79" s="869"/>
      <c r="G79" s="869"/>
      <c r="H79" s="869"/>
      <c r="I79" s="314"/>
      <c r="J79" s="334"/>
      <c r="K79" s="302" t="s">
        <v>970</v>
      </c>
      <c r="L79" s="870" t="s">
        <v>971</v>
      </c>
      <c r="M79" s="871"/>
      <c r="N79" s="303"/>
    </row>
    <row r="80" spans="1:15">
      <c r="B80" s="856" t="s">
        <v>972</v>
      </c>
      <c r="C80" s="857"/>
      <c r="D80" s="857"/>
      <c r="E80" s="857"/>
      <c r="F80" s="857"/>
      <c r="G80" s="857"/>
      <c r="H80" s="857"/>
      <c r="I80" s="87"/>
      <c r="J80" s="88"/>
      <c r="K80" s="304">
        <v>0.2</v>
      </c>
      <c r="L80" s="858">
        <f>N75*K80</f>
        <v>2883.8313882143725</v>
      </c>
      <c r="M80" s="859"/>
      <c r="N80" s="51"/>
    </row>
    <row r="81" spans="1:14">
      <c r="B81" s="89" t="s">
        <v>973</v>
      </c>
      <c r="C81" s="90"/>
      <c r="D81" s="90"/>
      <c r="E81" s="90"/>
      <c r="F81" s="90"/>
      <c r="G81" s="90"/>
      <c r="H81" s="90"/>
      <c r="I81" s="87"/>
      <c r="J81" s="88"/>
      <c r="K81" s="304">
        <v>0.05</v>
      </c>
      <c r="L81" s="858">
        <f>N75*K81</f>
        <v>720.95784705359313</v>
      </c>
      <c r="M81" s="859"/>
      <c r="N81" s="51"/>
    </row>
    <row r="82" spans="1:14" ht="15.75" thickBot="1">
      <c r="B82" s="91" t="s">
        <v>974</v>
      </c>
      <c r="C82" s="92"/>
      <c r="D82" s="92"/>
      <c r="E82" s="92"/>
      <c r="F82" s="92"/>
      <c r="G82" s="92"/>
      <c r="H82" s="92"/>
      <c r="I82" s="93"/>
      <c r="J82" s="94"/>
      <c r="K82" s="305">
        <v>0.05</v>
      </c>
      <c r="L82" s="860">
        <f>N75*K82</f>
        <v>720.95784705359313</v>
      </c>
      <c r="M82" s="861"/>
      <c r="N82" s="51"/>
    </row>
    <row r="83" spans="1:14" ht="15.75" thickBot="1">
      <c r="B83" s="823" t="s">
        <v>953</v>
      </c>
      <c r="C83" s="824"/>
      <c r="D83" s="824"/>
      <c r="E83" s="824"/>
      <c r="F83" s="824"/>
      <c r="G83" s="824"/>
      <c r="H83" s="824"/>
      <c r="I83" s="824"/>
      <c r="J83" s="824"/>
      <c r="K83" s="824"/>
      <c r="L83" s="824"/>
      <c r="M83" s="825"/>
      <c r="N83" s="52">
        <f>L80+L81+L82</f>
        <v>4325.747082321559</v>
      </c>
    </row>
    <row r="84" spans="1:14" ht="15.75" thickBot="1">
      <c r="B84" s="33"/>
      <c r="C84" s="34"/>
      <c r="D84" s="34"/>
      <c r="E84" s="34"/>
      <c r="F84" s="34"/>
      <c r="G84" s="34"/>
      <c r="H84" s="34"/>
      <c r="I84" s="34"/>
      <c r="J84" s="34"/>
      <c r="K84" s="34"/>
      <c r="L84" s="34"/>
      <c r="M84" s="34"/>
      <c r="N84" s="35"/>
    </row>
    <row r="85" spans="1:14" ht="15.75" thickBot="1">
      <c r="A85" t="s">
        <v>2016</v>
      </c>
      <c r="B85" s="823" t="s">
        <v>975</v>
      </c>
      <c r="C85" s="824"/>
      <c r="D85" s="824"/>
      <c r="E85" s="824"/>
      <c r="F85" s="824"/>
      <c r="G85" s="824"/>
      <c r="H85" s="824"/>
      <c r="I85" s="824"/>
      <c r="J85" s="824"/>
      <c r="K85" s="824"/>
      <c r="L85" s="824"/>
      <c r="M85" s="825"/>
      <c r="N85" s="188">
        <f>N75+N83</f>
        <v>18744.904023393421</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VLOOKUP(A36,EQUIPOS!A6:D162,4,FALSE)</f>
        <v>96312.594885606872</v>
      </c>
      <c r="L36" s="270"/>
      <c r="M36" s="271">
        <v>2.5</v>
      </c>
      <c r="N36" s="272">
        <f>K36/M36</f>
        <v>38525.037954242747</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VLOOKUP(A37,EQUIPOS!A7:D163,4,FALSE)</f>
        <v>190611.6503233003</v>
      </c>
      <c r="L37" s="335"/>
      <c r="M37" s="336">
        <v>100</v>
      </c>
      <c r="N37" s="272">
        <f>K37/M37</f>
        <v>1906.116503233003</v>
      </c>
    </row>
    <row r="38" spans="1:14">
      <c r="A38" s="113" t="s">
        <v>312</v>
      </c>
      <c r="B38" s="872" t="str">
        <f>VLOOKUP(A38,EQUIPOS!A8:D154,3,FALSE)</f>
        <v>Retroexcavadora sobre oruga, potencia 138 HP, balde de 1,5 m3.</v>
      </c>
      <c r="C38" s="873"/>
      <c r="D38" s="873"/>
      <c r="E38" s="873"/>
      <c r="F38" s="873"/>
      <c r="G38" s="873"/>
      <c r="H38" s="874"/>
      <c r="I38" s="328"/>
      <c r="J38" s="330"/>
      <c r="K38" s="269">
        <f>VLOOKUP(A38,EQUIPOS!A8:D164,4,FALSE)</f>
        <v>152581.87490398428</v>
      </c>
      <c r="L38" s="423"/>
      <c r="M38" s="424">
        <v>16</v>
      </c>
      <c r="N38" s="272">
        <f>K38/M38</f>
        <v>9536.3671814990175</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N76*M40</f>
        <v>25.250800282375621</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49992.77243925714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4975.8328401449699</v>
      </c>
      <c r="N47" s="272">
        <f>K47*M47</f>
        <v>1492.7498520434908</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2119.0221234447795</v>
      </c>
      <c r="N48" s="272">
        <f t="shared" ref="N48:N53" si="0">K48*M48</f>
        <v>6357.066370334338</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10410.663468910047</v>
      </c>
      <c r="N49" s="272">
        <f t="shared" si="0"/>
        <v>2602.6658672275116</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1252.9685592354826</v>
      </c>
      <c r="N50" s="272">
        <f t="shared" si="0"/>
        <v>1252.9685592354826</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757.92937381841796</v>
      </c>
      <c r="N51" s="272">
        <f t="shared" si="0"/>
        <v>757.92937381841796</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8030.8712392284397</v>
      </c>
      <c r="N52" s="272">
        <f t="shared" si="0"/>
        <v>3678.1390275666254</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3907.3114292233404</v>
      </c>
      <c r="N53" s="272">
        <f t="shared" si="0"/>
        <v>5079.5048579903423</v>
      </c>
    </row>
    <row r="54" spans="1:14" ht="15.75" thickBot="1">
      <c r="B54" s="823" t="s">
        <v>953</v>
      </c>
      <c r="C54" s="824"/>
      <c r="D54" s="824"/>
      <c r="E54" s="824"/>
      <c r="F54" s="824"/>
      <c r="G54" s="824"/>
      <c r="H54" s="824"/>
      <c r="I54" s="824"/>
      <c r="J54" s="824"/>
      <c r="K54" s="824"/>
      <c r="L54" s="824"/>
      <c r="M54" s="825"/>
      <c r="N54" s="394">
        <f>SUM(N47:N53)</f>
        <v>21221.023908216208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1117.717304658089</v>
      </c>
      <c r="M59" s="911"/>
      <c r="N59" s="287">
        <f>K59*L59</f>
        <v>1453.0324960555158</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2525.0800282375621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75191.908871766413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15038.381774353284</v>
      </c>
      <c r="M83" s="859"/>
      <c r="N83" s="51"/>
    </row>
    <row r="84" spans="1:14">
      <c r="B84" s="89" t="s">
        <v>973</v>
      </c>
      <c r="C84" s="90"/>
      <c r="D84" s="90"/>
      <c r="E84" s="90"/>
      <c r="F84" s="90"/>
      <c r="G84" s="90"/>
      <c r="H84" s="90"/>
      <c r="I84" s="87"/>
      <c r="J84" s="88"/>
      <c r="K84" s="304">
        <v>0.05</v>
      </c>
      <c r="L84" s="858">
        <f>N78*K84</f>
        <v>3759.5954435883209</v>
      </c>
      <c r="M84" s="859"/>
      <c r="N84" s="51"/>
    </row>
    <row r="85" spans="1:14" ht="15.75" thickBot="1">
      <c r="B85" s="91" t="s">
        <v>974</v>
      </c>
      <c r="C85" s="92"/>
      <c r="D85" s="92"/>
      <c r="E85" s="92"/>
      <c r="F85" s="92"/>
      <c r="G85" s="92"/>
      <c r="H85" s="92"/>
      <c r="I85" s="93"/>
      <c r="J85" s="94"/>
      <c r="K85" s="305">
        <v>0.05</v>
      </c>
      <c r="L85" s="860">
        <f>N78*K85</f>
        <v>3759.5954435883209</v>
      </c>
      <c r="M85" s="861"/>
      <c r="N85" s="51"/>
    </row>
    <row r="86" spans="1:14" ht="15.75" thickBot="1">
      <c r="B86" s="823" t="s">
        <v>953</v>
      </c>
      <c r="C86" s="824"/>
      <c r="D86" s="824"/>
      <c r="E86" s="824"/>
      <c r="F86" s="824"/>
      <c r="G86" s="824"/>
      <c r="H86" s="824"/>
      <c r="I86" s="824"/>
      <c r="J86" s="824"/>
      <c r="K86" s="824"/>
      <c r="L86" s="824"/>
      <c r="M86" s="825"/>
      <c r="N86" s="52">
        <f>L83+L84+L85</f>
        <v>22557.572661529925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97749.481533296334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VLOOKUP(A36,EQUIPOS!A6:D162,4,FALSE)</f>
        <v>96312.594885606872</v>
      </c>
      <c r="L36" s="270"/>
      <c r="M36" s="336">
        <v>2.5</v>
      </c>
      <c r="N36" s="272">
        <f>K36/M36</f>
        <v>38525.037954242747</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VLOOKUP(A37,EQUIPOS!A7:D163,4,FALSE)</f>
        <v>190611.6503233003</v>
      </c>
      <c r="L37" s="335"/>
      <c r="M37" s="336">
        <v>100</v>
      </c>
      <c r="N37" s="272">
        <f>K37/M37</f>
        <v>1906.116503233003</v>
      </c>
    </row>
    <row r="38" spans="1:14">
      <c r="A38" s="113" t="s">
        <v>261</v>
      </c>
      <c r="B38" s="872" t="str">
        <f>VLOOKUP(A38,EQUIPOS!A8:D154,3,FALSE)</f>
        <v xml:space="preserve">Motobomba 3 PULGADAS (incluye operario)
</v>
      </c>
      <c r="C38" s="873"/>
      <c r="D38" s="873"/>
      <c r="E38" s="873"/>
      <c r="F38" s="873"/>
      <c r="G38" s="873"/>
      <c r="H38" s="874"/>
      <c r="I38" s="328"/>
      <c r="J38" s="330"/>
      <c r="K38" s="269">
        <f>VLOOKUP(A38,EQUIPOS!A8:D164,4,FALSE)</f>
        <v>3050.0406606631732</v>
      </c>
      <c r="L38" s="423"/>
      <c r="M38" s="424">
        <v>8</v>
      </c>
      <c r="N38" s="272">
        <f>K38/M38</f>
        <v>381.25508258289665</v>
      </c>
    </row>
    <row r="39" spans="1:14">
      <c r="A39" t="s">
        <v>312</v>
      </c>
      <c r="B39" s="872" t="str">
        <f>VLOOKUP(A39,EQUIPOS!A9:D154,3,FALSE)</f>
        <v>Retroexcavadora sobre oruga, potencia 138 HP, balde de 1,5 m3.</v>
      </c>
      <c r="C39" s="873"/>
      <c r="D39" s="873"/>
      <c r="E39" s="873"/>
      <c r="F39" s="873"/>
      <c r="G39" s="873"/>
      <c r="H39" s="874"/>
      <c r="I39" s="36"/>
      <c r="J39" s="37"/>
      <c r="K39" s="269">
        <f>VLOOKUP(A39,EQUIPOS!A9:D165,4,FALSE)</f>
        <v>152581.87490398428</v>
      </c>
      <c r="L39" s="276"/>
      <c r="M39" s="336">
        <v>8</v>
      </c>
      <c r="N39" s="272">
        <f>K39/M39</f>
        <v>19072.734362998035</v>
      </c>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N78*M41</f>
        <v>215.73612180720397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60100.880024863887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4975.8328401449699</v>
      </c>
      <c r="N48" s="272">
        <f>K48*M48</f>
        <v>1492.7498520434908</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2119.0221234447795</v>
      </c>
      <c r="N49" s="272">
        <f t="shared" ref="N49:N54" si="0">K49*M49</f>
        <v>6357.066370334338</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10410.663468910047</v>
      </c>
      <c r="N50" s="272">
        <f t="shared" si="0"/>
        <v>2602.6658672275116</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1252.9685592354826</v>
      </c>
      <c r="N51" s="272">
        <f t="shared" si="0"/>
        <v>1252.9685592354826</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757.92937381841796</v>
      </c>
      <c r="N52" s="272">
        <f t="shared" si="0"/>
        <v>757.92937381841796</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8030.8712392284397</v>
      </c>
      <c r="N53" s="272">
        <f>K53*M53</f>
        <v>3678.1390275666254</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3907.3114292233404</v>
      </c>
      <c r="N54" s="272">
        <f t="shared" si="0"/>
        <v>5079.5048579903423</v>
      </c>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21221.023908216208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0">
        <f>VLOOKUP(A61,TRANSPORTE!A5:D117,4,FALSE)</f>
        <v>1117.717304658089</v>
      </c>
      <c r="M61" s="911"/>
      <c r="N61" s="287">
        <f>K61*L61</f>
        <v>1453.0324960555158</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1453.0324960555158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21573.612180720396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104348.54860985599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20869.709721971201</v>
      </c>
      <c r="M85" s="859"/>
      <c r="N85" s="51"/>
    </row>
    <row r="86" spans="1:14">
      <c r="B86" s="89" t="s">
        <v>973</v>
      </c>
      <c r="C86" s="90"/>
      <c r="D86" s="90"/>
      <c r="E86" s="90"/>
      <c r="F86" s="90"/>
      <c r="G86" s="90"/>
      <c r="H86" s="90"/>
      <c r="I86" s="87"/>
      <c r="J86" s="88"/>
      <c r="K86" s="304">
        <v>0.05</v>
      </c>
      <c r="L86" s="858">
        <f>N80*K86</f>
        <v>5217.4274304928003</v>
      </c>
      <c r="M86" s="859"/>
      <c r="N86" s="51"/>
    </row>
    <row r="87" spans="1:14" ht="15.75" thickBot="1">
      <c r="B87" s="91" t="s">
        <v>974</v>
      </c>
      <c r="C87" s="92"/>
      <c r="D87" s="92"/>
      <c r="E87" s="92"/>
      <c r="F87" s="92"/>
      <c r="G87" s="92"/>
      <c r="H87" s="92"/>
      <c r="I87" s="93"/>
      <c r="J87" s="94"/>
      <c r="K87" s="305">
        <v>0.05</v>
      </c>
      <c r="L87" s="860">
        <f>N80*K87</f>
        <v>5217.4274304928003</v>
      </c>
      <c r="M87" s="861"/>
      <c r="N87" s="51"/>
    </row>
    <row r="88" spans="1:14" ht="15.75" thickBot="1">
      <c r="B88" s="823" t="s">
        <v>953</v>
      </c>
      <c r="C88" s="824"/>
      <c r="D88" s="824"/>
      <c r="E88" s="824"/>
      <c r="F88" s="824"/>
      <c r="G88" s="824"/>
      <c r="H88" s="824"/>
      <c r="I88" s="824"/>
      <c r="J88" s="824"/>
      <c r="K88" s="824"/>
      <c r="L88" s="824"/>
      <c r="M88" s="825"/>
      <c r="N88" s="52">
        <f>L85+L86+L87</f>
        <v>31304.564582956802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135653.1131928128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2.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VLOOKUP(A36,EQUIPOS!A6:D162,4,FALSE)</f>
        <v>190611.6503233003</v>
      </c>
      <c r="L36" s="270"/>
      <c r="M36" s="336">
        <v>100</v>
      </c>
      <c r="N36" s="272">
        <f>K36/M36</f>
        <v>1906.116503233003</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VLOOKUP(A37,EQUIPOS!A7:D163,4,FALSE)</f>
        <v>152581.87490398428</v>
      </c>
      <c r="L37" s="335"/>
      <c r="M37" s="336">
        <v>35</v>
      </c>
      <c r="N37" s="272">
        <f>K37/M37</f>
        <v>4359.482140113837</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7.6767229862288557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6273.2753663330686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3907.3114292233404</v>
      </c>
      <c r="N48" s="272">
        <f>K48*M48</f>
        <v>5079.5048579903423</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3" t="s">
        <v>953</v>
      </c>
      <c r="C55" s="824"/>
      <c r="D55" s="824"/>
      <c r="E55" s="824"/>
      <c r="F55" s="824"/>
      <c r="G55" s="824"/>
      <c r="H55" s="824"/>
      <c r="I55" s="824"/>
      <c r="J55" s="824"/>
      <c r="K55" s="824"/>
      <c r="L55" s="824"/>
      <c r="M55" s="825"/>
      <c r="N55" s="394">
        <f>SUM(N48:N54)</f>
        <v>5079.5048579903423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0">
        <f>VLOOKUP(A60,TRANSPORTE!A5:D117,4,FALSE)</f>
        <v>1117.717304658089</v>
      </c>
      <c r="M60" s="911"/>
      <c r="N60" s="287">
        <f>K60*L60</f>
        <v>1453.0324960555158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1453.0324960555158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767.67229862288559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13573.485019001811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2714.6970038003624</v>
      </c>
      <c r="M84" s="859"/>
      <c r="N84" s="51"/>
    </row>
    <row r="85" spans="1:14">
      <c r="B85" s="89" t="s">
        <v>973</v>
      </c>
      <c r="C85" s="90"/>
      <c r="D85" s="90"/>
      <c r="E85" s="90"/>
      <c r="F85" s="90"/>
      <c r="G85" s="90"/>
      <c r="H85" s="90"/>
      <c r="I85" s="87"/>
      <c r="J85" s="88"/>
      <c r="K85" s="304">
        <v>0.05</v>
      </c>
      <c r="L85" s="858">
        <f>N79*K85</f>
        <v>678.6742509500906</v>
      </c>
      <c r="M85" s="859"/>
      <c r="N85" s="51"/>
    </row>
    <row r="86" spans="1:14" ht="15.75" thickBot="1">
      <c r="B86" s="91" t="s">
        <v>974</v>
      </c>
      <c r="C86" s="92"/>
      <c r="D86" s="92"/>
      <c r="E86" s="92"/>
      <c r="F86" s="92"/>
      <c r="G86" s="92"/>
      <c r="H86" s="92"/>
      <c r="I86" s="93"/>
      <c r="J86" s="94"/>
      <c r="K86" s="305">
        <v>0.05</v>
      </c>
      <c r="L86" s="860">
        <f>N79*K86</f>
        <v>678.6742509500906</v>
      </c>
      <c r="M86" s="861"/>
      <c r="N86" s="51"/>
    </row>
    <row r="87" spans="1:14" ht="15.75" thickBot="1">
      <c r="B87" s="823" t="s">
        <v>953</v>
      </c>
      <c r="C87" s="824"/>
      <c r="D87" s="824"/>
      <c r="E87" s="824"/>
      <c r="F87" s="824"/>
      <c r="G87" s="824"/>
      <c r="H87" s="824"/>
      <c r="I87" s="824"/>
      <c r="J87" s="824"/>
      <c r="K87" s="824"/>
      <c r="L87" s="824"/>
      <c r="M87" s="825"/>
      <c r="N87" s="52">
        <f>L84+L85+L86</f>
        <v>4072.0455057005433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17645.530524702353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7.75" customHeight="1" thickBot="1">
      <c r="B29" s="71" t="s">
        <v>943</v>
      </c>
      <c r="C29" s="802" t="s">
        <v>944</v>
      </c>
      <c r="D29" s="803"/>
      <c r="E29" s="803"/>
      <c r="F29" s="803"/>
      <c r="G29" s="803"/>
      <c r="H29" s="803"/>
      <c r="I29" s="803"/>
      <c r="J29" s="72"/>
      <c r="K29" s="342" t="s">
        <v>2215</v>
      </c>
      <c r="L29" s="799" t="s">
        <v>945</v>
      </c>
      <c r="M29" s="800"/>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3" t="s">
        <v>944</v>
      </c>
      <c r="C34" s="894"/>
      <c r="D34" s="894"/>
      <c r="E34" s="894"/>
      <c r="F34" s="894"/>
      <c r="G34" s="894"/>
      <c r="H34" s="895"/>
      <c r="I34" s="896" t="s">
        <v>948</v>
      </c>
      <c r="J34" s="897"/>
      <c r="K34" s="69" t="s">
        <v>949</v>
      </c>
      <c r="L34" s="898" t="s">
        <v>950</v>
      </c>
      <c r="M34" s="895"/>
      <c r="N34" s="70" t="s">
        <v>951</v>
      </c>
    </row>
    <row r="35" spans="1:14">
      <c r="A35" s="113" t="s">
        <v>263</v>
      </c>
      <c r="B35" s="872" t="str">
        <f>VLOOKUP(A35,EQUIPOS!A6:D154,3,FALSE)</f>
        <v xml:space="preserve">Motobomba 4 pulgadas
</v>
      </c>
      <c r="C35" s="873"/>
      <c r="D35" s="873"/>
      <c r="E35" s="873"/>
      <c r="F35" s="873"/>
      <c r="G35" s="873"/>
      <c r="H35" s="874"/>
      <c r="I35" s="267"/>
      <c r="J35" s="268"/>
      <c r="K35" s="269">
        <f>VLOOKUP(A35,EQUIPOS!A6:D162,4,FALSE)</f>
        <v>9792.9372741696225</v>
      </c>
      <c r="L35" s="270"/>
      <c r="M35" s="336">
        <v>21</v>
      </c>
      <c r="N35" s="272">
        <f>K35/M35</f>
        <v>466.33034638902961</v>
      </c>
    </row>
    <row r="36" spans="1:14">
      <c r="A36" s="113" t="s">
        <v>129</v>
      </c>
      <c r="B36" s="872" t="str">
        <f>VLOOKUP(A36,EQUIPOS!A7:D154,3,FALSE)</f>
        <v xml:space="preserve">Buldozer, Potencia al volante de 140 HP, motor de 2200 RPM, longitud de hoja 4,80m. </v>
      </c>
      <c r="C36" s="873"/>
      <c r="D36" s="873"/>
      <c r="E36" s="873"/>
      <c r="F36" s="873"/>
      <c r="G36" s="873"/>
      <c r="H36" s="874"/>
      <c r="I36" s="421"/>
      <c r="J36" s="422"/>
      <c r="K36" s="269">
        <f>VLOOKUP(A36,EQUIPOS!A7:D163,4,FALSE)</f>
        <v>190611.6503233003</v>
      </c>
      <c r="L36" s="335"/>
      <c r="M36" s="336">
        <v>100</v>
      </c>
      <c r="N36" s="272">
        <f>K36/M36</f>
        <v>1906.116503233003</v>
      </c>
    </row>
    <row r="37" spans="1:14">
      <c r="A37" s="113" t="s">
        <v>312</v>
      </c>
      <c r="B37" s="872" t="str">
        <f>VLOOKUP(A37,EQUIPOS!A8:D154,3,FALSE)</f>
        <v>Retroexcavadora sobre oruga, potencia 138 HP, balde de 1,5 m3.</v>
      </c>
      <c r="C37" s="873"/>
      <c r="D37" s="873"/>
      <c r="E37" s="873"/>
      <c r="F37" s="873"/>
      <c r="G37" s="873"/>
      <c r="H37" s="874"/>
      <c r="I37" s="328"/>
      <c r="J37" s="330"/>
      <c r="K37" s="269">
        <f>VLOOKUP(A37,EQUIPOS!A8:D164,4,FALSE)</f>
        <v>152581.87490398428</v>
      </c>
      <c r="L37" s="423"/>
      <c r="M37" s="424">
        <v>21</v>
      </c>
      <c r="N37" s="272">
        <f>K37/M37</f>
        <v>7265.8035668563944</v>
      </c>
    </row>
    <row r="38" spans="1:14">
      <c r="B38" s="872"/>
      <c r="C38" s="873"/>
      <c r="D38" s="873"/>
      <c r="E38" s="873"/>
      <c r="F38" s="873"/>
      <c r="G38" s="873"/>
      <c r="H38" s="874"/>
      <c r="I38" s="36"/>
      <c r="J38" s="37"/>
      <c r="K38" s="269"/>
      <c r="L38" s="276"/>
      <c r="M38" s="336"/>
      <c r="N38" s="272"/>
    </row>
    <row r="39" spans="1:14">
      <c r="B39" s="320"/>
      <c r="C39" s="321"/>
      <c r="D39" s="321"/>
      <c r="E39" s="321"/>
      <c r="F39" s="323"/>
      <c r="G39" s="323"/>
      <c r="H39" s="125"/>
      <c r="I39" s="36"/>
      <c r="J39" s="37"/>
      <c r="K39" s="269"/>
      <c r="L39" s="276"/>
      <c r="M39" s="277"/>
      <c r="N39" s="273"/>
    </row>
    <row r="40" spans="1:14">
      <c r="B40" s="880" t="s">
        <v>952</v>
      </c>
      <c r="C40" s="881"/>
      <c r="D40" s="881"/>
      <c r="E40" s="38"/>
      <c r="F40" s="39"/>
      <c r="G40" s="39"/>
      <c r="H40" s="40"/>
      <c r="I40" s="36"/>
      <c r="J40" s="37"/>
      <c r="K40" s="279"/>
      <c r="L40" s="276"/>
      <c r="M40" s="401">
        <v>0.01</v>
      </c>
      <c r="N40" s="344">
        <f>N76*M40</f>
        <v>12.794538310381427</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SUM(N35:N41)</f>
        <v>9651.0449547888074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3907.3114292233404</v>
      </c>
      <c r="N47" s="272">
        <f>K47*M47</f>
        <v>5079.5048579903423</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5079.5048579903423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1117.717304658089</v>
      </c>
      <c r="M59" s="911"/>
      <c r="N59" s="287">
        <f>K59*L59</f>
        <v>1453.0324960555158</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1453.0324960555158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1279.4538310381427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17463.036139872809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3492.6072279745622</v>
      </c>
      <c r="M83" s="859"/>
      <c r="N83" s="51"/>
    </row>
    <row r="84" spans="1:14">
      <c r="B84" s="89" t="s">
        <v>973</v>
      </c>
      <c r="C84" s="90"/>
      <c r="D84" s="90"/>
      <c r="E84" s="90"/>
      <c r="F84" s="90"/>
      <c r="G84" s="90"/>
      <c r="H84" s="90"/>
      <c r="I84" s="87"/>
      <c r="J84" s="88"/>
      <c r="K84" s="304">
        <v>0.05</v>
      </c>
      <c r="L84" s="858">
        <f>N78*K84</f>
        <v>873.15180699364055</v>
      </c>
      <c r="M84" s="859"/>
      <c r="N84" s="51"/>
    </row>
    <row r="85" spans="1:14" ht="15.75" thickBot="1">
      <c r="B85" s="91" t="s">
        <v>974</v>
      </c>
      <c r="C85" s="92"/>
      <c r="D85" s="92"/>
      <c r="E85" s="92"/>
      <c r="F85" s="92"/>
      <c r="G85" s="92"/>
      <c r="H85" s="92"/>
      <c r="I85" s="93"/>
      <c r="J85" s="94"/>
      <c r="K85" s="305">
        <v>0.05</v>
      </c>
      <c r="L85" s="860">
        <f>N78*K85</f>
        <v>873.15180699364055</v>
      </c>
      <c r="M85" s="861"/>
      <c r="N85" s="51"/>
    </row>
    <row r="86" spans="1:14" ht="15.75" thickBot="1">
      <c r="B86" s="823" t="s">
        <v>953</v>
      </c>
      <c r="C86" s="824"/>
      <c r="D86" s="824"/>
      <c r="E86" s="824"/>
      <c r="F86" s="824"/>
      <c r="G86" s="824"/>
      <c r="H86" s="824"/>
      <c r="I86" s="824"/>
      <c r="J86" s="824"/>
      <c r="K86" s="824"/>
      <c r="L86" s="824"/>
      <c r="M86" s="825"/>
      <c r="N86" s="52">
        <f>L83+L84+L85</f>
        <v>5238.9108419618442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22701.946981834655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61"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12200.162642652693</v>
      </c>
      <c r="L36" s="270"/>
      <c r="M36" s="336">
        <v>2.5</v>
      </c>
      <c r="N36" s="272">
        <f>K36/M36</f>
        <v>4880.0650570610769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5286.047557061077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24221.938729721471</v>
      </c>
      <c r="N48" s="272">
        <f>K48*M48</f>
        <v>31488.520348637914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68.90267034712889</v>
      </c>
      <c r="N49" s="272">
        <f>K49*M49</f>
        <v>2067.0801104138668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33555.600459051784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1117.717304658089</v>
      </c>
      <c r="M60" s="911"/>
      <c r="N60" s="287">
        <f>K60*L60</f>
        <v>1453.0324960555158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1453.0324960555158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48414.330512168381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9682.8661024336761</v>
      </c>
      <c r="M84" s="859"/>
      <c r="N84" s="51"/>
    </row>
    <row r="85" spans="1:14">
      <c r="B85" s="89" t="s">
        <v>973</v>
      </c>
      <c r="C85" s="90"/>
      <c r="D85" s="90"/>
      <c r="E85" s="90"/>
      <c r="F85" s="90"/>
      <c r="G85" s="90"/>
      <c r="H85" s="90"/>
      <c r="I85" s="87"/>
      <c r="J85" s="88"/>
      <c r="K85" s="304">
        <v>0.05</v>
      </c>
      <c r="L85" s="858">
        <f>N79*K85</f>
        <v>2420.716525608419</v>
      </c>
      <c r="M85" s="859"/>
      <c r="N85" s="51"/>
    </row>
    <row r="86" spans="1:14" ht="15.75" thickBot="1">
      <c r="B86" s="91" t="s">
        <v>974</v>
      </c>
      <c r="C86" s="92"/>
      <c r="D86" s="92"/>
      <c r="E86" s="92"/>
      <c r="F86" s="92"/>
      <c r="G86" s="92"/>
      <c r="H86" s="92"/>
      <c r="I86" s="93"/>
      <c r="J86" s="94"/>
      <c r="K86" s="305">
        <v>0.05</v>
      </c>
      <c r="L86" s="860">
        <f>N79*K86</f>
        <v>2420.716525608419</v>
      </c>
      <c r="M86" s="861"/>
      <c r="N86" s="51"/>
    </row>
    <row r="87" spans="1:14" ht="15.75" thickBot="1">
      <c r="B87" s="823" t="s">
        <v>953</v>
      </c>
      <c r="C87" s="824"/>
      <c r="D87" s="824"/>
      <c r="E87" s="824"/>
      <c r="F87" s="824"/>
      <c r="G87" s="824"/>
      <c r="H87" s="824"/>
      <c r="I87" s="824"/>
      <c r="J87" s="824"/>
      <c r="K87" s="824"/>
      <c r="L87" s="824"/>
      <c r="M87" s="825"/>
      <c r="N87" s="52">
        <f>L84+L85+L86</f>
        <v>14524.299153650514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62938.629665818895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12200.162642652693</v>
      </c>
      <c r="L36" s="270"/>
      <c r="M36" s="336">
        <v>2.5</v>
      </c>
      <c r="N36" s="272">
        <f>K36/M36</f>
        <v>4880.0650570610769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5286.047557061077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19963.753702268899</v>
      </c>
      <c r="N48" s="272">
        <f>K48*M48</f>
        <v>25952.87981294957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68.90267034712889</v>
      </c>
      <c r="N49" s="272">
        <f>K49*M49</f>
        <v>2067.0801104138668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28019.959923363436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1117.717304658089</v>
      </c>
      <c r="M60" s="911"/>
      <c r="N60" s="287">
        <f>K60*L60</f>
        <v>1453.0324960555158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45"/>
    </row>
    <row r="66" spans="1:15" ht="15.75" thickBot="1">
      <c r="B66" s="912" t="s">
        <v>953</v>
      </c>
      <c r="C66" s="866"/>
      <c r="D66" s="866"/>
      <c r="E66" s="866"/>
      <c r="F66" s="866"/>
      <c r="G66" s="866"/>
      <c r="H66" s="866"/>
      <c r="I66" s="866"/>
      <c r="J66" s="866"/>
      <c r="K66" s="866"/>
      <c r="L66" s="866"/>
      <c r="M66" s="867"/>
      <c r="N66" s="104">
        <f>N60+N61+N62+N63+N64</f>
        <v>1453.0324960555158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42878.689976480033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8575.7379952960073</v>
      </c>
      <c r="M84" s="859"/>
      <c r="N84" s="51"/>
    </row>
    <row r="85" spans="1:14">
      <c r="B85" s="89" t="s">
        <v>973</v>
      </c>
      <c r="C85" s="90"/>
      <c r="D85" s="90"/>
      <c r="E85" s="90"/>
      <c r="F85" s="90"/>
      <c r="G85" s="90"/>
      <c r="H85" s="90"/>
      <c r="I85" s="87"/>
      <c r="J85" s="88"/>
      <c r="K85" s="304">
        <v>0.05</v>
      </c>
      <c r="L85" s="858">
        <f>N79*K85</f>
        <v>2143.9344988240018</v>
      </c>
      <c r="M85" s="859"/>
      <c r="N85" s="51"/>
    </row>
    <row r="86" spans="1:14" ht="15.75" thickBot="1">
      <c r="B86" s="91" t="s">
        <v>974</v>
      </c>
      <c r="C86" s="92"/>
      <c r="D86" s="92"/>
      <c r="E86" s="92"/>
      <c r="F86" s="92"/>
      <c r="G86" s="92"/>
      <c r="H86" s="92"/>
      <c r="I86" s="93"/>
      <c r="J86" s="94"/>
      <c r="K86" s="305">
        <v>0.05</v>
      </c>
      <c r="L86" s="860">
        <f>N79*K86</f>
        <v>2143.9344988240018</v>
      </c>
      <c r="M86" s="861"/>
      <c r="N86" s="51"/>
    </row>
    <row r="87" spans="1:14" ht="15.75" thickBot="1">
      <c r="B87" s="823" t="s">
        <v>953</v>
      </c>
      <c r="C87" s="824"/>
      <c r="D87" s="824"/>
      <c r="E87" s="824"/>
      <c r="F87" s="824"/>
      <c r="G87" s="824"/>
      <c r="H87" s="824"/>
      <c r="I87" s="824"/>
      <c r="J87" s="824"/>
      <c r="K87" s="824"/>
      <c r="L87" s="824"/>
      <c r="M87" s="825"/>
      <c r="N87" s="52">
        <f>L84+L85+L86</f>
        <v>12863.606992944009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55742.296969424046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12200.162642652693</v>
      </c>
      <c r="L36" s="270"/>
      <c r="M36" s="336">
        <v>2.5</v>
      </c>
      <c r="N36" s="272">
        <f>K36/M36</f>
        <v>4880.0650570610769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5286.047557061077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33691.285717581508</v>
      </c>
      <c r="N48" s="272">
        <f>K48*M48</f>
        <v>43798.671432855961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68.90267034712889</v>
      </c>
      <c r="N49" s="272">
        <f>K49*M49</f>
        <v>2067.0801104138668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45865.751543269827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1117.717304658089</v>
      </c>
      <c r="M60" s="911"/>
      <c r="N60" s="287">
        <f>K60*L60</f>
        <v>1453.0324960555158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1453.0324960555158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60724.481596386424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12144.896319277286</v>
      </c>
      <c r="M84" s="859"/>
      <c r="N84" s="51"/>
    </row>
    <row r="85" spans="1:14">
      <c r="B85" s="89" t="s">
        <v>973</v>
      </c>
      <c r="C85" s="90"/>
      <c r="D85" s="90"/>
      <c r="E85" s="90"/>
      <c r="F85" s="90"/>
      <c r="G85" s="90"/>
      <c r="H85" s="90"/>
      <c r="I85" s="87"/>
      <c r="J85" s="88"/>
      <c r="K85" s="304">
        <v>0.05</v>
      </c>
      <c r="L85" s="858">
        <f>N79*K85</f>
        <v>3036.2240798193216</v>
      </c>
      <c r="M85" s="859"/>
      <c r="N85" s="51"/>
    </row>
    <row r="86" spans="1:14" ht="15.75" thickBot="1">
      <c r="B86" s="91" t="s">
        <v>974</v>
      </c>
      <c r="C86" s="92"/>
      <c r="D86" s="92"/>
      <c r="E86" s="92"/>
      <c r="F86" s="92"/>
      <c r="G86" s="92"/>
      <c r="H86" s="92"/>
      <c r="I86" s="93"/>
      <c r="J86" s="94"/>
      <c r="K86" s="305">
        <v>0.05</v>
      </c>
      <c r="L86" s="860">
        <f>N79*K86</f>
        <v>3036.2240798193216</v>
      </c>
      <c r="M86" s="861"/>
      <c r="N86" s="51"/>
    </row>
    <row r="87" spans="1:14" ht="15.75" thickBot="1">
      <c r="B87" s="823" t="s">
        <v>953</v>
      </c>
      <c r="C87" s="824"/>
      <c r="D87" s="824"/>
      <c r="E87" s="824"/>
      <c r="F87" s="824"/>
      <c r="G87" s="824"/>
      <c r="H87" s="824"/>
      <c r="I87" s="824"/>
      <c r="J87" s="824"/>
      <c r="K87" s="824"/>
      <c r="L87" s="824"/>
      <c r="M87" s="825"/>
      <c r="N87" s="52">
        <f>L84+L85+L86</f>
        <v>18217.344478915929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78941.82607530235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12200.162642652693</v>
      </c>
      <c r="L36" s="270"/>
      <c r="M36" s="336">
        <v>2.5</v>
      </c>
      <c r="N36" s="272">
        <f>K36/M36</f>
        <v>4880.0650570610769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5286.047557061077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49651.264252141089</v>
      </c>
      <c r="N48" s="272">
        <f>K48*M48</f>
        <v>64546.643527783417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68.90267034712889</v>
      </c>
      <c r="N49" s="272">
        <f>K49*M49</f>
        <v>2067.0801104138668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66613.723638197291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1117.717304658089</v>
      </c>
      <c r="M60" s="911"/>
      <c r="N60" s="287">
        <f>K60*L60</f>
        <v>1453.0324960555158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1453.0324960555158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81472.453691313873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16294.490738262775</v>
      </c>
      <c r="M84" s="859"/>
      <c r="N84" s="51"/>
    </row>
    <row r="85" spans="1:14">
      <c r="B85" s="89" t="s">
        <v>973</v>
      </c>
      <c r="C85" s="90"/>
      <c r="D85" s="90"/>
      <c r="E85" s="90"/>
      <c r="F85" s="90"/>
      <c r="G85" s="90"/>
      <c r="H85" s="90"/>
      <c r="I85" s="87"/>
      <c r="J85" s="88"/>
      <c r="K85" s="304">
        <v>0.05</v>
      </c>
      <c r="L85" s="858">
        <f>N79*K85</f>
        <v>4073.6226845656938</v>
      </c>
      <c r="M85" s="859"/>
      <c r="N85" s="51"/>
    </row>
    <row r="86" spans="1:14" ht="15.75" thickBot="1">
      <c r="B86" s="91" t="s">
        <v>974</v>
      </c>
      <c r="C86" s="92"/>
      <c r="D86" s="92"/>
      <c r="E86" s="92"/>
      <c r="F86" s="92"/>
      <c r="G86" s="92"/>
      <c r="H86" s="92"/>
      <c r="I86" s="93"/>
      <c r="J86" s="94"/>
      <c r="K86" s="305">
        <v>0.05</v>
      </c>
      <c r="L86" s="860">
        <f>N79*K86</f>
        <v>4073.6226845656938</v>
      </c>
      <c r="M86" s="861"/>
      <c r="N86" s="51"/>
    </row>
    <row r="87" spans="1:14" ht="15.75" thickBot="1">
      <c r="B87" s="823" t="s">
        <v>953</v>
      </c>
      <c r="C87" s="824"/>
      <c r="D87" s="824"/>
      <c r="E87" s="824"/>
      <c r="F87" s="824"/>
      <c r="G87" s="824"/>
      <c r="H87" s="824"/>
      <c r="I87" s="824"/>
      <c r="J87" s="824"/>
      <c r="K87" s="824"/>
      <c r="L87" s="824"/>
      <c r="M87" s="825"/>
      <c r="N87" s="52">
        <f>L84+L85+L86</f>
        <v>24441.736107394161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105914.18979870803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405.98250000000002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36040.336755877477</v>
      </c>
      <c r="N48" s="272">
        <f>K48*M48</f>
        <v>46852.437782640722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46852.437782640722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1117.717304658089</v>
      </c>
      <c r="M60" s="911"/>
      <c r="N60" s="287">
        <f>K60*L60</f>
        <v>1453.0324960555158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1453.0324960555158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56831.102778696237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11366.220555739248</v>
      </c>
      <c r="M84" s="859"/>
      <c r="N84" s="51"/>
    </row>
    <row r="85" spans="1:14">
      <c r="B85" s="89" t="s">
        <v>973</v>
      </c>
      <c r="C85" s="90"/>
      <c r="D85" s="90"/>
      <c r="E85" s="90"/>
      <c r="F85" s="90"/>
      <c r="G85" s="90"/>
      <c r="H85" s="90"/>
      <c r="I85" s="87"/>
      <c r="J85" s="88"/>
      <c r="K85" s="304">
        <v>0.05</v>
      </c>
      <c r="L85" s="858">
        <f>N79*K85</f>
        <v>2841.555138934812</v>
      </c>
      <c r="M85" s="859"/>
      <c r="N85" s="51"/>
    </row>
    <row r="86" spans="1:14" ht="15.75" thickBot="1">
      <c r="B86" s="91" t="s">
        <v>974</v>
      </c>
      <c r="C86" s="92"/>
      <c r="D86" s="92"/>
      <c r="E86" s="92"/>
      <c r="F86" s="92"/>
      <c r="G86" s="92"/>
      <c r="H86" s="92"/>
      <c r="I86" s="93"/>
      <c r="J86" s="94"/>
      <c r="K86" s="305">
        <v>0.05</v>
      </c>
      <c r="L86" s="860">
        <f>N79*K86</f>
        <v>2841.555138934812</v>
      </c>
      <c r="M86" s="861"/>
      <c r="N86" s="51"/>
    </row>
    <row r="87" spans="1:14" ht="15.75" thickBot="1">
      <c r="B87" s="823" t="s">
        <v>953</v>
      </c>
      <c r="C87" s="824"/>
      <c r="D87" s="824"/>
      <c r="E87" s="824"/>
      <c r="F87" s="824"/>
      <c r="G87" s="824"/>
      <c r="H87" s="824"/>
      <c r="I87" s="824"/>
      <c r="J87" s="824"/>
      <c r="K87" s="824"/>
      <c r="L87" s="824"/>
      <c r="M87" s="825"/>
      <c r="N87" s="52">
        <f>L84+L85+L86</f>
        <v>17049.33083360887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73880.433612305103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405.98250000000002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99858.52444471154</v>
      </c>
      <c r="N48" s="272">
        <f>K48*M48</f>
        <v>129816.08177812501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129816.08177812501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1117.717304658089</v>
      </c>
      <c r="M60" s="911"/>
      <c r="N60" s="287">
        <f>K60*L60</f>
        <v>1453.0324960555158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1453.0324960555158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139794.74677418053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27958.949354836106</v>
      </c>
      <c r="M84" s="859"/>
      <c r="N84" s="51"/>
    </row>
    <row r="85" spans="1:14">
      <c r="B85" s="89" t="s">
        <v>973</v>
      </c>
      <c r="C85" s="90"/>
      <c r="D85" s="90"/>
      <c r="E85" s="90"/>
      <c r="F85" s="90"/>
      <c r="G85" s="90"/>
      <c r="H85" s="90"/>
      <c r="I85" s="87"/>
      <c r="J85" s="88"/>
      <c r="K85" s="304">
        <v>0.05</v>
      </c>
      <c r="L85" s="858">
        <f>N79*K85</f>
        <v>6989.7373387090265</v>
      </c>
      <c r="M85" s="859"/>
      <c r="N85" s="51"/>
    </row>
    <row r="86" spans="1:14" ht="15.75" thickBot="1">
      <c r="B86" s="91" t="s">
        <v>974</v>
      </c>
      <c r="C86" s="92"/>
      <c r="D86" s="92"/>
      <c r="E86" s="92"/>
      <c r="F86" s="92"/>
      <c r="G86" s="92"/>
      <c r="H86" s="92"/>
      <c r="I86" s="93"/>
      <c r="J86" s="94"/>
      <c r="K86" s="305">
        <v>0.05</v>
      </c>
      <c r="L86" s="860">
        <f>N79*K86</f>
        <v>6989.7373387090265</v>
      </c>
      <c r="M86" s="861"/>
      <c r="N86" s="51"/>
    </row>
    <row r="87" spans="1:14" ht="15.75" thickBot="1">
      <c r="B87" s="823" t="s">
        <v>953</v>
      </c>
      <c r="C87" s="824"/>
      <c r="D87" s="824"/>
      <c r="E87" s="824"/>
      <c r="F87" s="824"/>
      <c r="G87" s="824"/>
      <c r="H87" s="824"/>
      <c r="I87" s="824"/>
      <c r="J87" s="824"/>
      <c r="K87" s="824"/>
      <c r="L87" s="824"/>
      <c r="M87" s="825"/>
      <c r="N87" s="52">
        <f>L84+L85+L86</f>
        <v>41938.424032254159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181733.1708064347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270.65500000000003</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53001.031222479847</v>
      </c>
      <c r="N48" s="272">
        <f>K48*M48</f>
        <v>68901.340589223808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68901.340589223808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1117.717304658089</v>
      </c>
      <c r="M60" s="911"/>
      <c r="N60" s="287">
        <f>K60*L60</f>
        <v>1453.0324960555158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1453.0324960555158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76038.128085279328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15207.625617055866</v>
      </c>
      <c r="M84" s="859"/>
      <c r="N84" s="51"/>
    </row>
    <row r="85" spans="1:14">
      <c r="B85" s="89" t="s">
        <v>973</v>
      </c>
      <c r="C85" s="90"/>
      <c r="D85" s="90"/>
      <c r="E85" s="90"/>
      <c r="F85" s="90"/>
      <c r="G85" s="90"/>
      <c r="H85" s="90"/>
      <c r="I85" s="87"/>
      <c r="J85" s="88"/>
      <c r="K85" s="304">
        <v>0.05</v>
      </c>
      <c r="L85" s="858">
        <f>N79*K85</f>
        <v>3801.9064042639666</v>
      </c>
      <c r="M85" s="859"/>
      <c r="N85" s="51"/>
    </row>
    <row r="86" spans="1:14" ht="15.75" thickBot="1">
      <c r="B86" s="91" t="s">
        <v>974</v>
      </c>
      <c r="C86" s="92"/>
      <c r="D86" s="92"/>
      <c r="E86" s="92"/>
      <c r="F86" s="92"/>
      <c r="G86" s="92"/>
      <c r="H86" s="92"/>
      <c r="I86" s="93"/>
      <c r="J86" s="94"/>
      <c r="K86" s="305">
        <v>0.05</v>
      </c>
      <c r="L86" s="860">
        <f>N79*K86</f>
        <v>3801.9064042639666</v>
      </c>
      <c r="M86" s="861"/>
      <c r="N86" s="51"/>
    </row>
    <row r="87" spans="1:14" ht="15.75" thickBot="1">
      <c r="B87" s="823" t="s">
        <v>953</v>
      </c>
      <c r="C87" s="824"/>
      <c r="D87" s="824"/>
      <c r="E87" s="824"/>
      <c r="F87" s="824"/>
      <c r="G87" s="824"/>
      <c r="H87" s="824"/>
      <c r="I87" s="824"/>
      <c r="J87" s="824"/>
      <c r="K87" s="824"/>
      <c r="L87" s="824"/>
      <c r="M87" s="825"/>
      <c r="N87" s="52">
        <f>L84+L85+L86</f>
        <v>22811.438425583798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98849.566510863122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VLOOKUP(A36,EQUIPOS!A6:D162,4,FALSE)</f>
        <v>4769.3408919008671</v>
      </c>
      <c r="L36" s="270"/>
      <c r="M36" s="271">
        <v>2</v>
      </c>
      <c r="N36" s="272">
        <f>K36/M36</f>
        <v>2384.6704459504335</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VLOOKUP(A37,EQUIPOS!A7:D163,4,FALSE)</f>
        <v>417356.28654388228</v>
      </c>
      <c r="L37" s="335"/>
      <c r="M37" s="336">
        <v>4</v>
      </c>
      <c r="N37" s="272">
        <f>K37/M37</f>
        <v>104339.07163597057</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VLOOKUP(A38,EQUIPOS!A8:D164,4,FALSE)</f>
        <v>7637.9169485514749</v>
      </c>
      <c r="L38" s="423"/>
      <c r="M38" s="424">
        <v>2</v>
      </c>
      <c r="N38" s="272">
        <f>K38/M38</f>
        <v>3818.9584742757374</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1240.0887785492826</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111782.78933474603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2934.6674458812518</v>
      </c>
      <c r="N47" s="272">
        <f>K47*M47</f>
        <v>34849.822223322524</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11204.147268249179</v>
      </c>
      <c r="N48" s="272">
        <f>K48*M48</f>
        <v>5602.0736341245893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5206.3881358035214</v>
      </c>
      <c r="N49" s="272">
        <f>K49*M49</f>
        <v>2603.1940679017607</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439706.10096399102</v>
      </c>
      <c r="N50" s="272">
        <f>K50*M50</f>
        <v>58017.853174137621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101072.9430994865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26358.100799423613</v>
      </c>
      <c r="M59" s="911"/>
      <c r="N59" s="287">
        <f>K59*L59</f>
        <v>1317.9050399711807</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1317.9050399711807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226574.52525969653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45314.905051939306</v>
      </c>
      <c r="M83" s="859"/>
      <c r="N83" s="51"/>
    </row>
    <row r="84" spans="1:14">
      <c r="B84" s="89" t="s">
        <v>973</v>
      </c>
      <c r="C84" s="90"/>
      <c r="D84" s="90"/>
      <c r="E84" s="90"/>
      <c r="F84" s="90"/>
      <c r="G84" s="90"/>
      <c r="H84" s="90"/>
      <c r="I84" s="87"/>
      <c r="J84" s="88"/>
      <c r="K84" s="304">
        <v>0.05</v>
      </c>
      <c r="L84" s="858">
        <f>N78*K84</f>
        <v>11328.726262984826</v>
      </c>
      <c r="M84" s="859"/>
      <c r="N84" s="51"/>
    </row>
    <row r="85" spans="1:14" ht="15.75" thickBot="1">
      <c r="B85" s="91" t="s">
        <v>974</v>
      </c>
      <c r="C85" s="92"/>
      <c r="D85" s="92"/>
      <c r="E85" s="92"/>
      <c r="F85" s="92"/>
      <c r="G85" s="92"/>
      <c r="H85" s="92"/>
      <c r="I85" s="93"/>
      <c r="J85" s="94"/>
      <c r="K85" s="305">
        <v>0.05</v>
      </c>
      <c r="L85" s="860">
        <f>N78*K85</f>
        <v>11328.726262984826</v>
      </c>
      <c r="M85" s="861"/>
      <c r="N85" s="51"/>
    </row>
    <row r="86" spans="1:14" ht="15.75" thickBot="1">
      <c r="B86" s="823" t="s">
        <v>953</v>
      </c>
      <c r="C86" s="824"/>
      <c r="D86" s="824"/>
      <c r="E86" s="824"/>
      <c r="F86" s="824"/>
      <c r="G86" s="824"/>
      <c r="H86" s="824"/>
      <c r="I86" s="824"/>
      <c r="J86" s="824"/>
      <c r="K86" s="824"/>
      <c r="L86" s="824"/>
      <c r="M86" s="825"/>
      <c r="N86" s="52">
        <f>L83+L84+L85</f>
        <v>67972.357577908959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294546.88283760549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VLOOKUP(A36,EQUIPOS!A6:D162,4,FALSE)</f>
        <v>4769.3408919008671</v>
      </c>
      <c r="L36" s="270"/>
      <c r="M36" s="271">
        <v>2</v>
      </c>
      <c r="N36" s="272">
        <f>K36/M36</f>
        <v>2384.6704459504335</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VLOOKUP(A37,EQUIPOS!A7:D163,4,FALSE)</f>
        <v>417356.28654388228</v>
      </c>
      <c r="L37" s="335"/>
      <c r="M37" s="336">
        <v>4</v>
      </c>
      <c r="N37" s="272">
        <f>K37/M37</f>
        <v>104339.07163597057</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VLOOKUP(A38,EQUIPOS!A8:D164,4,FALSE)</f>
        <v>7637.9169485514749</v>
      </c>
      <c r="L38" s="423"/>
      <c r="M38" s="424">
        <v>2</v>
      </c>
      <c r="N38" s="272">
        <f>K38/M38</f>
        <v>3818.9584742757374</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1240.0887785492826</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111782.78933474603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2934.6674458812518</v>
      </c>
      <c r="N47" s="272">
        <f>K47*M47</f>
        <v>34849.822223322524</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11204.147268249179</v>
      </c>
      <c r="N48" s="272">
        <f>K48*M48</f>
        <v>5602.0736341245893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5206.3881358035214</v>
      </c>
      <c r="N49" s="272">
        <f>K49*M49</f>
        <v>2603.1940679017607</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439706.10096399102</v>
      </c>
      <c r="N50" s="272">
        <f>K50*M50</f>
        <v>58017.853174137621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101072.9430994865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26358.100799423613</v>
      </c>
      <c r="M59" s="911"/>
      <c r="N59" s="287">
        <f>K59*L59</f>
        <v>1317.9050399711807</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1317.9050399711807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226574.52525969653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45314.905051939306</v>
      </c>
      <c r="M83" s="859"/>
      <c r="N83" s="51"/>
    </row>
    <row r="84" spans="1:14">
      <c r="B84" s="89" t="s">
        <v>973</v>
      </c>
      <c r="C84" s="90"/>
      <c r="D84" s="90"/>
      <c r="E84" s="90"/>
      <c r="F84" s="90"/>
      <c r="G84" s="90"/>
      <c r="H84" s="90"/>
      <c r="I84" s="87"/>
      <c r="J84" s="88"/>
      <c r="K84" s="304">
        <v>0.05</v>
      </c>
      <c r="L84" s="858">
        <f>N78*K84</f>
        <v>11328.726262984826</v>
      </c>
      <c r="M84" s="859"/>
      <c r="N84" s="51"/>
    </row>
    <row r="85" spans="1:14" ht="15.75" thickBot="1">
      <c r="B85" s="91" t="s">
        <v>974</v>
      </c>
      <c r="C85" s="92"/>
      <c r="D85" s="92"/>
      <c r="E85" s="92"/>
      <c r="F85" s="92"/>
      <c r="G85" s="92"/>
      <c r="H85" s="92"/>
      <c r="I85" s="93"/>
      <c r="J85" s="94"/>
      <c r="K85" s="305">
        <v>0.05</v>
      </c>
      <c r="L85" s="860">
        <f>N78*K85</f>
        <v>11328.726262984826</v>
      </c>
      <c r="M85" s="861"/>
      <c r="N85" s="51"/>
    </row>
    <row r="86" spans="1:14" ht="15.75" thickBot="1">
      <c r="B86" s="823" t="s">
        <v>953</v>
      </c>
      <c r="C86" s="824"/>
      <c r="D86" s="824"/>
      <c r="E86" s="824"/>
      <c r="F86" s="824"/>
      <c r="G86" s="824"/>
      <c r="H86" s="824"/>
      <c r="I86" s="824"/>
      <c r="J86" s="824"/>
      <c r="K86" s="824"/>
      <c r="L86" s="824"/>
      <c r="M86" s="825"/>
      <c r="N86" s="52">
        <f>L83+L84+L85</f>
        <v>67972.357577908959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294546.88283760549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8" zoomScale="77" zoomScaleNormal="77" workbookViewId="0">
      <selection activeCell="A81" sqref="A81"/>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243</v>
      </c>
      <c r="B36" s="872" t="str">
        <f>VLOOKUP(A36,EQUIPOS!A6:D154,3,FALSE)</f>
        <v>Grúa 10 ton</v>
      </c>
      <c r="C36" s="873"/>
      <c r="D36" s="873"/>
      <c r="E36" s="873"/>
      <c r="F36" s="873"/>
      <c r="G36" s="873"/>
      <c r="H36" s="874"/>
      <c r="I36" s="267"/>
      <c r="J36" s="268"/>
      <c r="K36" s="269">
        <f>VLOOKUP(A36,EQUIPOS!A6:D162,4,FALSE)</f>
        <v>192660.0473787642</v>
      </c>
      <c r="L36" s="270"/>
      <c r="M36" s="271">
        <v>0.158</v>
      </c>
      <c r="N36" s="272">
        <f t="shared" ref="N36:N44" si="0">K36/M36</f>
        <v>1219367.3884731911</v>
      </c>
    </row>
    <row r="37" spans="1:14">
      <c r="A37" s="113" t="s">
        <v>121</v>
      </c>
      <c r="B37" s="872" t="str">
        <f>VLOOKUP(A37,EQUIPOS!A7:D154,3,FALSE)</f>
        <v>Bomba eléctrica para accionar la celda</v>
      </c>
      <c r="C37" s="873"/>
      <c r="D37" s="873"/>
      <c r="E37" s="873"/>
      <c r="F37" s="873"/>
      <c r="G37" s="873"/>
      <c r="H37" s="874"/>
      <c r="I37" s="421"/>
      <c r="J37" s="422"/>
      <c r="K37" s="269">
        <f>VLOOKUP(A37,EQUIPOS!A7:D163,4,FALSE)</f>
        <v>66349.405524752452</v>
      </c>
      <c r="L37" s="335"/>
      <c r="M37" s="336">
        <v>0.158</v>
      </c>
      <c r="N37" s="272">
        <f t="shared" si="0"/>
        <v>419932.94635919272</v>
      </c>
    </row>
    <row r="38" spans="1:14">
      <c r="A38" s="113" t="s">
        <v>217</v>
      </c>
      <c r="B38" s="872" t="str">
        <f>VLOOKUP(A38,EQUIPOS!A8:D154,3,FALSE)</f>
        <v>Equipo de soldadura y de acetileno (incluye soldadura)</v>
      </c>
      <c r="C38" s="873"/>
      <c r="D38" s="873"/>
      <c r="E38" s="873"/>
      <c r="F38" s="873"/>
      <c r="G38" s="873"/>
      <c r="H38" s="874"/>
      <c r="I38" s="421"/>
      <c r="J38" s="422"/>
      <c r="K38" s="438">
        <f>VLOOKUP(A38,EQUIPOS!A8:D164,4,FALSE)</f>
        <v>33174.190150500486</v>
      </c>
      <c r="L38" s="335"/>
      <c r="M38" s="336">
        <v>0.158</v>
      </c>
      <c r="N38" s="272">
        <f t="shared" si="0"/>
        <v>209963.22880063599</v>
      </c>
    </row>
    <row r="39" spans="1:14">
      <c r="A39" s="113" t="s">
        <v>255</v>
      </c>
      <c r="B39" s="872" t="str">
        <f>VLOOKUP(A39,EQUIPOS!A9:D154,3,FALSE)</f>
        <v>Manómetro cable de acero para bajar la celda</v>
      </c>
      <c r="C39" s="873"/>
      <c r="D39" s="873"/>
      <c r="E39" s="873"/>
      <c r="F39" s="873"/>
      <c r="G39" s="873"/>
      <c r="H39" s="874"/>
      <c r="I39" s="421"/>
      <c r="J39" s="422"/>
      <c r="K39" s="438">
        <f>VLOOKUP(A39,EQUIPOS!A9:D165,4,FALSE)</f>
        <v>1375627.800936677</v>
      </c>
      <c r="L39" s="335"/>
      <c r="M39" s="336">
        <v>0.158</v>
      </c>
      <c r="N39" s="272">
        <f t="shared" si="0"/>
        <v>8706505.0692194756</v>
      </c>
    </row>
    <row r="40" spans="1:14">
      <c r="A40" s="113" t="s">
        <v>1648</v>
      </c>
      <c r="B40" s="872" t="str">
        <f>VLOOKUP(A40,EQUIPOS!A10:D154,3,FALSE)</f>
        <v xml:space="preserve">Retroexcavadora sobre llantas 
</v>
      </c>
      <c r="C40" s="873"/>
      <c r="D40" s="873"/>
      <c r="E40" s="873"/>
      <c r="F40" s="873"/>
      <c r="G40" s="873"/>
      <c r="H40" s="874"/>
      <c r="I40" s="421"/>
      <c r="J40" s="422"/>
      <c r="K40" s="438">
        <f>VLOOKUP(A40,EQUIPOS!A10:D166,4,FALSE)</f>
        <v>122812.13389771759</v>
      </c>
      <c r="L40" s="335"/>
      <c r="M40" s="336">
        <v>0.158</v>
      </c>
      <c r="N40" s="272">
        <f t="shared" si="0"/>
        <v>777291.9866944151</v>
      </c>
    </row>
    <row r="41" spans="1:14">
      <c r="A41" s="113" t="s">
        <v>115</v>
      </c>
      <c r="B41" s="872" t="str">
        <f>VLOOKUP(A41,EQUIPOS!A6:D154,3,FALSE)</f>
        <v>Andamiaje para Aplicar la Carga (Equipos Sustituto de la Tara)</v>
      </c>
      <c r="C41" s="873"/>
      <c r="D41" s="873"/>
      <c r="E41" s="873"/>
      <c r="F41" s="873"/>
      <c r="G41" s="873"/>
      <c r="H41" s="874"/>
      <c r="I41" s="421"/>
      <c r="J41" s="422"/>
      <c r="K41" s="438">
        <f>VLOOKUP(A41,EQUIPOS!A6:D154,4,FALSE)</f>
        <v>70843.986451255769</v>
      </c>
      <c r="L41" s="335"/>
      <c r="M41" s="336">
        <v>0.158</v>
      </c>
      <c r="N41" s="272">
        <f t="shared" si="0"/>
        <v>448379.66108389728</v>
      </c>
    </row>
    <row r="42" spans="1:14">
      <c r="A42" s="113" t="s">
        <v>224</v>
      </c>
      <c r="B42" s="872" t="str">
        <f>VLOOKUP(A42,EQUIPOS!A12:D155,3,FALSE)</f>
        <v>Equipo de Medición (Deformimetros Eléctricos, Mecánicos, Celdas de Carga,  Etc.)</v>
      </c>
      <c r="C42" s="873"/>
      <c r="D42" s="873"/>
      <c r="E42" s="873"/>
      <c r="F42" s="873"/>
      <c r="G42" s="873"/>
      <c r="H42" s="874"/>
      <c r="I42" s="328"/>
      <c r="J42" s="330"/>
      <c r="K42" s="438">
        <f>VLOOKUP(A42,EQUIPOS!A12:D168,4,FALSE)</f>
        <v>177911.17848992371</v>
      </c>
      <c r="L42" s="423"/>
      <c r="M42" s="424">
        <v>0.158</v>
      </c>
      <c r="N42" s="272">
        <f t="shared" si="0"/>
        <v>1126020.1170248336</v>
      </c>
    </row>
    <row r="43" spans="1:14">
      <c r="A43" t="s">
        <v>335</v>
      </c>
      <c r="B43" s="872" t="str">
        <f>VLOOKUP(A43,EQUIPOS!A13:D156,3,FALSE)</f>
        <v>Tara (Recebo, Agua, Etc.)</v>
      </c>
      <c r="C43" s="873"/>
      <c r="D43" s="873"/>
      <c r="E43" s="873"/>
      <c r="F43" s="873"/>
      <c r="G43" s="873"/>
      <c r="H43" s="874"/>
      <c r="I43" s="36"/>
      <c r="J43" s="37"/>
      <c r="K43" s="438">
        <f>VLOOKUP(A43,EQUIPOS!A13:D169,4,FALSE)</f>
        <v>364704.89556269976</v>
      </c>
      <c r="L43" s="276"/>
      <c r="M43" s="277">
        <v>2.8000000000000001E-2</v>
      </c>
      <c r="N43" s="272">
        <f t="shared" si="0"/>
        <v>13025174.841524992</v>
      </c>
    </row>
    <row r="44" spans="1:14">
      <c r="A44" t="s">
        <v>216</v>
      </c>
      <c r="B44" s="872" t="str">
        <f>VLOOKUP(A44,EQUIPOS!A14:D157,3,FALSE)</f>
        <v xml:space="preserve">Equipo de topografía Teodolito electrónico con abertura de anteojo de 42 mm. Aumento del anteojo: 30x.Distancia mínima de enfoque: 1.0 m. Precisión: 5´´. Compensador con rango de trabajo ±3´. </v>
      </c>
      <c r="C44" s="873"/>
      <c r="D44" s="873"/>
      <c r="E44" s="873"/>
      <c r="F44" s="873"/>
      <c r="G44" s="873"/>
      <c r="H44" s="874"/>
      <c r="I44" s="36"/>
      <c r="J44" s="37"/>
      <c r="K44" s="438">
        <f>VLOOKUP(A44,EQUIPOS!A14:D170,4,FALSE)</f>
        <v>20333.262663170659</v>
      </c>
      <c r="L44" s="276"/>
      <c r="M44" s="277">
        <v>0.158</v>
      </c>
      <c r="N44" s="273">
        <f t="shared" si="0"/>
        <v>128691.53584285227</v>
      </c>
    </row>
    <row r="45" spans="1:14">
      <c r="B45" s="880" t="s">
        <v>952</v>
      </c>
      <c r="C45" s="881"/>
      <c r="D45" s="881"/>
      <c r="E45" s="38"/>
      <c r="F45" s="39"/>
      <c r="G45" s="39"/>
      <c r="H45" s="40"/>
      <c r="I45" s="36"/>
      <c r="J45" s="37"/>
      <c r="K45" s="279"/>
      <c r="L45" s="276"/>
      <c r="M45" s="401">
        <v>0.02</v>
      </c>
      <c r="N45" s="344">
        <f>N79*M45</f>
        <v>7707.987993879492</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26069034.763017364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21275632.984610099</v>
      </c>
      <c r="N52" s="272">
        <f t="shared" ref="N52:N58" si="1">K52*M52</f>
        <v>21275632.984610099</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141841.97713551729</v>
      </c>
      <c r="N53" s="272">
        <f t="shared" si="1"/>
        <v>4255259.3140655188</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89249.098880094927</v>
      </c>
      <c r="N54" s="272">
        <f t="shared" si="1"/>
        <v>5354945.9328056956</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1593.1547695558775</v>
      </c>
      <c r="N55" s="272">
        <f t="shared" si="1"/>
        <v>19117.85723467053</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2304868.52598722</v>
      </c>
      <c r="N56" s="272">
        <f t="shared" si="1"/>
        <v>4609737.05197444</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1120655.291388432</v>
      </c>
      <c r="N57" s="272">
        <f t="shared" si="1"/>
        <v>5603276.4569421597</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24221.938729721471</v>
      </c>
      <c r="N58" s="272">
        <f t="shared" si="1"/>
        <v>1695535.711080503</v>
      </c>
    </row>
    <row r="59" spans="1:14" ht="15.75" thickBot="1">
      <c r="B59" s="823" t="s">
        <v>953</v>
      </c>
      <c r="C59" s="824"/>
      <c r="D59" s="824"/>
      <c r="E59" s="824"/>
      <c r="F59" s="824"/>
      <c r="G59" s="824"/>
      <c r="H59" s="824"/>
      <c r="I59" s="824"/>
      <c r="J59" s="824"/>
      <c r="K59" s="824"/>
      <c r="L59" s="824"/>
      <c r="M59" s="825"/>
      <c r="N59" s="394">
        <f>SUM(N52:N58)</f>
        <v>42813505.308713093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0">
        <f>VLOOKUP(A64,TRANSPORTE!A5:D117,4,FALSE)</f>
        <v>133595.14025988308</v>
      </c>
      <c r="M64" s="911"/>
      <c r="N64" s="287">
        <f>K64*L64</f>
        <v>6679.7570129941541</v>
      </c>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6679.7570129941541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SUM(N75:N78)</f>
        <v>385399.39969397458</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N47+N59+N70+N79</f>
        <v>69274619.228437439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13854923.845687488</v>
      </c>
      <c r="M86" s="859"/>
      <c r="N86" s="51"/>
    </row>
    <row r="87" spans="1:14">
      <c r="B87" s="89" t="s">
        <v>973</v>
      </c>
      <c r="C87" s="90"/>
      <c r="D87" s="90"/>
      <c r="E87" s="90"/>
      <c r="F87" s="90"/>
      <c r="G87" s="90"/>
      <c r="H87" s="90"/>
      <c r="I87" s="87"/>
      <c r="J87" s="88"/>
      <c r="K87" s="304">
        <v>0.05</v>
      </c>
      <c r="L87" s="858">
        <f>N81*K87</f>
        <v>3463730.961421872</v>
      </c>
      <c r="M87" s="859"/>
      <c r="N87" s="51"/>
    </row>
    <row r="88" spans="1:14" ht="15.75" thickBot="1">
      <c r="B88" s="91" t="s">
        <v>974</v>
      </c>
      <c r="C88" s="92"/>
      <c r="D88" s="92"/>
      <c r="E88" s="92"/>
      <c r="F88" s="92"/>
      <c r="G88" s="92"/>
      <c r="H88" s="92"/>
      <c r="I88" s="93"/>
      <c r="J88" s="94"/>
      <c r="K88" s="305">
        <v>0.05</v>
      </c>
      <c r="L88" s="860">
        <f>N81*K88</f>
        <v>3463730.961421872</v>
      </c>
      <c r="M88" s="861"/>
      <c r="N88" s="51"/>
    </row>
    <row r="89" spans="1:14" ht="15.75" thickBot="1">
      <c r="B89" s="823" t="s">
        <v>953</v>
      </c>
      <c r="C89" s="824"/>
      <c r="D89" s="824"/>
      <c r="E89" s="824"/>
      <c r="F89" s="824"/>
      <c r="G89" s="824"/>
      <c r="H89" s="824"/>
      <c r="I89" s="824"/>
      <c r="J89" s="824"/>
      <c r="K89" s="824"/>
      <c r="L89" s="824"/>
      <c r="M89" s="825"/>
      <c r="N89" s="52">
        <f>L86+L87+L88</f>
        <v>20782385.768531233</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90057004.996968672</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140</v>
      </c>
      <c r="B36" s="872" t="str">
        <f>VLOOKUP(A36,EQUIPOS!A6:D154,3,FALSE)</f>
        <v>Camisa para Pilote D=1.20m</v>
      </c>
      <c r="C36" s="873"/>
      <c r="D36" s="873"/>
      <c r="E36" s="873"/>
      <c r="F36" s="873"/>
      <c r="G36" s="873"/>
      <c r="H36" s="874"/>
      <c r="I36" s="267"/>
      <c r="J36" s="268"/>
      <c r="K36" s="269">
        <f>VLOOKUP(A36,EQUIPOS!A6:D162,4,FALSE)</f>
        <v>44945.809265033109</v>
      </c>
      <c r="L36" s="270"/>
      <c r="M36" s="271">
        <v>1</v>
      </c>
      <c r="N36" s="272">
        <f t="shared" ref="N36:N42" si="0">K36/M36</f>
        <v>44945.809265033109</v>
      </c>
    </row>
    <row r="37" spans="1:14">
      <c r="A37" s="113" t="s">
        <v>206</v>
      </c>
      <c r="B37" s="872" t="str">
        <f>VLOOKUP(A37,EQUIPOS!A7:D154,3,FALSE)</f>
        <v>Equipo de Soldadura</v>
      </c>
      <c r="C37" s="873"/>
      <c r="D37" s="873"/>
      <c r="E37" s="873"/>
      <c r="F37" s="873"/>
      <c r="G37" s="873"/>
      <c r="H37" s="874"/>
      <c r="I37" s="421"/>
      <c r="J37" s="422"/>
      <c r="K37" s="269">
        <f>VLOOKUP(A37,EQUIPOS!A7:D163,4,FALSE)</f>
        <v>8546.6194196218403</v>
      </c>
      <c r="L37" s="335"/>
      <c r="M37" s="336">
        <v>1</v>
      </c>
      <c r="N37" s="272">
        <f t="shared" si="0"/>
        <v>8546.6194196218403</v>
      </c>
    </row>
    <row r="38" spans="1:14">
      <c r="A38" s="113" t="s">
        <v>242</v>
      </c>
      <c r="B38" s="872" t="str">
        <f>VLOOKUP(A38,EQUIPOS!A8:D154,3,FALSE)</f>
        <v>Grúa con torre capacidad 1 ton en la punta.</v>
      </c>
      <c r="C38" s="873"/>
      <c r="D38" s="873"/>
      <c r="E38" s="873"/>
      <c r="F38" s="873"/>
      <c r="G38" s="873"/>
      <c r="H38" s="874"/>
      <c r="I38" s="421"/>
      <c r="J38" s="422"/>
      <c r="K38" s="438">
        <f>VLOOKUP(A38,EQUIPOS!A8:D164,4,FALSE)</f>
        <v>181723.98562169055</v>
      </c>
      <c r="L38" s="335"/>
      <c r="M38" s="336">
        <v>2.5</v>
      </c>
      <c r="N38" s="272">
        <f t="shared" si="0"/>
        <v>72689.594248676221</v>
      </c>
    </row>
    <row r="39" spans="1:14">
      <c r="A39" s="113" t="s">
        <v>267</v>
      </c>
      <c r="B39" s="872" t="str">
        <f>VLOOKUP(A39,EQUIPOS!A9:D154,3,FALSE)</f>
        <v>Motobomba de concreto</v>
      </c>
      <c r="C39" s="873"/>
      <c r="D39" s="873"/>
      <c r="E39" s="873"/>
      <c r="F39" s="873"/>
      <c r="G39" s="873"/>
      <c r="H39" s="874"/>
      <c r="I39" s="421"/>
      <c r="J39" s="422"/>
      <c r="K39" s="438">
        <f>VLOOKUP(A39,EQUIPOS!A9:D165,4,FALSE)</f>
        <v>71700.048283744429</v>
      </c>
      <c r="L39" s="335"/>
      <c r="M39" s="336">
        <v>2.5499800000000001</v>
      </c>
      <c r="N39" s="272">
        <f t="shared" si="0"/>
        <v>28117.886526068607</v>
      </c>
    </row>
    <row r="40" spans="1:14">
      <c r="A40" s="113" t="s">
        <v>277</v>
      </c>
      <c r="B40" s="872" t="str">
        <f>VLOOKUP(A40,EQUIPOS!A10:D154,3,FALSE)</f>
        <v>Pala auxiliar de piloteadora</v>
      </c>
      <c r="C40" s="873"/>
      <c r="D40" s="873"/>
      <c r="E40" s="873"/>
      <c r="F40" s="873"/>
      <c r="G40" s="873"/>
      <c r="H40" s="874"/>
      <c r="I40" s="421"/>
      <c r="J40" s="422"/>
      <c r="K40" s="438">
        <f>VLOOKUP(A40,EQUIPOS!A10:D166,4,FALSE)</f>
        <v>278237.52436258813</v>
      </c>
      <c r="L40" s="335"/>
      <c r="M40" s="336">
        <v>2.5</v>
      </c>
      <c r="N40" s="272">
        <f t="shared" si="0"/>
        <v>111295.00974503525</v>
      </c>
    </row>
    <row r="41" spans="1:14">
      <c r="A41" s="113" t="s">
        <v>282</v>
      </c>
      <c r="B41" s="872" t="str">
        <f>VLOOKUP(A41,EQUIPOS!A6:D154,3,FALSE)</f>
        <v>Piloteadora potencia 250KW, RPM 1800, fuerza elevadora 200KN</v>
      </c>
      <c r="C41" s="873"/>
      <c r="D41" s="873"/>
      <c r="E41" s="873"/>
      <c r="F41" s="873"/>
      <c r="G41" s="873"/>
      <c r="H41" s="874"/>
      <c r="I41" s="421"/>
      <c r="J41" s="422"/>
      <c r="K41" s="438">
        <f>VLOOKUP(A41,EQUIPOS!A6:D154,4,FALSE)</f>
        <v>417356.28654388228</v>
      </c>
      <c r="L41" s="335"/>
      <c r="M41" s="336">
        <v>1</v>
      </c>
      <c r="N41" s="272">
        <f t="shared" si="0"/>
        <v>417356.28654388228</v>
      </c>
    </row>
    <row r="42" spans="1:14">
      <c r="A42" s="113" t="s">
        <v>310</v>
      </c>
      <c r="B42" s="872" t="str">
        <f>VLOOKUP(A42,EQUIPOS!A12:D155,3,FALSE)</f>
        <v>Retroexcavadora A25C</v>
      </c>
      <c r="C42" s="873"/>
      <c r="D42" s="873"/>
      <c r="E42" s="873"/>
      <c r="F42" s="873"/>
      <c r="G42" s="873"/>
      <c r="H42" s="874"/>
      <c r="I42" s="328"/>
      <c r="J42" s="330"/>
      <c r="K42" s="438">
        <f>VLOOKUP(A42,EQUIPOS!A12:D168,4,FALSE)</f>
        <v>177904.00192366331</v>
      </c>
      <c r="L42" s="423"/>
      <c r="M42" s="424">
        <v>2.5</v>
      </c>
      <c r="N42" s="272">
        <f t="shared" si="0"/>
        <v>71161.600769465324</v>
      </c>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N83*M45</f>
        <v>8989.0050753001669</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763101.81159308273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9112.1131431372323</v>
      </c>
      <c r="N52" s="272">
        <f>K52*M52</f>
        <v>21459.026452088183</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2934.6674458812518</v>
      </c>
      <c r="N53" s="272">
        <f>K53*M53</f>
        <v>363018.98149294296</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439706.10096399102</v>
      </c>
      <c r="N54" s="272">
        <f>K54*M54</f>
        <v>362611.58233836008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SUM(N52:N58)</f>
        <v>747089.5902833913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0">
        <f>VLOOKUP(A64,TRANSPORTE!A5:D117,4,FALSE)</f>
        <v>1117.717304658089</v>
      </c>
      <c r="M64" s="911"/>
      <c r="N64" s="287">
        <f>K64*L64</f>
        <v>1453.0324960555158</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0">
        <f>VLOOKUP(A65,TRANSPORTE!A6:D117,4,FALSE)</f>
        <v>26358.100799423613</v>
      </c>
      <c r="M65" s="911"/>
      <c r="N65" s="287">
        <f>K65*L65</f>
        <v>1317.9050399711807</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2770.9375360266968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SUM(N76:N82)</f>
        <v>89890.050753001662</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N47+N59+N70+N83</f>
        <v>1602852.3901655022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320570.47803310049</v>
      </c>
      <c r="M90" s="859"/>
      <c r="N90" s="51"/>
    </row>
    <row r="91" spans="1:14">
      <c r="B91" s="89" t="s">
        <v>973</v>
      </c>
      <c r="C91" s="90"/>
      <c r="D91" s="90"/>
      <c r="E91" s="90"/>
      <c r="F91" s="90"/>
      <c r="G91" s="90"/>
      <c r="H91" s="90"/>
      <c r="I91" s="87"/>
      <c r="J91" s="88"/>
      <c r="K91" s="304">
        <v>0.05</v>
      </c>
      <c r="L91" s="858">
        <f>N85*K91</f>
        <v>80142.619508275122</v>
      </c>
      <c r="M91" s="859"/>
      <c r="N91" s="51"/>
    </row>
    <row r="92" spans="1:14" ht="15.75" thickBot="1">
      <c r="B92" s="91" t="s">
        <v>974</v>
      </c>
      <c r="C92" s="92"/>
      <c r="D92" s="92"/>
      <c r="E92" s="92"/>
      <c r="F92" s="92"/>
      <c r="G92" s="92"/>
      <c r="H92" s="92"/>
      <c r="I92" s="93"/>
      <c r="J92" s="94"/>
      <c r="K92" s="305">
        <v>0.05</v>
      </c>
      <c r="L92" s="860">
        <f>N85*K92</f>
        <v>80142.619508275122</v>
      </c>
      <c r="M92" s="861"/>
      <c r="N92" s="51"/>
    </row>
    <row r="93" spans="1:14" ht="15.75" thickBot="1">
      <c r="B93" s="823" t="s">
        <v>953</v>
      </c>
      <c r="C93" s="824"/>
      <c r="D93" s="824"/>
      <c r="E93" s="824"/>
      <c r="F93" s="824"/>
      <c r="G93" s="824"/>
      <c r="H93" s="824"/>
      <c r="I93" s="824"/>
      <c r="J93" s="824"/>
      <c r="K93" s="824"/>
      <c r="L93" s="824"/>
      <c r="M93" s="825"/>
      <c r="N93" s="52">
        <f>L90+L91+L92</f>
        <v>480855.71704965073</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2083708.1072151531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182</v>
      </c>
      <c r="B36" s="872" t="str">
        <f>VLOOKUP(A36,EQUIPOS!A6:D154,3,FALSE)</f>
        <v xml:space="preserve">Compresor para penetrar roca
</v>
      </c>
      <c r="C36" s="873"/>
      <c r="D36" s="873"/>
      <c r="E36" s="873"/>
      <c r="F36" s="873"/>
      <c r="G36" s="873"/>
      <c r="H36" s="874"/>
      <c r="I36" s="267"/>
      <c r="J36" s="268"/>
      <c r="K36" s="269">
        <f>VLOOKUP(A36,EQUIPOS!A6:D162,4,FALSE)</f>
        <v>81331.000205179662</v>
      </c>
      <c r="L36" s="270"/>
      <c r="M36" s="271">
        <v>0.125</v>
      </c>
      <c r="N36" s="272">
        <f>K36/M36</f>
        <v>650648.00164143729</v>
      </c>
    </row>
    <row r="37" spans="1:14">
      <c r="A37" s="113" t="s">
        <v>242</v>
      </c>
      <c r="B37" s="872" t="str">
        <f>VLOOKUP(A37,EQUIPOS!A7:D154,3,FALSE)</f>
        <v>Grúa con torre capacidad 1 ton en la punta.</v>
      </c>
      <c r="C37" s="873"/>
      <c r="D37" s="873"/>
      <c r="E37" s="873"/>
      <c r="F37" s="873"/>
      <c r="G37" s="873"/>
      <c r="H37" s="874"/>
      <c r="I37" s="421"/>
      <c r="J37" s="422"/>
      <c r="K37" s="269">
        <f>VLOOKUP(A37,EQUIPOS!A7:D163,4,FALSE)</f>
        <v>181723.98562169055</v>
      </c>
      <c r="L37" s="335"/>
      <c r="M37" s="336">
        <v>2.5</v>
      </c>
      <c r="N37" s="272">
        <f>K37/M37</f>
        <v>72689.594248676221</v>
      </c>
    </row>
    <row r="38" spans="1:14">
      <c r="A38" s="113" t="s">
        <v>267</v>
      </c>
      <c r="B38" s="872" t="str">
        <f>VLOOKUP(A38,EQUIPOS!A8:D154,3,FALSE)</f>
        <v>Motobomba de concreto</v>
      </c>
      <c r="C38" s="873"/>
      <c r="D38" s="873"/>
      <c r="E38" s="873"/>
      <c r="F38" s="873"/>
      <c r="G38" s="873"/>
      <c r="H38" s="874"/>
      <c r="I38" s="421"/>
      <c r="J38" s="422"/>
      <c r="K38" s="438">
        <f>VLOOKUP(A38,EQUIPOS!A8:D164,4,FALSE)</f>
        <v>71700.048283744429</v>
      </c>
      <c r="L38" s="335"/>
      <c r="M38" s="336">
        <v>0.65</v>
      </c>
      <c r="N38" s="272">
        <f>K38/M38</f>
        <v>110307.76659037604</v>
      </c>
    </row>
    <row r="39" spans="1:14">
      <c r="A39" s="113" t="s">
        <v>310</v>
      </c>
      <c r="B39" s="872" t="str">
        <f>VLOOKUP(A39,EQUIPOS!A9:D154,3,FALSE)</f>
        <v>Retroexcavadora A25C</v>
      </c>
      <c r="C39" s="873"/>
      <c r="D39" s="873"/>
      <c r="E39" s="873"/>
      <c r="F39" s="873"/>
      <c r="G39" s="873"/>
      <c r="H39" s="874"/>
      <c r="I39" s="421"/>
      <c r="J39" s="422"/>
      <c r="K39" s="438">
        <f>VLOOKUP(A39,EQUIPOS!A9:D165,4,FALSE)</f>
        <v>177904.00192366331</v>
      </c>
      <c r="L39" s="335"/>
      <c r="M39" s="336">
        <v>0.65</v>
      </c>
      <c r="N39" s="272">
        <f>K39/M39</f>
        <v>273698.46449794353</v>
      </c>
    </row>
    <row r="40" spans="1:14">
      <c r="A40" s="113"/>
      <c r="B40" s="872"/>
      <c r="C40" s="873"/>
      <c r="D40" s="873"/>
      <c r="E40" s="873"/>
      <c r="F40" s="873"/>
      <c r="G40" s="873"/>
      <c r="H40" s="874"/>
      <c r="I40" s="421"/>
      <c r="J40" s="422"/>
      <c r="K40" s="438"/>
      <c r="L40" s="335"/>
      <c r="M40" s="336"/>
      <c r="N40" s="272"/>
    </row>
    <row r="41" spans="1:14">
      <c r="A41" s="113"/>
      <c r="B41" s="872"/>
      <c r="C41" s="873"/>
      <c r="D41" s="873"/>
      <c r="E41" s="873"/>
      <c r="F41" s="873"/>
      <c r="G41" s="873"/>
      <c r="H41" s="874"/>
      <c r="I41" s="421"/>
      <c r="J41" s="422"/>
      <c r="K41" s="438"/>
      <c r="L41" s="335"/>
      <c r="M41" s="336"/>
      <c r="N41" s="272"/>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N87*M45</f>
        <v>46742.82639156087</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1154086.6533699939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2934.6674458812518</v>
      </c>
      <c r="N52" s="272">
        <f>K52*M52</f>
        <v>522747.33334983786</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439706.10096399102</v>
      </c>
      <c r="N53" s="272">
        <f t="shared" ref="N53:N59" si="0">K53*M53</f>
        <v>522160.67856723856</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4975.8328401449699</v>
      </c>
      <c r="N54" s="272">
        <f t="shared" si="0"/>
        <v>1492.7498520434908</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2119.0221234447795</v>
      </c>
      <c r="N55" s="272">
        <f t="shared" si="0"/>
        <v>6357.066370334338</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10410.663468910047</v>
      </c>
      <c r="N56" s="272">
        <f t="shared" si="0"/>
        <v>2602.6658672275116</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1252.9685592354826</v>
      </c>
      <c r="N57" s="272">
        <f t="shared" si="0"/>
        <v>1252.9685592354826</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757.92937381841796</v>
      </c>
      <c r="N58" s="272">
        <f t="shared" si="0"/>
        <v>757.92937381841796</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8030.8712392284397</v>
      </c>
      <c r="N59" s="272">
        <f t="shared" si="0"/>
        <v>3678.1390275666254</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3" t="s">
        <v>953</v>
      </c>
      <c r="C63" s="824"/>
      <c r="D63" s="824"/>
      <c r="E63" s="824"/>
      <c r="F63" s="824"/>
      <c r="G63" s="824"/>
      <c r="H63" s="824"/>
      <c r="I63" s="824"/>
      <c r="J63" s="824"/>
      <c r="K63" s="824"/>
      <c r="L63" s="824"/>
      <c r="M63" s="825"/>
      <c r="N63" s="394">
        <f>SUM(N52:N62)</f>
        <v>1061049.5309673024</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0">
        <f>VLOOKUP(A68,TRANSPORTE!A5:D117,4,FALSE)</f>
        <v>1117.717304658089</v>
      </c>
      <c r="M68" s="911"/>
      <c r="N68" s="287">
        <f>K68*L68</f>
        <v>1453.0324960555158</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0">
        <f>VLOOKUP(A69,TRANSPORTE!A6:D117,4,FALSE)</f>
        <v>26358.100799423613</v>
      </c>
      <c r="M69" s="911"/>
      <c r="N69" s="287">
        <f>K69*L69</f>
        <v>1317.9050399711807</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2770.9375360266968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9"/>
      <c r="C86" s="900"/>
      <c r="D86" s="900"/>
      <c r="E86" s="900"/>
      <c r="F86" s="900"/>
      <c r="G86" s="900"/>
      <c r="H86" s="900"/>
      <c r="I86" s="126"/>
      <c r="J86" s="126"/>
      <c r="K86" s="126"/>
      <c r="L86" s="913"/>
      <c r="M86" s="913"/>
      <c r="N86" s="45"/>
    </row>
    <row r="87" spans="1:14" ht="15.75" thickBot="1">
      <c r="B87" s="912" t="s">
        <v>953</v>
      </c>
      <c r="C87" s="866"/>
      <c r="D87" s="866"/>
      <c r="E87" s="866"/>
      <c r="F87" s="866"/>
      <c r="G87" s="866"/>
      <c r="H87" s="866"/>
      <c r="I87" s="866"/>
      <c r="J87" s="866"/>
      <c r="K87" s="866"/>
      <c r="L87" s="866"/>
      <c r="M87" s="867"/>
      <c r="N87" s="301">
        <f>SUM(N80:N86)</f>
        <v>467428.26391560864</v>
      </c>
    </row>
    <row r="88" spans="1:14" ht="15.75" thickBot="1">
      <c r="B88" s="33"/>
      <c r="C88" s="34"/>
      <c r="D88" s="34"/>
      <c r="E88" s="34"/>
      <c r="F88" s="34"/>
      <c r="G88" s="34"/>
      <c r="H88" s="34"/>
      <c r="I88" s="34"/>
      <c r="J88" s="34"/>
      <c r="K88" s="34"/>
      <c r="L88" s="34"/>
      <c r="M88" s="34"/>
      <c r="N88" s="35"/>
    </row>
    <row r="89" spans="1:14" ht="15.75" thickBot="1">
      <c r="B89" s="823" t="s">
        <v>967</v>
      </c>
      <c r="C89" s="824"/>
      <c r="D89" s="824"/>
      <c r="E89" s="824"/>
      <c r="F89" s="824"/>
      <c r="G89" s="824"/>
      <c r="H89" s="824"/>
      <c r="I89" s="824"/>
      <c r="J89" s="824"/>
      <c r="K89" s="824"/>
      <c r="L89" s="824"/>
      <c r="M89" s="825"/>
      <c r="N89" s="99">
        <f>N47+N63+N74+N87</f>
        <v>2685335.385788932</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8" t="s">
        <v>969</v>
      </c>
      <c r="C93" s="869"/>
      <c r="D93" s="869"/>
      <c r="E93" s="869"/>
      <c r="F93" s="869"/>
      <c r="G93" s="869"/>
      <c r="H93" s="869"/>
      <c r="I93" s="314"/>
      <c r="J93" s="334"/>
      <c r="K93" s="302" t="s">
        <v>970</v>
      </c>
      <c r="L93" s="870" t="s">
        <v>971</v>
      </c>
      <c r="M93" s="871"/>
      <c r="N93" s="303"/>
    </row>
    <row r="94" spans="1:14">
      <c r="B94" s="856" t="s">
        <v>972</v>
      </c>
      <c r="C94" s="857"/>
      <c r="D94" s="857"/>
      <c r="E94" s="857"/>
      <c r="F94" s="857"/>
      <c r="G94" s="857"/>
      <c r="H94" s="857"/>
      <c r="I94" s="87"/>
      <c r="J94" s="88"/>
      <c r="K94" s="304">
        <v>0.2</v>
      </c>
      <c r="L94" s="858">
        <f>N89*K94</f>
        <v>537067.07715778647</v>
      </c>
      <c r="M94" s="859"/>
      <c r="N94" s="51"/>
    </row>
    <row r="95" spans="1:14">
      <c r="B95" s="89" t="s">
        <v>973</v>
      </c>
      <c r="C95" s="90"/>
      <c r="D95" s="90"/>
      <c r="E95" s="90"/>
      <c r="F95" s="90"/>
      <c r="G95" s="90"/>
      <c r="H95" s="90"/>
      <c r="I95" s="87"/>
      <c r="J95" s="88"/>
      <c r="K95" s="304">
        <v>0.05</v>
      </c>
      <c r="L95" s="858">
        <f>N89*K95</f>
        <v>134266.76928944662</v>
      </c>
      <c r="M95" s="859"/>
      <c r="N95" s="51"/>
    </row>
    <row r="96" spans="1:14" ht="15.75" thickBot="1">
      <c r="B96" s="91" t="s">
        <v>974</v>
      </c>
      <c r="C96" s="92"/>
      <c r="D96" s="92"/>
      <c r="E96" s="92"/>
      <c r="F96" s="92"/>
      <c r="G96" s="92"/>
      <c r="H96" s="92"/>
      <c r="I96" s="93"/>
      <c r="J96" s="94"/>
      <c r="K96" s="305">
        <v>0.05</v>
      </c>
      <c r="L96" s="860">
        <f>N89*K96</f>
        <v>134266.76928944662</v>
      </c>
      <c r="M96" s="861"/>
      <c r="N96" s="51"/>
    </row>
    <row r="97" spans="1:14" ht="15.75" thickBot="1">
      <c r="B97" s="823" t="s">
        <v>953</v>
      </c>
      <c r="C97" s="824"/>
      <c r="D97" s="824"/>
      <c r="E97" s="824"/>
      <c r="F97" s="824"/>
      <c r="G97" s="824"/>
      <c r="H97" s="824"/>
      <c r="I97" s="824"/>
      <c r="J97" s="824"/>
      <c r="K97" s="824"/>
      <c r="L97" s="824"/>
      <c r="M97" s="825"/>
      <c r="N97" s="52">
        <f>L94+L95+L96</f>
        <v>805600.61573667976</v>
      </c>
    </row>
    <row r="98" spans="1:14" ht="15.75" thickBot="1">
      <c r="B98" s="33"/>
      <c r="C98" s="34"/>
      <c r="D98" s="34"/>
      <c r="E98" s="34"/>
      <c r="F98" s="34"/>
      <c r="G98" s="34"/>
      <c r="H98" s="34"/>
      <c r="I98" s="34"/>
      <c r="J98" s="34"/>
      <c r="K98" s="34"/>
      <c r="L98" s="34"/>
      <c r="M98" s="34"/>
      <c r="N98" s="35"/>
    </row>
    <row r="99" spans="1:14" ht="15.75" thickBot="1">
      <c r="A99" t="s">
        <v>2016</v>
      </c>
      <c r="B99" s="823" t="s">
        <v>975</v>
      </c>
      <c r="C99" s="824"/>
      <c r="D99" s="824"/>
      <c r="E99" s="824"/>
      <c r="F99" s="824"/>
      <c r="G99" s="824"/>
      <c r="H99" s="824"/>
      <c r="I99" s="824"/>
      <c r="J99" s="824"/>
      <c r="K99" s="824"/>
      <c r="L99" s="824"/>
      <c r="M99" s="825"/>
      <c r="N99" s="188">
        <f>N89+N97</f>
        <v>3490936.0015256116</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40.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2"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VLOOKUP(A36,EQUIPOS!A6:D162,4,FALSE)</f>
        <v>96312.594885606872</v>
      </c>
      <c r="L36" s="270"/>
      <c r="M36" s="271">
        <v>0.16</v>
      </c>
      <c r="N36" s="272">
        <f>K36/M36</f>
        <v>601953.71803504298</v>
      </c>
    </row>
    <row r="37" spans="1:14">
      <c r="A37" s="113" t="s">
        <v>261</v>
      </c>
      <c r="B37" s="872" t="str">
        <f>VLOOKUP(A37,EQUIPOS!A7:D154,3,FALSE)</f>
        <v xml:space="preserve">Motobomba 3 PULGADAS (incluye operario)
</v>
      </c>
      <c r="C37" s="873"/>
      <c r="D37" s="873"/>
      <c r="E37" s="873"/>
      <c r="F37" s="873"/>
      <c r="G37" s="873"/>
      <c r="H37" s="874"/>
      <c r="I37" s="421"/>
      <c r="J37" s="422"/>
      <c r="K37" s="269">
        <f>VLOOKUP(A37,EQUIPOS!A7:D163,4,FALSE)</f>
        <v>3050.0406606631732</v>
      </c>
      <c r="L37" s="335"/>
      <c r="M37" s="336">
        <v>0.16</v>
      </c>
      <c r="N37" s="272">
        <f>K37/M37</f>
        <v>19062.754129144832</v>
      </c>
    </row>
    <row r="38" spans="1:14">
      <c r="A38" s="113"/>
      <c r="B38" s="872"/>
      <c r="C38" s="873"/>
      <c r="D38" s="873"/>
      <c r="E38" s="873"/>
      <c r="F38" s="873"/>
      <c r="G38" s="873"/>
      <c r="H38" s="874"/>
      <c r="I38" s="421"/>
      <c r="J38" s="422"/>
      <c r="K38" s="438"/>
      <c r="L38" s="335"/>
      <c r="M38" s="336"/>
      <c r="N38" s="272"/>
    </row>
    <row r="39" spans="1:14">
      <c r="A39" s="113"/>
      <c r="B39" s="872"/>
      <c r="C39" s="873"/>
      <c r="D39" s="873"/>
      <c r="E39" s="873"/>
      <c r="F39" s="873"/>
      <c r="G39" s="873"/>
      <c r="H39" s="874"/>
      <c r="I39" s="421"/>
      <c r="J39" s="422"/>
      <c r="K39" s="438"/>
      <c r="L39" s="335"/>
      <c r="M39" s="336"/>
      <c r="N39" s="272"/>
    </row>
    <row r="40" spans="1:14">
      <c r="A40" s="113"/>
      <c r="B40" s="872"/>
      <c r="C40" s="873"/>
      <c r="D40" s="873"/>
      <c r="E40" s="873"/>
      <c r="F40" s="873"/>
      <c r="G40" s="873"/>
      <c r="H40" s="874"/>
      <c r="I40" s="328"/>
      <c r="J40" s="330"/>
      <c r="K40" s="438"/>
      <c r="L40" s="423"/>
      <c r="M40" s="424"/>
      <c r="N40" s="272"/>
    </row>
    <row r="41" spans="1:14">
      <c r="B41" s="872"/>
      <c r="C41" s="873"/>
      <c r="D41" s="873"/>
      <c r="E41" s="873"/>
      <c r="F41" s="873"/>
      <c r="G41" s="873"/>
      <c r="H41" s="874"/>
      <c r="I41" s="36"/>
      <c r="J41" s="37"/>
      <c r="K41" s="438"/>
      <c r="L41" s="276"/>
      <c r="M41" s="277"/>
      <c r="N41" s="272"/>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0.05</v>
      </c>
      <c r="N43" s="344">
        <f>N77*M43</f>
        <v>12625.400141187813</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633641.87230537564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10410.663468910047</v>
      </c>
      <c r="N50" s="272">
        <f>K50*M50</f>
        <v>2082.1326937820095</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1252.9685592354826</v>
      </c>
      <c r="N51" s="272">
        <f>K51*M51</f>
        <v>1252.9685592354826</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757.92937381841796</v>
      </c>
      <c r="N52" s="272">
        <f>K52*M52</f>
        <v>378.96468690920898</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3418.6324902998572</v>
      </c>
      <c r="N53" s="272">
        <f>K53*M53</f>
        <v>512794.87354497856</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458608.75354291411</v>
      </c>
      <c r="N54" s="272">
        <f>K54*M54</f>
        <v>458608.75354291411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975117.69302781939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0">
        <f>VLOOKUP(A63,TRANSPORTE!A5:D117,4,FALSE)</f>
        <v>1117.717304658089</v>
      </c>
      <c r="M63" s="911"/>
      <c r="N63" s="287">
        <f>K63*L63</f>
        <v>1117.717304658089</v>
      </c>
    </row>
    <row r="64" spans="1:14">
      <c r="B64" s="46"/>
      <c r="C64" s="47"/>
      <c r="D64" s="47"/>
      <c r="E64" s="47"/>
      <c r="F64" s="47"/>
      <c r="G64" s="4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1117.717304658089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SUM(N73:N76)</f>
        <v>252508.00282375625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N45+N58+N68+N77</f>
        <v>1862385.2854616095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372477.05709232192</v>
      </c>
      <c r="M84" s="859"/>
      <c r="N84" s="51"/>
    </row>
    <row r="85" spans="1:14">
      <c r="B85" s="89" t="s">
        <v>973</v>
      </c>
      <c r="C85" s="90"/>
      <c r="D85" s="90"/>
      <c r="E85" s="90"/>
      <c r="F85" s="90"/>
      <c r="G85" s="90"/>
      <c r="H85" s="90"/>
      <c r="I85" s="87"/>
      <c r="J85" s="88"/>
      <c r="K85" s="304">
        <v>0.05</v>
      </c>
      <c r="L85" s="858">
        <f>N79*K85</f>
        <v>93119.26427308048</v>
      </c>
      <c r="M85" s="859"/>
      <c r="N85" s="51"/>
    </row>
    <row r="86" spans="1:14" ht="15.75" thickBot="1">
      <c r="B86" s="91" t="s">
        <v>974</v>
      </c>
      <c r="C86" s="92"/>
      <c r="D86" s="92"/>
      <c r="E86" s="92"/>
      <c r="F86" s="92"/>
      <c r="G86" s="92"/>
      <c r="H86" s="92"/>
      <c r="I86" s="93"/>
      <c r="J86" s="94"/>
      <c r="K86" s="305">
        <v>0.05</v>
      </c>
      <c r="L86" s="860">
        <f>N79*K86</f>
        <v>93119.26427308048</v>
      </c>
      <c r="M86" s="861"/>
      <c r="N86" s="51"/>
    </row>
    <row r="87" spans="1:14" ht="15.75" thickBot="1">
      <c r="B87" s="823" t="s">
        <v>953</v>
      </c>
      <c r="C87" s="824"/>
      <c r="D87" s="824"/>
      <c r="E87" s="824"/>
      <c r="F87" s="824"/>
      <c r="G87" s="824"/>
      <c r="H87" s="824"/>
      <c r="I87" s="824"/>
      <c r="J87" s="824"/>
      <c r="K87" s="824"/>
      <c r="L87" s="824"/>
      <c r="M87" s="825"/>
      <c r="N87" s="52">
        <f>L84+L85+L86</f>
        <v>558715.58563848294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2421100.8711000923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38.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452"/>
      <c r="L30" s="799" t="s">
        <v>945</v>
      </c>
      <c r="M30" s="800"/>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VLOOKUP(A36,EQUIPOS!A6:D162,4,FALSE)</f>
        <v>66349.405524752452</v>
      </c>
      <c r="L36" s="270"/>
      <c r="M36" s="271">
        <v>0.01</v>
      </c>
      <c r="N36" s="272">
        <f t="shared" ref="N36:N41" si="0">K36/M36</f>
        <v>6634940.5524752447</v>
      </c>
    </row>
    <row r="37" spans="1:14">
      <c r="A37" s="113" t="s">
        <v>192</v>
      </c>
      <c r="B37" s="872" t="str">
        <f>VLOOKUP(A37,EQUIPOS!A7:D154,3,FALSE)</f>
        <v>Equipo de acarreo interno</v>
      </c>
      <c r="C37" s="873"/>
      <c r="D37" s="873"/>
      <c r="E37" s="873"/>
      <c r="F37" s="873"/>
      <c r="G37" s="873"/>
      <c r="H37" s="874"/>
      <c r="I37" s="421"/>
      <c r="J37" s="422"/>
      <c r="K37" s="269">
        <f>VLOOKUP(A37,EQUIPOS!A7:D163,4,FALSE)</f>
        <v>43799.135797438372</v>
      </c>
      <c r="L37" s="335"/>
      <c r="M37" s="336">
        <v>0.05</v>
      </c>
      <c r="N37" s="272">
        <f t="shared" si="0"/>
        <v>875982.71594876738</v>
      </c>
    </row>
    <row r="38" spans="1:14">
      <c r="A38" s="113" t="s">
        <v>217</v>
      </c>
      <c r="B38" s="872" t="str">
        <f>VLOOKUP(A38,EQUIPOS!A8:D154,3,FALSE)</f>
        <v>Equipo de soldadura y de acetileno (incluye soldadura)</v>
      </c>
      <c r="C38" s="873"/>
      <c r="D38" s="873"/>
      <c r="E38" s="873"/>
      <c r="F38" s="873"/>
      <c r="G38" s="873"/>
      <c r="H38" s="874"/>
      <c r="I38" s="421"/>
      <c r="J38" s="422"/>
      <c r="K38" s="269">
        <f>VLOOKUP(A38,EQUIPOS!A8:D164,4,FALSE)</f>
        <v>33174.190150500486</v>
      </c>
      <c r="L38" s="335"/>
      <c r="M38" s="336">
        <v>0.01</v>
      </c>
      <c r="N38" s="272">
        <f t="shared" si="0"/>
        <v>3317419.0150500485</v>
      </c>
    </row>
    <row r="39" spans="1:14">
      <c r="A39" s="113" t="s">
        <v>242</v>
      </c>
      <c r="B39" s="872" t="str">
        <f>VLOOKUP(A39,EQUIPOS!A9:D154,3,FALSE)</f>
        <v>Grúa con torre capacidad 1 ton en la punta.</v>
      </c>
      <c r="C39" s="873"/>
      <c r="D39" s="873"/>
      <c r="E39" s="873"/>
      <c r="F39" s="873"/>
      <c r="G39" s="873"/>
      <c r="H39" s="874"/>
      <c r="I39" s="421"/>
      <c r="J39" s="422"/>
      <c r="K39" s="269">
        <f>VLOOKUP(A39,EQUIPOS!A9:D165,4,FALSE)</f>
        <v>181723.98562169055</v>
      </c>
      <c r="L39" s="335"/>
      <c r="M39" s="336">
        <v>0.04</v>
      </c>
      <c r="N39" s="272">
        <f t="shared" si="0"/>
        <v>4543099.6405422632</v>
      </c>
    </row>
    <row r="40" spans="1:14">
      <c r="A40" s="113" t="s">
        <v>255</v>
      </c>
      <c r="B40" s="872" t="str">
        <f>VLOOKUP(A40,EQUIPOS!A10:D154,3,FALSE)</f>
        <v>Manómetro cable de acero para bajar la celda</v>
      </c>
      <c r="C40" s="873"/>
      <c r="D40" s="873"/>
      <c r="E40" s="873"/>
      <c r="F40" s="873"/>
      <c r="G40" s="873"/>
      <c r="H40" s="874"/>
      <c r="I40" s="328"/>
      <c r="J40" s="330"/>
      <c r="K40" s="269">
        <f>VLOOKUP(A40,EQUIPOS!A10:D166,4,FALSE)</f>
        <v>1375627.800936677</v>
      </c>
      <c r="L40" s="423"/>
      <c r="M40" s="424">
        <v>1</v>
      </c>
      <c r="N40" s="272">
        <f t="shared" si="0"/>
        <v>1375627.800936677</v>
      </c>
    </row>
    <row r="41" spans="1:14">
      <c r="A41" t="s">
        <v>320</v>
      </c>
      <c r="B41" s="872" t="str">
        <f>VLOOKUP(A41,EQUIPOS!A11:D154,3,FALSE)</f>
        <v>Retroexcavadora sobre llantas, motor 62HP, Profundidad de excavación de 5.41 metros.</v>
      </c>
      <c r="C41" s="873"/>
      <c r="D41" s="873"/>
      <c r="E41" s="873"/>
      <c r="F41" s="873"/>
      <c r="G41" s="873"/>
      <c r="H41" s="874"/>
      <c r="I41" s="36"/>
      <c r="J41" s="37"/>
      <c r="K41" s="269">
        <f>VLOOKUP(A41,EQUIPOS!A11:D167,4,FALSE)</f>
        <v>111893.37492958848</v>
      </c>
      <c r="L41" s="276"/>
      <c r="M41" s="277">
        <v>0.2</v>
      </c>
      <c r="N41" s="272">
        <f t="shared" si="0"/>
        <v>559466.87464794237</v>
      </c>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0.01</v>
      </c>
      <c r="N43" s="344">
        <f>N81*M43</f>
        <v>6913.9567913614801</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17313450.556392301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21275632.984610099</v>
      </c>
      <c r="N50" s="272">
        <f t="shared" ref="N50:N55" si="1">K50*M50</f>
        <v>21275632.984610099</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141841.97713551729</v>
      </c>
      <c r="N51" s="272">
        <f t="shared" si="1"/>
        <v>4255259.3140655188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2304868.52598722</v>
      </c>
      <c r="N52" s="272">
        <f t="shared" si="1"/>
        <v>4609737.05197444</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1120655.291388432</v>
      </c>
      <c r="N53" s="272">
        <f t="shared" si="1"/>
        <v>5603276.4569421597</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89249.098880094927</v>
      </c>
      <c r="N54" s="272">
        <f t="shared" si="1"/>
        <v>5354945.9328056956</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1593.1547695558775</v>
      </c>
      <c r="N55" s="272">
        <f t="shared" si="1"/>
        <v>19117.85723467053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41117969.59763258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0">
        <f>VLOOKUP(A63,TRANSPORTE!A5:D117,4,FALSE)</f>
        <v>1201490.6901948159</v>
      </c>
      <c r="M63" s="911"/>
      <c r="N63" s="287">
        <f>K63*L63</f>
        <v>1201490.6901948159</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0">
        <f>VLOOKUP(A64,TRANSPORTE!A6:D117,4,FALSE)</f>
        <v>133595.14025988308</v>
      </c>
      <c r="M64" s="911"/>
      <c r="N64" s="287">
        <f>K64*L64</f>
        <v>1068761.1220790646</v>
      </c>
    </row>
    <row r="65" spans="1:15">
      <c r="A65" t="s">
        <v>1399</v>
      </c>
      <c r="B65" s="46" t="str">
        <f>VLOOKUP(A65,TRANSPORTE!A6:D117,3,FALSE)</f>
        <v>Pasajes aéreos</v>
      </c>
      <c r="C65" s="47"/>
      <c r="D65" s="47"/>
      <c r="E65" s="47"/>
      <c r="F65" s="47"/>
      <c r="G65" s="47"/>
      <c r="H65" s="311" t="s">
        <v>945</v>
      </c>
      <c r="I65" s="279">
        <v>3</v>
      </c>
      <c r="J65" s="286">
        <v>1</v>
      </c>
      <c r="K65" s="279">
        <f>I65*J65</f>
        <v>3</v>
      </c>
      <c r="L65" s="910">
        <f>VLOOKUP(A65,TRANSPORTE!A6:D117,4,FALSE)</f>
        <v>345957.34563574498</v>
      </c>
      <c r="M65" s="911"/>
      <c r="N65" s="287">
        <f>K65*L65</f>
        <v>1037872.0369072349</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3308123.8491811156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62430939.682342149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12486187.93646843</v>
      </c>
      <c r="M88" s="859"/>
      <c r="N88" s="51"/>
    </row>
    <row r="89" spans="1:14">
      <c r="B89" s="89" t="s">
        <v>973</v>
      </c>
      <c r="C89" s="90"/>
      <c r="D89" s="90"/>
      <c r="E89" s="90"/>
      <c r="F89" s="90"/>
      <c r="G89" s="90"/>
      <c r="H89" s="90"/>
      <c r="I89" s="87"/>
      <c r="J89" s="88"/>
      <c r="K89" s="304">
        <v>0.05</v>
      </c>
      <c r="L89" s="858">
        <f>N83*K89</f>
        <v>3121546.9841171075</v>
      </c>
      <c r="M89" s="859"/>
      <c r="N89" s="51"/>
    </row>
    <row r="90" spans="1:14" ht="15.75" thickBot="1">
      <c r="B90" s="91" t="s">
        <v>974</v>
      </c>
      <c r="C90" s="92"/>
      <c r="D90" s="92"/>
      <c r="E90" s="92"/>
      <c r="F90" s="92"/>
      <c r="G90" s="92"/>
      <c r="H90" s="92"/>
      <c r="I90" s="93"/>
      <c r="J90" s="94"/>
      <c r="K90" s="305">
        <v>0.05</v>
      </c>
      <c r="L90" s="860">
        <f>N83*K90</f>
        <v>3121546.9841171075</v>
      </c>
      <c r="M90" s="861"/>
      <c r="N90" s="51"/>
    </row>
    <row r="91" spans="1:14" ht="15.75" thickBot="1">
      <c r="B91" s="823" t="s">
        <v>953</v>
      </c>
      <c r="C91" s="824"/>
      <c r="D91" s="824"/>
      <c r="E91" s="824"/>
      <c r="F91" s="824"/>
      <c r="G91" s="824"/>
      <c r="H91" s="824"/>
      <c r="I91" s="824"/>
      <c r="J91" s="824"/>
      <c r="K91" s="824"/>
      <c r="L91" s="824"/>
      <c r="M91" s="825"/>
      <c r="N91" s="52">
        <f>L88+L89+L90</f>
        <v>18729281.904702645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81160221.58704479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t="s">
        <v>121</v>
      </c>
      <c r="B36" s="872" t="str">
        <f>VLOOKUP(A36,EQUIPOS!A6:D154,3,FALSE)</f>
        <v>Bomba eléctrica para accionar la celda</v>
      </c>
      <c r="C36" s="873"/>
      <c r="D36" s="873"/>
      <c r="E36" s="873"/>
      <c r="F36" s="873"/>
      <c r="G36" s="873"/>
      <c r="H36" s="874"/>
      <c r="I36" s="267"/>
      <c r="J36" s="268"/>
      <c r="K36" s="269">
        <f>VLOOKUP(A36,EQUIPOS!A6:D162,4,FALSE)</f>
        <v>66349.405524752452</v>
      </c>
      <c r="L36" s="270"/>
      <c r="M36" s="271">
        <v>0.01</v>
      </c>
      <c r="N36" s="272">
        <f>K36/M36</f>
        <v>6634940.5524752447</v>
      </c>
    </row>
    <row r="37" spans="1:16">
      <c r="A37" s="113" t="s">
        <v>217</v>
      </c>
      <c r="B37" s="872" t="str">
        <f>VLOOKUP(A37,EQUIPOS!A7:D154,3,FALSE)</f>
        <v>Equipo de soldadura y de acetileno (incluye soldadura)</v>
      </c>
      <c r="C37" s="873"/>
      <c r="D37" s="873"/>
      <c r="E37" s="873"/>
      <c r="F37" s="873"/>
      <c r="G37" s="873"/>
      <c r="H37" s="874"/>
      <c r="I37" s="421"/>
      <c r="J37" s="422"/>
      <c r="K37" s="269">
        <f>VLOOKUP(A37,EQUIPOS!A7:D163,4,FALSE)</f>
        <v>33174.190150500486</v>
      </c>
      <c r="L37" s="335"/>
      <c r="M37" s="336">
        <v>0.01</v>
      </c>
      <c r="N37" s="272">
        <f>K37/M37</f>
        <v>3317419.0150500485</v>
      </c>
    </row>
    <row r="38" spans="1:16">
      <c r="A38" s="113" t="s">
        <v>255</v>
      </c>
      <c r="B38" s="872" t="str">
        <f>VLOOKUP(A38,EQUIPOS!A8:D154,3,FALSE)</f>
        <v>Manómetro cable de acero para bajar la celda</v>
      </c>
      <c r="C38" s="873"/>
      <c r="D38" s="873"/>
      <c r="E38" s="873"/>
      <c r="F38" s="873"/>
      <c r="G38" s="873"/>
      <c r="H38" s="874"/>
      <c r="I38" s="421"/>
      <c r="J38" s="422"/>
      <c r="K38" s="269">
        <f>VLOOKUP(A38,EQUIPOS!A8:D164,4,FALSE)</f>
        <v>1375627.800936677</v>
      </c>
      <c r="L38" s="335"/>
      <c r="M38" s="336">
        <v>1</v>
      </c>
      <c r="N38" s="272">
        <f>K38/M38</f>
        <v>1375627.800936677</v>
      </c>
    </row>
    <row r="39" spans="1:16">
      <c r="A39" s="113"/>
      <c r="B39" s="872"/>
      <c r="C39" s="873"/>
      <c r="D39" s="873"/>
      <c r="E39" s="873"/>
      <c r="F39" s="873"/>
      <c r="G39" s="873"/>
      <c r="H39" s="874"/>
      <c r="I39" s="421"/>
      <c r="J39" s="422"/>
      <c r="K39" s="269"/>
      <c r="L39" s="335"/>
      <c r="M39" s="336"/>
      <c r="N39" s="272"/>
    </row>
    <row r="40" spans="1:16">
      <c r="A40" s="113"/>
      <c r="B40" s="872"/>
      <c r="C40" s="873"/>
      <c r="D40" s="873"/>
      <c r="E40" s="873"/>
      <c r="F40" s="873"/>
      <c r="G40" s="873"/>
      <c r="H40" s="874"/>
      <c r="I40" s="328"/>
      <c r="J40" s="330"/>
      <c r="K40" s="269"/>
      <c r="L40" s="423"/>
      <c r="M40" s="424"/>
      <c r="N40" s="272"/>
    </row>
    <row r="41" spans="1:16">
      <c r="B41" s="872"/>
      <c r="C41" s="873"/>
      <c r="D41" s="873"/>
      <c r="E41" s="873"/>
      <c r="F41" s="873"/>
      <c r="G41" s="873"/>
      <c r="H41" s="874"/>
      <c r="I41" s="36"/>
      <c r="J41" s="37"/>
      <c r="K41" s="269"/>
      <c r="L41" s="276"/>
      <c r="M41" s="277"/>
      <c r="N41" s="272"/>
    </row>
    <row r="42" spans="1:16">
      <c r="B42" s="320"/>
      <c r="C42" s="321"/>
      <c r="D42" s="321"/>
      <c r="E42" s="321"/>
      <c r="F42" s="323"/>
      <c r="G42" s="323"/>
      <c r="H42" s="125"/>
      <c r="I42" s="36"/>
      <c r="J42" s="37"/>
      <c r="K42" s="438"/>
      <c r="L42" s="276"/>
      <c r="M42" s="277"/>
      <c r="N42" s="273"/>
    </row>
    <row r="43" spans="1:16">
      <c r="B43" s="880" t="s">
        <v>952</v>
      </c>
      <c r="C43" s="881"/>
      <c r="D43" s="881"/>
      <c r="E43" s="38"/>
      <c r="F43" s="39"/>
      <c r="G43" s="39"/>
      <c r="H43" s="40"/>
      <c r="I43" s="36"/>
      <c r="J43" s="37"/>
      <c r="K43" s="279"/>
      <c r="L43" s="276"/>
      <c r="M43" s="401">
        <v>0.01</v>
      </c>
      <c r="N43" s="344">
        <f>N81*M43</f>
        <v>6913.9567913614801</v>
      </c>
    </row>
    <row r="44" spans="1:16" ht="15.75" thickBot="1">
      <c r="B44" s="872"/>
      <c r="C44" s="873"/>
      <c r="D44" s="873"/>
      <c r="E44" s="873"/>
      <c r="F44" s="873"/>
      <c r="G44" s="873"/>
      <c r="H44" s="874"/>
      <c r="I44" s="882"/>
      <c r="J44" s="883"/>
      <c r="K44" s="41"/>
      <c r="L44" s="884"/>
      <c r="M44" s="885"/>
      <c r="N44" s="105"/>
    </row>
    <row r="45" spans="1:16" ht="15.75" thickBot="1">
      <c r="B45" s="823" t="s">
        <v>953</v>
      </c>
      <c r="C45" s="824"/>
      <c r="D45" s="824"/>
      <c r="E45" s="824"/>
      <c r="F45" s="824"/>
      <c r="G45" s="824"/>
      <c r="H45" s="824"/>
      <c r="I45" s="824"/>
      <c r="J45" s="824"/>
      <c r="K45" s="824"/>
      <c r="L45" s="824"/>
      <c r="M45" s="825"/>
      <c r="N45" s="394">
        <f>SUM(N36:N44)</f>
        <v>11334901.325253332</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21275632.984610099</v>
      </c>
      <c r="N50" s="272">
        <f t="shared" ref="N50:N55" si="0">K50*M50</f>
        <v>21275632.984610099</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141841.97713551729</v>
      </c>
      <c r="N51" s="272">
        <f t="shared" si="0"/>
        <v>4255259.3140655188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2304868.52598722</v>
      </c>
      <c r="N52" s="272">
        <f t="shared" si="0"/>
        <v>4609737.05197444</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1120655.291388432</v>
      </c>
      <c r="N53" s="272">
        <f t="shared" si="0"/>
        <v>5603276.4569421597</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89249.098880094927</v>
      </c>
      <c r="N54" s="272">
        <f t="shared" si="0"/>
        <v>5354945.9328056956</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1593.1547695558775</v>
      </c>
      <c r="N55" s="272">
        <f t="shared" si="0"/>
        <v>19117.85723467053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41117969.59763258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0">
        <f>VLOOKUP(A63,TRANSPORTE!A5:D117,4,FALSE)</f>
        <v>345957.34563574498</v>
      </c>
      <c r="M63" s="911"/>
      <c r="N63" s="287">
        <f>K63*L63</f>
        <v>1037872.0369072349</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0">
        <f>VLOOKUP(A64,TRANSPORTE!A6:D117,4,FALSE)</f>
        <v>1201490.6901948159</v>
      </c>
      <c r="M64" s="911"/>
      <c r="N64" s="287">
        <f>K64*L64</f>
        <v>1201490.6901948159</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0">
        <f>VLOOKUP(A65,TRANSPORTE!A6:D118,4,FALSE)</f>
        <v>133595.14025988308</v>
      </c>
      <c r="M65" s="911"/>
      <c r="N65" s="287">
        <f>K65*L65</f>
        <v>1068761.1220790646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3308123.8491811152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44"/>
      <c r="J80" s="44"/>
      <c r="K80" s="44"/>
      <c r="L80" s="978"/>
      <c r="M80" s="979"/>
      <c r="N80" s="45"/>
    </row>
    <row r="81" spans="1:14" ht="15.75" thickBot="1">
      <c r="B81" s="823" t="s">
        <v>953</v>
      </c>
      <c r="C81" s="824"/>
      <c r="D81" s="824"/>
      <c r="E81" s="824"/>
      <c r="F81" s="824"/>
      <c r="G81" s="824"/>
      <c r="H81" s="824"/>
      <c r="I81" s="866"/>
      <c r="J81" s="866"/>
      <c r="K81" s="866"/>
      <c r="L81" s="866"/>
      <c r="M81" s="867"/>
      <c r="N81" s="301">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56452390.451203175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11290478.090240635</v>
      </c>
      <c r="M88" s="859"/>
      <c r="N88" s="51"/>
    </row>
    <row r="89" spans="1:14">
      <c r="B89" s="89" t="s">
        <v>973</v>
      </c>
      <c r="C89" s="90"/>
      <c r="D89" s="90"/>
      <c r="E89" s="90"/>
      <c r="F89" s="90"/>
      <c r="G89" s="90"/>
      <c r="H89" s="90"/>
      <c r="I89" s="87"/>
      <c r="J89" s="88"/>
      <c r="K89" s="304">
        <v>0.05</v>
      </c>
      <c r="L89" s="858">
        <f>N83*K89</f>
        <v>2822619.5225601587</v>
      </c>
      <c r="M89" s="859"/>
      <c r="N89" s="51"/>
    </row>
    <row r="90" spans="1:14" ht="15.75" thickBot="1">
      <c r="B90" s="91" t="s">
        <v>974</v>
      </c>
      <c r="C90" s="92"/>
      <c r="D90" s="92"/>
      <c r="E90" s="92"/>
      <c r="F90" s="92"/>
      <c r="G90" s="92"/>
      <c r="H90" s="92"/>
      <c r="I90" s="93"/>
      <c r="J90" s="94"/>
      <c r="K90" s="305">
        <v>0.05</v>
      </c>
      <c r="L90" s="860">
        <f>N83*K90</f>
        <v>2822619.5225601587</v>
      </c>
      <c r="M90" s="861"/>
      <c r="N90" s="51"/>
    </row>
    <row r="91" spans="1:14" ht="15.75" thickBot="1">
      <c r="B91" s="823" t="s">
        <v>953</v>
      </c>
      <c r="C91" s="824"/>
      <c r="D91" s="824"/>
      <c r="E91" s="824"/>
      <c r="F91" s="824"/>
      <c r="G91" s="824"/>
      <c r="H91" s="824"/>
      <c r="I91" s="824"/>
      <c r="J91" s="824"/>
      <c r="K91" s="824"/>
      <c r="L91" s="824"/>
      <c r="M91" s="825"/>
      <c r="N91" s="52">
        <f>L88+L89+L90</f>
        <v>16935717.135360952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73388107.586564124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259</v>
      </c>
      <c r="B36" s="872" t="str">
        <f>VLOOKUP(A36,EQUIPOS!A6:D154,3,FALSE)</f>
        <v>Montacargas</v>
      </c>
      <c r="C36" s="873"/>
      <c r="D36" s="873"/>
      <c r="E36" s="873"/>
      <c r="F36" s="873"/>
      <c r="G36" s="873"/>
      <c r="H36" s="874"/>
      <c r="I36" s="267"/>
      <c r="J36" s="268"/>
      <c r="K36" s="269">
        <f>VLOOKUP(A36,EQUIPOS!A6:D162,4,FALSE)</f>
        <v>78358.876549629247</v>
      </c>
      <c r="L36" s="270"/>
      <c r="M36" s="336">
        <v>1.5</v>
      </c>
      <c r="N36" s="272">
        <f>K36/M36</f>
        <v>52239.251033086162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2693.4186967867336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54932.669729872898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8870.4237763811489</v>
      </c>
      <c r="N48" s="272">
        <f>K48*M48</f>
        <v>2778226.3032688419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2778226.3032688419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53868.373935734664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2887027.3469344499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577405.46938688995</v>
      </c>
      <c r="M84" s="859"/>
      <c r="N84" s="51"/>
    </row>
    <row r="85" spans="1:14">
      <c r="B85" s="89" t="s">
        <v>973</v>
      </c>
      <c r="C85" s="90"/>
      <c r="D85" s="90"/>
      <c r="E85" s="90"/>
      <c r="F85" s="90"/>
      <c r="G85" s="90"/>
      <c r="H85" s="90"/>
      <c r="I85" s="87"/>
      <c r="J85" s="88"/>
      <c r="K85" s="304">
        <v>0.05</v>
      </c>
      <c r="L85" s="858">
        <f>N79*K85</f>
        <v>144351.36734672249</v>
      </c>
      <c r="M85" s="859"/>
      <c r="N85" s="51"/>
    </row>
    <row r="86" spans="1:14" ht="15.75" thickBot="1">
      <c r="B86" s="91" t="s">
        <v>974</v>
      </c>
      <c r="C86" s="92"/>
      <c r="D86" s="92"/>
      <c r="E86" s="92"/>
      <c r="F86" s="92"/>
      <c r="G86" s="92"/>
      <c r="H86" s="92"/>
      <c r="I86" s="93"/>
      <c r="J86" s="94"/>
      <c r="K86" s="305">
        <v>0.05</v>
      </c>
      <c r="L86" s="860">
        <f>N79*K86</f>
        <v>144351.36734672249</v>
      </c>
      <c r="M86" s="861"/>
      <c r="N86" s="51"/>
    </row>
    <row r="87" spans="1:14" ht="15.75" thickBot="1">
      <c r="B87" s="823" t="s">
        <v>953</v>
      </c>
      <c r="C87" s="824"/>
      <c r="D87" s="824"/>
      <c r="E87" s="824"/>
      <c r="F87" s="824"/>
      <c r="G87" s="824"/>
      <c r="H87" s="824"/>
      <c r="I87" s="824"/>
      <c r="J87" s="824"/>
      <c r="K87" s="824"/>
      <c r="L87" s="824"/>
      <c r="M87" s="825"/>
      <c r="N87" s="52">
        <f>L84+L85+L86</f>
        <v>866108.20408033498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3753135.5510147847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267</v>
      </c>
      <c r="B36" s="872" t="str">
        <f>VLOOKUP(A36,EQUIPOS!A6:D154,3,FALSE)</f>
        <v>Motobomba de concreto</v>
      </c>
      <c r="C36" s="873"/>
      <c r="D36" s="873"/>
      <c r="E36" s="873"/>
      <c r="F36" s="873"/>
      <c r="G36" s="873"/>
      <c r="H36" s="874"/>
      <c r="I36" s="267"/>
      <c r="J36" s="268"/>
      <c r="K36" s="269">
        <f>VLOOKUP(A36,EQUIPOS!A6:D162,4,FALSE)</f>
        <v>71700.048283744429</v>
      </c>
      <c r="L36" s="270"/>
      <c r="M36" s="336">
        <v>2.5</v>
      </c>
      <c r="N36" s="272">
        <f>K36/M36</f>
        <v>28680.019313497771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28680.019313497771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2934.6674458812518</v>
      </c>
      <c r="N48" s="272">
        <f>K48*M48</f>
        <v>137221.17500433244</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401878.53494341724</v>
      </c>
      <c r="N49" s="272">
        <f>K49*M49</f>
        <v>268447.28109703126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405668.4561013637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0">
        <f>VLOOKUP(A60,TRANSPORTE!A2:D117,4,FALSE)</f>
        <v>1117.717304658089</v>
      </c>
      <c r="M60" s="911"/>
      <c r="N60" s="287">
        <f>K60*L60</f>
        <v>970.59830022186964</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970.59830022186964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435319.0737150833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87063.814743016672</v>
      </c>
      <c r="M84" s="859"/>
      <c r="N84" s="51"/>
    </row>
    <row r="85" spans="1:14">
      <c r="B85" s="89" t="s">
        <v>973</v>
      </c>
      <c r="C85" s="90"/>
      <c r="D85" s="90"/>
      <c r="E85" s="90"/>
      <c r="F85" s="90"/>
      <c r="G85" s="90"/>
      <c r="H85" s="90"/>
      <c r="I85" s="87"/>
      <c r="J85" s="88"/>
      <c r="K85" s="304">
        <v>0.05</v>
      </c>
      <c r="L85" s="858">
        <f>N79*K85</f>
        <v>21765.953685754168</v>
      </c>
      <c r="M85" s="859"/>
      <c r="N85" s="51"/>
    </row>
    <row r="86" spans="1:14" ht="15.75" thickBot="1">
      <c r="B86" s="91" t="s">
        <v>974</v>
      </c>
      <c r="C86" s="92"/>
      <c r="D86" s="92"/>
      <c r="E86" s="92"/>
      <c r="F86" s="92"/>
      <c r="G86" s="92"/>
      <c r="H86" s="92"/>
      <c r="I86" s="93"/>
      <c r="J86" s="94"/>
      <c r="K86" s="305">
        <v>0.05</v>
      </c>
      <c r="L86" s="860">
        <f>N79*K86</f>
        <v>21765.953685754168</v>
      </c>
      <c r="M86" s="861"/>
      <c r="N86" s="51"/>
    </row>
    <row r="87" spans="1:14" ht="15.75" thickBot="1">
      <c r="B87" s="823" t="s">
        <v>953</v>
      </c>
      <c r="C87" s="824"/>
      <c r="D87" s="824"/>
      <c r="E87" s="824"/>
      <c r="F87" s="824"/>
      <c r="G87" s="824"/>
      <c r="H87" s="824"/>
      <c r="I87" s="824"/>
      <c r="J87" s="824"/>
      <c r="K87" s="824"/>
      <c r="L87" s="824"/>
      <c r="M87" s="825"/>
      <c r="N87" s="52">
        <f>L84+L85+L86</f>
        <v>130595.72211452501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565914.79582960834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76"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VLOOKUP(A36,EQUIPOS!A6:D162,4,FALSE)</f>
        <v>66349.405524752452</v>
      </c>
      <c r="L36" s="270"/>
      <c r="M36" s="271">
        <v>0.01</v>
      </c>
      <c r="N36" s="272">
        <f t="shared" ref="N36:N41" si="0">K36/M36</f>
        <v>6634940.5524752447</v>
      </c>
    </row>
    <row r="37" spans="1:14">
      <c r="A37" s="113" t="s">
        <v>192</v>
      </c>
      <c r="B37" s="872" t="str">
        <f>VLOOKUP(A37,EQUIPOS!A7:D154,3,FALSE)</f>
        <v>Equipo de acarreo interno</v>
      </c>
      <c r="C37" s="873"/>
      <c r="D37" s="873"/>
      <c r="E37" s="873"/>
      <c r="F37" s="873"/>
      <c r="G37" s="873"/>
      <c r="H37" s="874"/>
      <c r="I37" s="421"/>
      <c r="J37" s="422"/>
      <c r="K37" s="269">
        <f>VLOOKUP(A37,EQUIPOS!A7:D163,4,FALSE)</f>
        <v>43799.135797438372</v>
      </c>
      <c r="L37" s="335"/>
      <c r="M37" s="336">
        <v>0.05</v>
      </c>
      <c r="N37" s="272">
        <f t="shared" si="0"/>
        <v>875982.71594876738</v>
      </c>
    </row>
    <row r="38" spans="1:14">
      <c r="A38" s="113" t="s">
        <v>214</v>
      </c>
      <c r="B38" s="872" t="str">
        <f>VLOOKUP(A38,EQUIPOS!A8:D154,3,FALSE)</f>
        <v>Equipo de oxigeno y soldadura</v>
      </c>
      <c r="C38" s="873"/>
      <c r="D38" s="873"/>
      <c r="E38" s="873"/>
      <c r="F38" s="873"/>
      <c r="G38" s="873"/>
      <c r="H38" s="874"/>
      <c r="I38" s="421"/>
      <c r="J38" s="422"/>
      <c r="K38" s="438">
        <f>VLOOKUP(A38,EQUIPOS!A8:D164,4,FALSE)</f>
        <v>14981.59468042721</v>
      </c>
      <c r="L38" s="335"/>
      <c r="M38" s="336">
        <v>0.01</v>
      </c>
      <c r="N38" s="272">
        <f t="shared" si="0"/>
        <v>1498159.468042721</v>
      </c>
    </row>
    <row r="39" spans="1:14">
      <c r="A39" s="113" t="s">
        <v>248</v>
      </c>
      <c r="B39" s="872" t="str">
        <f>VLOOKUP(A39,EQUIPOS!A9:D154,3,FALSE)</f>
        <v>Grúa telescópica de 50 Ton.</v>
      </c>
      <c r="C39" s="873"/>
      <c r="D39" s="873"/>
      <c r="E39" s="873"/>
      <c r="F39" s="873"/>
      <c r="G39" s="873"/>
      <c r="H39" s="874"/>
      <c r="I39" s="421"/>
      <c r="J39" s="422"/>
      <c r="K39" s="438">
        <f>VLOOKUP(A39,EQUIPOS!A9:D165,4,FALSE)</f>
        <v>236501.69066344964</v>
      </c>
      <c r="L39" s="335"/>
      <c r="M39" s="336">
        <v>0.04</v>
      </c>
      <c r="N39" s="272">
        <f t="shared" si="0"/>
        <v>5912542.2665862413</v>
      </c>
    </row>
    <row r="40" spans="1:14">
      <c r="A40" s="113" t="s">
        <v>255</v>
      </c>
      <c r="B40" s="872" t="str">
        <f>VLOOKUP(A40,EQUIPOS!A10:D154,3,FALSE)</f>
        <v>Manómetro cable de acero para bajar la celda</v>
      </c>
      <c r="C40" s="873"/>
      <c r="D40" s="873"/>
      <c r="E40" s="873"/>
      <c r="F40" s="873"/>
      <c r="G40" s="873"/>
      <c r="H40" s="874"/>
      <c r="I40" s="421"/>
      <c r="J40" s="422"/>
      <c r="K40" s="438">
        <f>VLOOKUP(A40,EQUIPOS!A10:D166,4,FALSE)</f>
        <v>1375627.800936677</v>
      </c>
      <c r="L40" s="335"/>
      <c r="M40" s="336">
        <v>1</v>
      </c>
      <c r="N40" s="272">
        <f t="shared" si="0"/>
        <v>1375627.800936677</v>
      </c>
    </row>
    <row r="41" spans="1:14">
      <c r="A41" s="113" t="s">
        <v>322</v>
      </c>
      <c r="B41" s="872" t="str">
        <f>VLOOKUP(A41,EQUIPOS!A11:D154,3,FALSE)</f>
        <v xml:space="preserve">Retroexcavadora sobre llantas JD 410
</v>
      </c>
      <c r="C41" s="873"/>
      <c r="D41" s="873"/>
      <c r="E41" s="873"/>
      <c r="F41" s="873"/>
      <c r="G41" s="873"/>
      <c r="H41" s="874"/>
      <c r="I41" s="421"/>
      <c r="J41" s="422"/>
      <c r="K41" s="438">
        <f>VLOOKUP(A41,EQUIPOS!A11:D167,4,FALSE)</f>
        <v>119132.02514612483</v>
      </c>
      <c r="L41" s="335"/>
      <c r="M41" s="336">
        <v>0.2</v>
      </c>
      <c r="N41" s="272">
        <f t="shared" si="0"/>
        <v>595660.12573062407</v>
      </c>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N86*M45</f>
        <v>69139.567913614796</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411">
        <f>SUM(N36:N45)</f>
        <v>16962052.497633886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8" t="s">
        <v>944</v>
      </c>
      <c r="C51" s="869"/>
      <c r="D51" s="869"/>
      <c r="E51" s="869"/>
      <c r="F51" s="869"/>
      <c r="G51" s="869"/>
      <c r="H51" s="869"/>
      <c r="I51" s="903"/>
      <c r="J51" s="315" t="s">
        <v>945</v>
      </c>
      <c r="K51" s="85" t="s">
        <v>946</v>
      </c>
      <c r="L51" s="904" t="s">
        <v>955</v>
      </c>
      <c r="M51" s="903"/>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21275632.984610099</v>
      </c>
      <c r="N52" s="272">
        <f t="shared" ref="N52:N57" si="1">K52*M52</f>
        <v>21275632.984610099</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141841.97713551729</v>
      </c>
      <c r="N53" s="272">
        <f t="shared" si="1"/>
        <v>4255259.3140655188</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2304868.52598722</v>
      </c>
      <c r="N54" s="272">
        <f t="shared" si="1"/>
        <v>4609737.05197444</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1120655.291388432</v>
      </c>
      <c r="N55" s="272">
        <f t="shared" si="1"/>
        <v>5603276.4569421597</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173510.70446814</v>
      </c>
      <c r="N56" s="272">
        <f t="shared" si="1"/>
        <v>10410642.2680884</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1593.1547695558775</v>
      </c>
      <c r="N57" s="272">
        <f t="shared" si="1"/>
        <v>19117.85723467053</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3" t="s">
        <v>953</v>
      </c>
      <c r="C63" s="824"/>
      <c r="D63" s="824"/>
      <c r="E63" s="824"/>
      <c r="F63" s="824"/>
      <c r="G63" s="824"/>
      <c r="H63" s="824"/>
      <c r="I63" s="824"/>
      <c r="J63" s="824"/>
      <c r="K63" s="824"/>
      <c r="L63" s="824"/>
      <c r="M63" s="825"/>
      <c r="N63" s="394">
        <f>SUM(N52:N62)</f>
        <v>46173665.932915285</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0">
        <f>VLOOKUP(A68,TRANSPORTE!A5:D117,4,FALSE)</f>
        <v>1201490.6901948159</v>
      </c>
      <c r="M68" s="911"/>
      <c r="N68" s="287">
        <f>K68*L68</f>
        <v>1201490.6901948159</v>
      </c>
    </row>
    <row r="69" spans="1:15">
      <c r="A69" t="s">
        <v>1399</v>
      </c>
      <c r="B69" s="46" t="str">
        <f>VLOOKUP(A69,TRANSPORTE!A5:D117,3,FALSE)</f>
        <v>Pasajes aéreos</v>
      </c>
      <c r="C69" s="47"/>
      <c r="D69" s="47"/>
      <c r="E69" s="47"/>
      <c r="F69" s="47"/>
      <c r="G69" s="47"/>
      <c r="H69" s="311" t="s">
        <v>945</v>
      </c>
      <c r="I69" s="279">
        <v>3</v>
      </c>
      <c r="J69" s="286">
        <v>1</v>
      </c>
      <c r="K69" s="279">
        <f>I69*J69</f>
        <v>3</v>
      </c>
      <c r="L69" s="910">
        <f>VLOOKUP(A69,TRANSPORTE!A5:D117,4,FALSE)</f>
        <v>345957.34563574498</v>
      </c>
      <c r="M69" s="911"/>
      <c r="N69" s="287">
        <f>K69*L69</f>
        <v>1037872.0369072349</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2239362.7271020506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865"/>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9"/>
      <c r="C85" s="900" t="e">
        <f>VLOOKUP(B85,'MANO DE OBRA'!B12:E73,3,FALSE)</f>
        <v>#N/A</v>
      </c>
      <c r="D85" s="900" t="e">
        <f>VLOOKUP(C85,'MANO DE OBRA'!C12:F73,3,FALSE)</f>
        <v>#N/A</v>
      </c>
      <c r="E85" s="900" t="e">
        <f>VLOOKUP(D85,'MANO DE OBRA'!D12:G73,3,FALSE)</f>
        <v>#N/A</v>
      </c>
      <c r="F85" s="900" t="e">
        <f>VLOOKUP(E85,'MANO DE OBRA'!E12:H73,3,FALSE)</f>
        <v>#N/A</v>
      </c>
      <c r="G85" s="900" t="e">
        <f>VLOOKUP(F85,'MANO DE OBRA'!F12:I73,3,FALSE)</f>
        <v>#N/A</v>
      </c>
      <c r="H85" s="900" t="e">
        <f>VLOOKUP(G85,'MANO DE OBRA'!G12:J73,3,FALSE)</f>
        <v>#N/A</v>
      </c>
      <c r="I85" s="470"/>
      <c r="J85" s="471"/>
      <c r="K85" s="472"/>
      <c r="L85" s="980"/>
      <c r="M85" s="980"/>
      <c r="N85" s="473"/>
    </row>
    <row r="86" spans="1:14" ht="15.75" thickBot="1">
      <c r="B86" s="912" t="s">
        <v>953</v>
      </c>
      <c r="C86" s="866"/>
      <c r="D86" s="866"/>
      <c r="E86" s="866"/>
      <c r="F86" s="866"/>
      <c r="G86" s="866"/>
      <c r="H86" s="866"/>
      <c r="I86" s="866"/>
      <c r="J86" s="866"/>
      <c r="K86" s="866"/>
      <c r="L86" s="866"/>
      <c r="M86" s="867"/>
      <c r="N86" s="460">
        <f>SUM(N79:N85)</f>
        <v>691395.67913614796</v>
      </c>
    </row>
    <row r="87" spans="1:14" ht="15.75" thickBot="1">
      <c r="B87" s="33"/>
      <c r="C87" s="34"/>
      <c r="D87" s="34"/>
      <c r="E87" s="34"/>
      <c r="F87" s="34"/>
      <c r="G87" s="34"/>
      <c r="H87" s="34"/>
      <c r="I87" s="34"/>
      <c r="J87" s="34"/>
      <c r="K87" s="34"/>
      <c r="L87" s="34"/>
      <c r="M87" s="34"/>
      <c r="N87" s="35"/>
    </row>
    <row r="88" spans="1:14" ht="15.75" thickBot="1">
      <c r="B88" s="823" t="s">
        <v>967</v>
      </c>
      <c r="C88" s="824"/>
      <c r="D88" s="824"/>
      <c r="E88" s="824"/>
      <c r="F88" s="824"/>
      <c r="G88" s="824"/>
      <c r="H88" s="824"/>
      <c r="I88" s="824"/>
      <c r="J88" s="824"/>
      <c r="K88" s="824"/>
      <c r="L88" s="824"/>
      <c r="M88" s="825"/>
      <c r="N88" s="99">
        <f>N86+N74+N63+N47</f>
        <v>66066476.836787373</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8" t="s">
        <v>969</v>
      </c>
      <c r="C92" s="869"/>
      <c r="D92" s="869"/>
      <c r="E92" s="869"/>
      <c r="F92" s="869"/>
      <c r="G92" s="869"/>
      <c r="H92" s="869"/>
      <c r="I92" s="314"/>
      <c r="J92" s="334"/>
      <c r="K92" s="302" t="s">
        <v>970</v>
      </c>
      <c r="L92" s="870" t="s">
        <v>971</v>
      </c>
      <c r="M92" s="871"/>
      <c r="N92" s="303"/>
    </row>
    <row r="93" spans="1:14">
      <c r="B93" s="856" t="s">
        <v>972</v>
      </c>
      <c r="C93" s="857"/>
      <c r="D93" s="857"/>
      <c r="E93" s="857"/>
      <c r="F93" s="857"/>
      <c r="G93" s="857"/>
      <c r="H93" s="857"/>
      <c r="I93" s="87"/>
      <c r="J93" s="88"/>
      <c r="K93" s="304">
        <v>0.2</v>
      </c>
      <c r="L93" s="858">
        <f>N88*K93</f>
        <v>13213295.367357476</v>
      </c>
      <c r="M93" s="859"/>
      <c r="N93" s="51"/>
    </row>
    <row r="94" spans="1:14">
      <c r="B94" s="89" t="s">
        <v>973</v>
      </c>
      <c r="C94" s="90"/>
      <c r="D94" s="90"/>
      <c r="E94" s="90"/>
      <c r="F94" s="90"/>
      <c r="G94" s="90"/>
      <c r="H94" s="90"/>
      <c r="I94" s="87"/>
      <c r="J94" s="88"/>
      <c r="K94" s="304">
        <v>0.05</v>
      </c>
      <c r="L94" s="858">
        <f>N88*K94</f>
        <v>3303323.8418393689</v>
      </c>
      <c r="M94" s="859"/>
      <c r="N94" s="51"/>
    </row>
    <row r="95" spans="1:14" ht="15.75" thickBot="1">
      <c r="B95" s="91" t="s">
        <v>974</v>
      </c>
      <c r="C95" s="92"/>
      <c r="D95" s="92"/>
      <c r="E95" s="92"/>
      <c r="F95" s="92"/>
      <c r="G95" s="92"/>
      <c r="H95" s="92"/>
      <c r="I95" s="93"/>
      <c r="J95" s="94"/>
      <c r="K95" s="305">
        <v>0.05</v>
      </c>
      <c r="L95" s="860">
        <f>N88*K95</f>
        <v>3303323.8418393689</v>
      </c>
      <c r="M95" s="861"/>
      <c r="N95" s="51"/>
    </row>
    <row r="96" spans="1:14" ht="15.75" thickBot="1">
      <c r="B96" s="823" t="s">
        <v>953</v>
      </c>
      <c r="C96" s="824"/>
      <c r="D96" s="824"/>
      <c r="E96" s="824"/>
      <c r="F96" s="824"/>
      <c r="G96" s="824"/>
      <c r="H96" s="824"/>
      <c r="I96" s="824"/>
      <c r="J96" s="824"/>
      <c r="K96" s="824"/>
      <c r="L96" s="824"/>
      <c r="M96" s="825"/>
      <c r="N96" s="52">
        <f>L93+L94+L95</f>
        <v>19819943.051036213</v>
      </c>
    </row>
    <row r="97" spans="1:14" ht="15.75" thickBot="1">
      <c r="B97" s="33"/>
      <c r="C97" s="34"/>
      <c r="D97" s="34"/>
      <c r="E97" s="34"/>
      <c r="F97" s="34"/>
      <c r="G97" s="34"/>
      <c r="H97" s="34"/>
      <c r="I97" s="34"/>
      <c r="J97" s="34"/>
      <c r="K97" s="34"/>
      <c r="L97" s="34"/>
      <c r="M97" s="34"/>
      <c r="N97" s="35"/>
    </row>
    <row r="98" spans="1:14" ht="15.75" thickBot="1">
      <c r="A98" t="s">
        <v>2016</v>
      </c>
      <c r="B98" s="823" t="s">
        <v>975</v>
      </c>
      <c r="C98" s="824"/>
      <c r="D98" s="824"/>
      <c r="E98" s="824"/>
      <c r="F98" s="824"/>
      <c r="G98" s="824"/>
      <c r="H98" s="824"/>
      <c r="I98" s="824"/>
      <c r="J98" s="824"/>
      <c r="K98" s="824"/>
      <c r="L98" s="824"/>
      <c r="M98" s="825"/>
      <c r="N98" s="188">
        <f>N88+N96</f>
        <v>85886419.887823582</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31" sqref="N3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6.710937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326</v>
      </c>
      <c r="B36" s="872" t="str">
        <f>VLOOKUP(A36,EQUIPOS!A6:D154,3,FALSE)</f>
        <v>Sensor de Impacto para prueba de integridad tipo</v>
      </c>
      <c r="C36" s="873"/>
      <c r="D36" s="873"/>
      <c r="E36" s="873"/>
      <c r="F36" s="873"/>
      <c r="G36" s="873"/>
      <c r="H36" s="874"/>
      <c r="I36" s="267"/>
      <c r="J36" s="268"/>
      <c r="K36" s="269">
        <f>VLOOKUP(A36,EQUIPOS!A6:D162,4,FALSE)</f>
        <v>131092.28543093038</v>
      </c>
      <c r="L36" s="270"/>
      <c r="M36" s="336">
        <v>1</v>
      </c>
      <c r="N36" s="272">
        <f>K36/M36</f>
        <v>131092.28543093038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131092.28543093038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400073.41755476414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531165.70298569452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106233.1405971389</v>
      </c>
      <c r="M84" s="859"/>
      <c r="N84" s="51"/>
    </row>
    <row r="85" spans="1:14">
      <c r="B85" s="89" t="s">
        <v>973</v>
      </c>
      <c r="C85" s="90"/>
      <c r="D85" s="90"/>
      <c r="E85" s="90"/>
      <c r="F85" s="90"/>
      <c r="G85" s="90"/>
      <c r="H85" s="90"/>
      <c r="I85" s="87"/>
      <c r="J85" s="88"/>
      <c r="K85" s="304">
        <v>0.05</v>
      </c>
      <c r="L85" s="858">
        <f>N79*K85</f>
        <v>26558.285149284726</v>
      </c>
      <c r="M85" s="859"/>
      <c r="N85" s="51"/>
    </row>
    <row r="86" spans="1:14" ht="15.75" thickBot="1">
      <c r="B86" s="91" t="s">
        <v>974</v>
      </c>
      <c r="C86" s="92"/>
      <c r="D86" s="92"/>
      <c r="E86" s="92"/>
      <c r="F86" s="92"/>
      <c r="G86" s="92"/>
      <c r="H86" s="92"/>
      <c r="I86" s="93"/>
      <c r="J86" s="94"/>
      <c r="K86" s="305">
        <v>0.05</v>
      </c>
      <c r="L86" s="860">
        <f>N79*K86</f>
        <v>26558.285149284726</v>
      </c>
      <c r="M86" s="861"/>
      <c r="N86" s="51"/>
    </row>
    <row r="87" spans="1:14" ht="15.75" thickBot="1">
      <c r="B87" s="823" t="s">
        <v>953</v>
      </c>
      <c r="C87" s="824"/>
      <c r="D87" s="824"/>
      <c r="E87" s="824"/>
      <c r="F87" s="824"/>
      <c r="G87" s="824"/>
      <c r="H87" s="824"/>
      <c r="I87" s="824"/>
      <c r="J87" s="824"/>
      <c r="K87" s="824"/>
      <c r="L87" s="824"/>
      <c r="M87" s="825"/>
      <c r="N87" s="52">
        <f>L84+L85+L86</f>
        <v>159349.71089570835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690515.41388140293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topLeftCell="A37"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320</v>
      </c>
      <c r="B36" s="872" t="str">
        <f>VLOOKUP(A36,EQUIPOS!A6:D154,3,FALSE)</f>
        <v>Retroexcavadora sobre llantas, motor 62HP, Profundidad de excavación de 5.41 metros.</v>
      </c>
      <c r="C36" s="873"/>
      <c r="D36" s="873"/>
      <c r="E36" s="873"/>
      <c r="F36" s="873"/>
      <c r="G36" s="873"/>
      <c r="H36" s="874"/>
      <c r="I36" s="267"/>
      <c r="J36" s="268"/>
      <c r="K36" s="269">
        <f>VLOOKUP(A36,EQUIPOS!A6:D162,4,FALSE)</f>
        <v>111893.37492958848</v>
      </c>
      <c r="L36" s="270"/>
      <c r="M36" s="336">
        <v>10</v>
      </c>
      <c r="N36" s="272">
        <f>K36/M36</f>
        <v>11189.337492958848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336.34905451801001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11525.686547476858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32633.364717482509</v>
      </c>
      <c r="N48" s="272">
        <f>K48*M48</f>
        <v>15954.089417435895</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19737.96495174677</v>
      </c>
      <c r="N49" s="272">
        <f>K49*M49</f>
        <v>26317.286602329026</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4685.7493222231687</v>
      </c>
      <c r="N50" s="272">
        <f>K50*M50</f>
        <v>7028.6239833347536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49300.000003099674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3363.4905451800996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64189.177095756633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12837.835419151328</v>
      </c>
      <c r="M84" s="859"/>
      <c r="N84" s="51"/>
    </row>
    <row r="85" spans="1:14">
      <c r="B85" s="89" t="s">
        <v>973</v>
      </c>
      <c r="C85" s="90"/>
      <c r="D85" s="90"/>
      <c r="E85" s="90"/>
      <c r="F85" s="90"/>
      <c r="G85" s="90"/>
      <c r="H85" s="90"/>
      <c r="I85" s="87"/>
      <c r="J85" s="88"/>
      <c r="K85" s="304">
        <v>0.05</v>
      </c>
      <c r="L85" s="858">
        <f>N79*K85</f>
        <v>3209.458854787832</v>
      </c>
      <c r="M85" s="859"/>
      <c r="N85" s="51"/>
    </row>
    <row r="86" spans="1:14" ht="15.75" thickBot="1">
      <c r="B86" s="91" t="s">
        <v>974</v>
      </c>
      <c r="C86" s="92"/>
      <c r="D86" s="92"/>
      <c r="E86" s="92"/>
      <c r="F86" s="92"/>
      <c r="G86" s="92"/>
      <c r="H86" s="92"/>
      <c r="I86" s="93"/>
      <c r="J86" s="94"/>
      <c r="K86" s="305">
        <v>0.05</v>
      </c>
      <c r="L86" s="860">
        <f>N79*K86</f>
        <v>3209.458854787832</v>
      </c>
      <c r="M86" s="861"/>
      <c r="N86" s="51"/>
    </row>
    <row r="87" spans="1:14" ht="15.75" thickBot="1">
      <c r="B87" s="823" t="s">
        <v>953</v>
      </c>
      <c r="C87" s="824"/>
      <c r="D87" s="824"/>
      <c r="E87" s="824"/>
      <c r="F87" s="824"/>
      <c r="G87" s="824"/>
      <c r="H87" s="824"/>
      <c r="I87" s="824"/>
      <c r="J87" s="824"/>
      <c r="K87" s="824"/>
      <c r="L87" s="824"/>
      <c r="M87" s="825"/>
      <c r="N87" s="52">
        <f>L84+L85+L86</f>
        <v>19256.753128726992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83445.930224483629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204</v>
      </c>
      <c r="B36" s="872" t="str">
        <f>VLOOKUP(A36,EQUIPOS!A6:D154,3,FALSE)</f>
        <v xml:space="preserve">Equipo de soldadura 250 AMP
</v>
      </c>
      <c r="C36" s="873"/>
      <c r="D36" s="873"/>
      <c r="E36" s="873"/>
      <c r="F36" s="873"/>
      <c r="G36" s="873"/>
      <c r="H36" s="874"/>
      <c r="I36" s="267"/>
      <c r="J36" s="268"/>
      <c r="K36" s="269">
        <f>VLOOKUP(A36,EQUIPOS!A6:D162,4,FALSE)</f>
        <v>13551.407547107838</v>
      </c>
      <c r="L36" s="270"/>
      <c r="M36" s="336">
        <v>10</v>
      </c>
      <c r="N36" s="272">
        <f>K36/M36</f>
        <v>1355.1407547107838</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VLOOKUP(A37,EQUIPOS!A7:D163,4,FALSE)</f>
        <v>111893.37492958848</v>
      </c>
      <c r="L37" s="335"/>
      <c r="M37" s="336">
        <v>10</v>
      </c>
      <c r="N37" s="272">
        <f>K37/M37</f>
        <v>11189.337492958848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402.04310903601998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12946.521356705651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12646.290111403812</v>
      </c>
      <c r="N48" s="272">
        <f>K48*M48</f>
        <v>417.32757367632581</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87468.229861892221</v>
      </c>
      <c r="N49" s="272">
        <f>K49*M49</f>
        <v>262404.68958567665</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769.58982572331672</v>
      </c>
      <c r="N50" s="272">
        <f>K50*M50</f>
        <v>7695.898257233167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270517.9154165861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4020.4310903601995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287484.86786365195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57496.973572730392</v>
      </c>
      <c r="M84" s="859"/>
      <c r="N84" s="51"/>
    </row>
    <row r="85" spans="1:14">
      <c r="B85" s="89" t="s">
        <v>973</v>
      </c>
      <c r="C85" s="90"/>
      <c r="D85" s="90"/>
      <c r="E85" s="90"/>
      <c r="F85" s="90"/>
      <c r="G85" s="90"/>
      <c r="H85" s="90"/>
      <c r="I85" s="87"/>
      <c r="J85" s="88"/>
      <c r="K85" s="304">
        <v>0.05</v>
      </c>
      <c r="L85" s="858">
        <f>N79*K85</f>
        <v>14374.243393182598</v>
      </c>
      <c r="M85" s="859"/>
      <c r="N85" s="51"/>
    </row>
    <row r="86" spans="1:14" ht="15.75" thickBot="1">
      <c r="B86" s="91" t="s">
        <v>974</v>
      </c>
      <c r="C86" s="92"/>
      <c r="D86" s="92"/>
      <c r="E86" s="92"/>
      <c r="F86" s="92"/>
      <c r="G86" s="92"/>
      <c r="H86" s="92"/>
      <c r="I86" s="93"/>
      <c r="J86" s="94"/>
      <c r="K86" s="305">
        <v>0.05</v>
      </c>
      <c r="L86" s="860">
        <f>N79*K86</f>
        <v>14374.243393182598</v>
      </c>
      <c r="M86" s="861"/>
      <c r="N86" s="51"/>
    </row>
    <row r="87" spans="1:14" ht="15.75" thickBot="1">
      <c r="B87" s="823" t="s">
        <v>953</v>
      </c>
      <c r="C87" s="824"/>
      <c r="D87" s="824"/>
      <c r="E87" s="824"/>
      <c r="F87" s="824"/>
      <c r="G87" s="824"/>
      <c r="H87" s="824"/>
      <c r="I87" s="824"/>
      <c r="J87" s="824"/>
      <c r="K87" s="824"/>
      <c r="L87" s="824"/>
      <c r="M87" s="825"/>
      <c r="N87" s="52">
        <f>L84+L85+L86</f>
        <v>86245.460359095581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373730.32822274754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VLOOKUP(A36,EQUIPOS!A6:D162,4,FALSE)</f>
        <v>417356.28654388228</v>
      </c>
      <c r="L36" s="270"/>
      <c r="M36" s="336">
        <v>2</v>
      </c>
      <c r="N36" s="272">
        <f>K36/M36</f>
        <v>208678.14327194114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4716.7655451800993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213394.90881712124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2934.6674458812518</v>
      </c>
      <c r="N48" s="272">
        <f>K48*M48</f>
        <v>82170.688484675047</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439706.10096399102</v>
      </c>
      <c r="N49" s="272">
        <f>K49*M49</f>
        <v>153897.13533739684</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22108.216811688006</v>
      </c>
      <c r="N50" s="272">
        <f>K50*M50</f>
        <v>66324.650435064017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302392.47425713588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1117.717304658089</v>
      </c>
      <c r="M60" s="911"/>
      <c r="N60" s="287">
        <f>K60*L60</f>
        <v>391.20105663033115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391.20105663033115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563346.23958268843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112669.24791653769</v>
      </c>
      <c r="M84" s="859"/>
      <c r="N84" s="51"/>
    </row>
    <row r="85" spans="1:14">
      <c r="B85" s="89" t="s">
        <v>973</v>
      </c>
      <c r="C85" s="90"/>
      <c r="D85" s="90"/>
      <c r="E85" s="90"/>
      <c r="F85" s="90"/>
      <c r="G85" s="90"/>
      <c r="H85" s="90"/>
      <c r="I85" s="87"/>
      <c r="J85" s="88"/>
      <c r="K85" s="304">
        <v>0.05</v>
      </c>
      <c r="L85" s="858">
        <f>N79*K85</f>
        <v>28167.311979134422</v>
      </c>
      <c r="M85" s="859"/>
      <c r="N85" s="51"/>
    </row>
    <row r="86" spans="1:14" ht="15.75" thickBot="1">
      <c r="B86" s="91" t="s">
        <v>974</v>
      </c>
      <c r="C86" s="92"/>
      <c r="D86" s="92"/>
      <c r="E86" s="92"/>
      <c r="F86" s="92"/>
      <c r="G86" s="92"/>
      <c r="H86" s="92"/>
      <c r="I86" s="93"/>
      <c r="J86" s="94"/>
      <c r="K86" s="305">
        <v>0.05</v>
      </c>
      <c r="L86" s="860">
        <f>N79*K86</f>
        <v>28167.311979134422</v>
      </c>
      <c r="M86" s="861"/>
      <c r="N86" s="51"/>
    </row>
    <row r="87" spans="1:14" ht="15.75" thickBot="1">
      <c r="B87" s="823" t="s">
        <v>953</v>
      </c>
      <c r="C87" s="824"/>
      <c r="D87" s="824"/>
      <c r="E87" s="824"/>
      <c r="F87" s="824"/>
      <c r="G87" s="824"/>
      <c r="H87" s="824"/>
      <c r="I87" s="824"/>
      <c r="J87" s="824"/>
      <c r="K87" s="824"/>
      <c r="L87" s="824"/>
      <c r="M87" s="825"/>
      <c r="N87" s="52">
        <f>L84+L85+L86</f>
        <v>169003.87187480653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732350.11145749502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VLOOKUP(A36,EQUIPOS!A6:D162,4,FALSE)</f>
        <v>417356.28654388228</v>
      </c>
      <c r="L36" s="270"/>
      <c r="M36" s="336">
        <v>2</v>
      </c>
      <c r="N36" s="272">
        <f>K36/M36</f>
        <v>208678.14327194114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4716.7655451800993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213394.90881712124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2934.6674458812518</v>
      </c>
      <c r="N48" s="272">
        <f>K48*M48</f>
        <v>82170.688484675047</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485795.62717972667</v>
      </c>
      <c r="N49" s="272">
        <f>K49*M49</f>
        <v>170028.46951290432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22108.216811688006</v>
      </c>
      <c r="N50" s="272">
        <f>K50*M50</f>
        <v>44216.433623376011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296415.59162095538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1117.717304658089</v>
      </c>
      <c r="M60" s="911"/>
      <c r="N60" s="287">
        <f>K60*L60</f>
        <v>391.20105663033115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391.20105663033115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557369.35694650793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111473.8713893016</v>
      </c>
      <c r="M84" s="859"/>
      <c r="N84" s="51"/>
    </row>
    <row r="85" spans="1:14">
      <c r="B85" s="89" t="s">
        <v>973</v>
      </c>
      <c r="C85" s="90"/>
      <c r="D85" s="90"/>
      <c r="E85" s="90"/>
      <c r="F85" s="90"/>
      <c r="G85" s="90"/>
      <c r="H85" s="90"/>
      <c r="I85" s="87"/>
      <c r="J85" s="88"/>
      <c r="K85" s="304">
        <v>0.05</v>
      </c>
      <c r="L85" s="858">
        <f>N79*K85</f>
        <v>27868.467847325399</v>
      </c>
      <c r="M85" s="859"/>
      <c r="N85" s="51"/>
    </row>
    <row r="86" spans="1:14" ht="15.75" thickBot="1">
      <c r="B86" s="91" t="s">
        <v>974</v>
      </c>
      <c r="C86" s="92"/>
      <c r="D86" s="92"/>
      <c r="E86" s="92"/>
      <c r="F86" s="92"/>
      <c r="G86" s="92"/>
      <c r="H86" s="92"/>
      <c r="I86" s="93"/>
      <c r="J86" s="94"/>
      <c r="K86" s="305">
        <v>0.05</v>
      </c>
      <c r="L86" s="860">
        <f>N79*K86</f>
        <v>27868.467847325399</v>
      </c>
      <c r="M86" s="861"/>
      <c r="N86" s="51"/>
    </row>
    <row r="87" spans="1:14" ht="15.75" thickBot="1">
      <c r="B87" s="823" t="s">
        <v>953</v>
      </c>
      <c r="C87" s="824"/>
      <c r="D87" s="824"/>
      <c r="E87" s="824"/>
      <c r="F87" s="824"/>
      <c r="G87" s="824"/>
      <c r="H87" s="824"/>
      <c r="I87" s="824"/>
      <c r="J87" s="824"/>
      <c r="K87" s="824"/>
      <c r="L87" s="824"/>
      <c r="M87" s="825"/>
      <c r="N87" s="52">
        <f>L84+L85+L86</f>
        <v>167210.80708395239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724580.16403046029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195</v>
      </c>
      <c r="B36" s="872" t="str">
        <f>VLOOKUP(A36,EQUIPOS!A6:D154,3,FALSE)</f>
        <v xml:space="preserve">Equipo de oxicorte, Capacidad de corte: hasta 6´´ (152mm) </v>
      </c>
      <c r="C36" s="873"/>
      <c r="D36" s="873"/>
      <c r="E36" s="873"/>
      <c r="F36" s="873"/>
      <c r="G36" s="873"/>
      <c r="H36" s="874"/>
      <c r="I36" s="267"/>
      <c r="J36" s="268"/>
      <c r="K36" s="269">
        <f>VLOOKUP(A36,EQUIPOS!A6:D162,4,FALSE)</f>
        <v>13302.278175497368</v>
      </c>
      <c r="L36" s="270"/>
      <c r="M36" s="336">
        <v>1.1299999999999999</v>
      </c>
      <c r="N36" s="272">
        <f>K36/M36</f>
        <v>11771.927588935725</v>
      </c>
    </row>
    <row r="37" spans="1:14">
      <c r="A37" s="113" t="s">
        <v>332</v>
      </c>
      <c r="B37" s="872" t="str">
        <f>VLOOKUP(A37,EQUIPOS!A7:D154,3,FALSE)</f>
        <v xml:space="preserve">Taladro de 1/2´´, pulidora, lijadora y circular
</v>
      </c>
      <c r="C37" s="873"/>
      <c r="D37" s="873"/>
      <c r="E37" s="873"/>
      <c r="F37" s="873"/>
      <c r="G37" s="873"/>
      <c r="H37" s="874"/>
      <c r="I37" s="421"/>
      <c r="J37" s="422"/>
      <c r="K37" s="269">
        <f>VLOOKUP(A37,EQUIPOS!A7:D163,4,FALSE)</f>
        <v>11443.640617798821</v>
      </c>
      <c r="L37" s="335"/>
      <c r="M37" s="336">
        <v>0.53</v>
      </c>
      <c r="N37" s="272">
        <f>K37/M37</f>
        <v>21591.774750563811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2680.2873935734665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36043.989733073002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65014.439657386305</v>
      </c>
      <c r="N48" s="272">
        <f>K48*M48</f>
        <v>1300.2887931477262</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6360.2464935811295</v>
      </c>
      <c r="N49" s="272">
        <f>K49*M49</f>
        <v>3180.1232467905647</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80195.287996482206</v>
      </c>
      <c r="N50" s="272">
        <f>K50*M50</f>
        <v>6415.6230397185764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10896.035079656867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26802.873935734664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73742.898748464533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14748.579749692908</v>
      </c>
      <c r="M84" s="859"/>
      <c r="N84" s="51"/>
    </row>
    <row r="85" spans="1:14">
      <c r="B85" s="89" t="s">
        <v>973</v>
      </c>
      <c r="C85" s="90"/>
      <c r="D85" s="90"/>
      <c r="E85" s="90"/>
      <c r="F85" s="90"/>
      <c r="G85" s="90"/>
      <c r="H85" s="90"/>
      <c r="I85" s="87"/>
      <c r="J85" s="88"/>
      <c r="K85" s="304">
        <v>0.05</v>
      </c>
      <c r="L85" s="858">
        <f>N79*K85</f>
        <v>3687.144937423227</v>
      </c>
      <c r="M85" s="859"/>
      <c r="N85" s="51"/>
    </row>
    <row r="86" spans="1:14" ht="15.75" thickBot="1">
      <c r="B86" s="91" t="s">
        <v>974</v>
      </c>
      <c r="C86" s="92"/>
      <c r="D86" s="92"/>
      <c r="E86" s="92"/>
      <c r="F86" s="92"/>
      <c r="G86" s="92"/>
      <c r="H86" s="92"/>
      <c r="I86" s="93"/>
      <c r="J86" s="94"/>
      <c r="K86" s="305">
        <v>0.05</v>
      </c>
      <c r="L86" s="860">
        <f>N79*K86</f>
        <v>3687.144937423227</v>
      </c>
      <c r="M86" s="861"/>
      <c r="N86" s="51"/>
    </row>
    <row r="87" spans="1:14" ht="15.75" thickBot="1">
      <c r="B87" s="823" t="s">
        <v>953</v>
      </c>
      <c r="C87" s="824"/>
      <c r="D87" s="824"/>
      <c r="E87" s="824"/>
      <c r="F87" s="824"/>
      <c r="G87" s="824"/>
      <c r="H87" s="824"/>
      <c r="I87" s="824"/>
      <c r="J87" s="824"/>
      <c r="K87" s="824"/>
      <c r="L87" s="824"/>
      <c r="M87" s="825"/>
      <c r="N87" s="52">
        <f>L84+L85+L86</f>
        <v>22122.869624539358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95865.768373003899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topLeftCell="A37" zoomScale="75" zoomScaleNormal="75" workbookViewId="0">
      <selection activeCell="K36" sqref="K36"/>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VLOOKUP(A36,EQUIPOS!A6:D162,4,FALSE)</f>
        <v>21937.737834242209</v>
      </c>
      <c r="L36" s="270"/>
      <c r="M36" s="336">
        <v>12</v>
      </c>
      <c r="N36" s="272">
        <f t="shared" ref="N36:N42" si="0">K36/M36</f>
        <v>1828.144819520184</v>
      </c>
    </row>
    <row r="37" spans="1:14">
      <c r="A37" s="113" t="s">
        <v>288</v>
      </c>
      <c r="B37" s="872" t="str">
        <f>VLOOKUP(A37,EQUIPOS!A7:D154,3,FALSE)</f>
        <v xml:space="preserve">Planta eléctrica </v>
      </c>
      <c r="C37" s="873"/>
      <c r="D37" s="873"/>
      <c r="E37" s="873"/>
      <c r="F37" s="873"/>
      <c r="G37" s="873"/>
      <c r="H37" s="874"/>
      <c r="I37" s="267"/>
      <c r="J37" s="268"/>
      <c r="K37" s="269">
        <f>VLOOKUP(A37,EQUIPOS!A7:D163,4,FALSE)</f>
        <v>15516.761478701554</v>
      </c>
      <c r="L37" s="270"/>
      <c r="M37" s="336">
        <v>1.3</v>
      </c>
      <c r="N37" s="272">
        <f t="shared" si="0"/>
        <v>11935.970368231963</v>
      </c>
    </row>
    <row r="38" spans="1:14">
      <c r="A38" s="113" t="s">
        <v>125</v>
      </c>
      <c r="B38" s="872" t="str">
        <f>VLOOKUP(A38,EQUIPOS!A8:D154,3,FALSE)</f>
        <v>Bomba para gato de tensionamiento</v>
      </c>
      <c r="C38" s="873"/>
      <c r="D38" s="873"/>
      <c r="E38" s="873"/>
      <c r="F38" s="873"/>
      <c r="G38" s="873"/>
      <c r="H38" s="874"/>
      <c r="I38" s="267"/>
      <c r="J38" s="268"/>
      <c r="K38" s="269">
        <f>VLOOKUP(A38,EQUIPOS!A8:D164,4,FALSE)</f>
        <v>53507.452813671145</v>
      </c>
      <c r="L38" s="270"/>
      <c r="M38" s="336">
        <v>12</v>
      </c>
      <c r="N38" s="272">
        <f t="shared" si="0"/>
        <v>4458.9544011392618</v>
      </c>
    </row>
    <row r="39" spans="1:14">
      <c r="A39" s="113" t="s">
        <v>180</v>
      </c>
      <c r="B39" s="872" t="str">
        <f>VLOOKUP(A39,EQUIPOS!A9:D154,3,FALSE)</f>
        <v>Compresor 120 HP, con martillo.</v>
      </c>
      <c r="C39" s="873"/>
      <c r="D39" s="873"/>
      <c r="E39" s="873"/>
      <c r="F39" s="873"/>
      <c r="G39" s="873"/>
      <c r="H39" s="874"/>
      <c r="I39" s="267"/>
      <c r="J39" s="268"/>
      <c r="K39" s="269">
        <f>VLOOKUP(A39,EQUIPOS!A9:D165,4,FALSE)</f>
        <v>96312.594885606872</v>
      </c>
      <c r="L39" s="270"/>
      <c r="M39" s="336">
        <v>1.3</v>
      </c>
      <c r="N39" s="272">
        <f t="shared" si="0"/>
        <v>74086.611450466822</v>
      </c>
    </row>
    <row r="40" spans="1:14">
      <c r="A40" s="113" t="s">
        <v>197</v>
      </c>
      <c r="B40" s="872" t="str">
        <f>VLOOKUP(A40,EQUIPOS!A10:D154,3,FALSE)</f>
        <v>Equipo de perforación (TRACKDRILL), potencia 40 HP, 2100 golpes / minuto</v>
      </c>
      <c r="C40" s="873"/>
      <c r="D40" s="873"/>
      <c r="E40" s="873"/>
      <c r="F40" s="873"/>
      <c r="G40" s="873"/>
      <c r="H40" s="874"/>
      <c r="I40" s="267"/>
      <c r="J40" s="268"/>
      <c r="K40" s="269">
        <f>VLOOKUP(A40,EQUIPOS!A10:D166,4,FALSE)</f>
        <v>154100.35686172132</v>
      </c>
      <c r="L40" s="270"/>
      <c r="M40" s="336">
        <v>1.3</v>
      </c>
      <c r="N40" s="272">
        <f t="shared" si="0"/>
        <v>118538.73604747793</v>
      </c>
    </row>
    <row r="41" spans="1:14">
      <c r="A41" s="113" t="s">
        <v>195</v>
      </c>
      <c r="B41" s="872" t="str">
        <f>VLOOKUP(A41,EQUIPOS!A11:D154,3,FALSE)</f>
        <v xml:space="preserve">Equipo de oxicorte, Capacidad de corte: hasta 6´´ (152mm) </v>
      </c>
      <c r="C41" s="873"/>
      <c r="D41" s="873"/>
      <c r="E41" s="873"/>
      <c r="F41" s="873"/>
      <c r="G41" s="873"/>
      <c r="H41" s="874"/>
      <c r="I41" s="267"/>
      <c r="J41" s="268"/>
      <c r="K41" s="269">
        <f>VLOOKUP(A41,EQUIPOS!A11:D167,4,FALSE)</f>
        <v>13302.278175497368</v>
      </c>
      <c r="L41" s="270"/>
      <c r="M41" s="336">
        <v>15</v>
      </c>
      <c r="N41" s="272">
        <f t="shared" si="0"/>
        <v>886.81854503315787</v>
      </c>
    </row>
    <row r="42" spans="1:14">
      <c r="A42" s="113" t="s">
        <v>240</v>
      </c>
      <c r="B42" s="872" t="str">
        <f>VLOOKUP(A42,EQUIPOS!A12:D155,3,FALSE)</f>
        <v>Gato para tensionamiento, fuerza Max 200 ton, área de tensión 314 cm2.</v>
      </c>
      <c r="C42" s="873"/>
      <c r="D42" s="873"/>
      <c r="E42" s="873"/>
      <c r="F42" s="873"/>
      <c r="G42" s="873"/>
      <c r="H42" s="874"/>
      <c r="I42" s="267"/>
      <c r="J42" s="268"/>
      <c r="K42" s="269">
        <f>VLOOKUP(A42,EQUIPOS!A12:D168,4,FALSE)</f>
        <v>176574.28671798934</v>
      </c>
      <c r="L42" s="270"/>
      <c r="M42" s="336">
        <v>12</v>
      </c>
      <c r="N42" s="272">
        <f t="shared" si="0"/>
        <v>14714.523893165779</v>
      </c>
    </row>
    <row r="43" spans="1:14">
      <c r="A43" s="113"/>
      <c r="B43" s="872"/>
      <c r="C43" s="873"/>
      <c r="D43" s="873"/>
      <c r="E43" s="873"/>
      <c r="F43" s="873"/>
      <c r="G43" s="873"/>
      <c r="H43" s="874"/>
      <c r="I43" s="421"/>
      <c r="J43" s="422"/>
      <c r="K43" s="269"/>
      <c r="L43" s="335"/>
      <c r="M43" s="336"/>
      <c r="N43" s="272"/>
    </row>
    <row r="44" spans="1:14">
      <c r="A44" s="113"/>
      <c r="B44" s="872"/>
      <c r="C44" s="873"/>
      <c r="D44" s="873"/>
      <c r="E44" s="873"/>
      <c r="F44" s="873"/>
      <c r="G44" s="873"/>
      <c r="H44" s="874"/>
      <c r="I44" s="328"/>
      <c r="J44" s="330"/>
      <c r="K44" s="269"/>
      <c r="L44" s="423"/>
      <c r="M44" s="424"/>
      <c r="N44" s="272"/>
    </row>
    <row r="45" spans="1:14">
      <c r="B45" s="872"/>
      <c r="C45" s="873"/>
      <c r="D45" s="873"/>
      <c r="E45" s="873"/>
      <c r="F45" s="873"/>
      <c r="G45" s="873"/>
      <c r="H45" s="874"/>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230583.37959454296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5206.3881358035214</v>
      </c>
      <c r="N54" s="272">
        <f>K54*M54</f>
        <v>1041.2776271607042</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5918.2093622772409</v>
      </c>
      <c r="N55" s="272">
        <f t="shared" ref="N55:N67" si="1">K55*M55</f>
        <v>32727.697773393142</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43401.410436866878</v>
      </c>
      <c r="N56" s="272">
        <f t="shared" si="1"/>
        <v>347.211283494935</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37683.400433385934</v>
      </c>
      <c r="N57" s="272">
        <f t="shared" si="1"/>
        <v>829.03480953449048</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767.42161121743902</v>
      </c>
      <c r="N58" s="272">
        <f t="shared" si="1"/>
        <v>230.2264833652317</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1556.1403087628496</v>
      </c>
      <c r="N59" s="272">
        <f t="shared" si="1"/>
        <v>155.61403087628497</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20695.182049030733</v>
      </c>
      <c r="N60" s="272">
        <f t="shared" si="1"/>
        <v>10347.591024515366</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75058.328911833174</v>
      </c>
      <c r="N61" s="272">
        <f t="shared" si="1"/>
        <v>7505.8328911833178</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1286.8898738679152</v>
      </c>
      <c r="N62" s="272">
        <f t="shared" si="1"/>
        <v>12868.898738679152</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19867.289963782921</v>
      </c>
      <c r="N63" s="272">
        <f t="shared" si="1"/>
        <v>19867.289963782921</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12421.561401963945</v>
      </c>
      <c r="N64" s="272">
        <f t="shared" si="1"/>
        <v>6210.7807009819726</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3916.8517989637121</v>
      </c>
      <c r="N65" s="272">
        <f t="shared" si="1"/>
        <v>2154.2684894300419</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4685.7493222231687</v>
      </c>
      <c r="N66" s="272">
        <f t="shared" si="1"/>
        <v>234.28746611115844</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3639.1210354106697</v>
      </c>
      <c r="N67" s="272">
        <f t="shared" si="1"/>
        <v>3639.1210354106697</v>
      </c>
    </row>
    <row r="68" spans="1:14" ht="15.75" thickBot="1">
      <c r="B68" s="43"/>
      <c r="C68" s="310"/>
      <c r="D68" s="310"/>
      <c r="E68" s="310"/>
      <c r="F68" s="310"/>
      <c r="G68" s="310"/>
      <c r="H68" s="310"/>
      <c r="I68" s="310"/>
      <c r="J68" s="435"/>
      <c r="K68" s="126"/>
      <c r="L68" s="325"/>
      <c r="M68" s="402"/>
      <c r="N68" s="272"/>
    </row>
    <row r="69" spans="1:14" ht="15.75" thickBot="1">
      <c r="B69" s="823" t="s">
        <v>953</v>
      </c>
      <c r="C69" s="824"/>
      <c r="D69" s="824"/>
      <c r="E69" s="824"/>
      <c r="F69" s="824"/>
      <c r="G69" s="824"/>
      <c r="H69" s="824"/>
      <c r="I69" s="824"/>
      <c r="J69" s="824"/>
      <c r="K69" s="824"/>
      <c r="L69" s="824"/>
      <c r="M69" s="825"/>
      <c r="N69" s="394">
        <f>SUM(N54:N68)</f>
        <v>98159.132317919386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9" t="s">
        <v>961</v>
      </c>
      <c r="M73" s="888"/>
      <c r="N73" s="76" t="s">
        <v>951</v>
      </c>
    </row>
    <row r="74" spans="1:14">
      <c r="B74" s="46"/>
      <c r="C74" s="317"/>
      <c r="D74" s="317"/>
      <c r="E74" s="317"/>
      <c r="F74" s="317"/>
      <c r="G74" s="317"/>
      <c r="H74" s="311"/>
      <c r="I74" s="279"/>
      <c r="J74" s="286"/>
      <c r="K74" s="279"/>
      <c r="L74" s="910"/>
      <c r="M74" s="911"/>
      <c r="N74" s="287"/>
    </row>
    <row r="75" spans="1:14">
      <c r="B75" s="46"/>
      <c r="C75" s="47"/>
      <c r="D75" s="47"/>
      <c r="E75" s="47"/>
      <c r="F75" s="47"/>
      <c r="G75" s="47"/>
      <c r="H75" s="311"/>
      <c r="I75" s="279"/>
      <c r="J75" s="286"/>
      <c r="K75" s="279"/>
      <c r="L75" s="910"/>
      <c r="M75" s="911"/>
      <c r="N75" s="287"/>
    </row>
    <row r="76" spans="1:14">
      <c r="B76" s="46"/>
      <c r="C76" s="47"/>
      <c r="D76" s="47"/>
      <c r="E76" s="47"/>
      <c r="F76" s="47"/>
      <c r="G76" s="47"/>
      <c r="H76" s="311"/>
      <c r="I76" s="279"/>
      <c r="J76" s="286"/>
      <c r="K76" s="279"/>
      <c r="L76" s="910"/>
      <c r="M76" s="911"/>
      <c r="N76" s="287"/>
    </row>
    <row r="77" spans="1:14">
      <c r="B77" s="46"/>
      <c r="C77" s="47"/>
      <c r="D77" s="47"/>
      <c r="E77" s="47"/>
      <c r="F77" s="47"/>
      <c r="G77" s="47"/>
      <c r="H77" s="311"/>
      <c r="I77" s="279"/>
      <c r="J77" s="286"/>
      <c r="K77" s="279"/>
      <c r="L77" s="910"/>
      <c r="M77" s="911"/>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1"/>
      <c r="M79" s="902"/>
      <c r="N79" s="127"/>
    </row>
    <row r="80" spans="1:14" ht="15.75" thickBot="1">
      <c r="B80" s="912" t="s">
        <v>953</v>
      </c>
      <c r="C80" s="866"/>
      <c r="D80" s="866"/>
      <c r="E80" s="866"/>
      <c r="F80" s="866"/>
      <c r="G80" s="866"/>
      <c r="H80" s="866"/>
      <c r="I80" s="866"/>
      <c r="J80" s="866"/>
      <c r="K80" s="866"/>
      <c r="L80" s="866"/>
      <c r="M80" s="867"/>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2" t="s">
        <v>963</v>
      </c>
      <c r="C84" s="863"/>
      <c r="D84" s="863"/>
      <c r="E84" s="863"/>
      <c r="F84" s="863"/>
      <c r="G84" s="863"/>
      <c r="H84" s="863"/>
      <c r="I84" s="73" t="s">
        <v>964</v>
      </c>
      <c r="J84" s="75" t="s">
        <v>1410</v>
      </c>
      <c r="K84" s="74" t="s">
        <v>966</v>
      </c>
      <c r="L84" s="864" t="s">
        <v>950</v>
      </c>
      <c r="M84" s="865"/>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9"/>
      <c r="C90" s="900"/>
      <c r="D90" s="900"/>
      <c r="E90" s="900"/>
      <c r="F90" s="900"/>
      <c r="G90" s="900"/>
      <c r="H90" s="900"/>
      <c r="I90" s="126"/>
      <c r="J90" s="126"/>
      <c r="K90" s="126"/>
      <c r="L90" s="913"/>
      <c r="M90" s="913"/>
      <c r="N90" s="45"/>
    </row>
    <row r="91" spans="1:15" ht="15.75" thickBot="1">
      <c r="B91" s="912" t="s">
        <v>953</v>
      </c>
      <c r="C91" s="866"/>
      <c r="D91" s="866"/>
      <c r="E91" s="866"/>
      <c r="F91" s="866"/>
      <c r="G91" s="866"/>
      <c r="H91" s="866"/>
      <c r="I91" s="866"/>
      <c r="J91" s="866"/>
      <c r="K91" s="866"/>
      <c r="L91" s="866"/>
      <c r="M91" s="867"/>
      <c r="N91" s="301">
        <f>SUM(N85:N90)</f>
        <v>41336.200695078456</v>
      </c>
    </row>
    <row r="92" spans="1:15" ht="15.75" thickBot="1">
      <c r="B92" s="33"/>
      <c r="C92" s="34"/>
      <c r="D92" s="34"/>
      <c r="E92" s="34"/>
      <c r="F92" s="34"/>
      <c r="G92" s="34"/>
      <c r="H92" s="34"/>
      <c r="I92" s="34"/>
      <c r="J92" s="34"/>
      <c r="K92" s="34"/>
      <c r="L92" s="34"/>
      <c r="M92" s="34"/>
      <c r="N92" s="35"/>
    </row>
    <row r="93" spans="1:15" ht="15.75" thickBot="1">
      <c r="B93" s="823" t="s">
        <v>967</v>
      </c>
      <c r="C93" s="824"/>
      <c r="D93" s="824"/>
      <c r="E93" s="824"/>
      <c r="F93" s="824"/>
      <c r="G93" s="824"/>
      <c r="H93" s="824"/>
      <c r="I93" s="824"/>
      <c r="J93" s="824"/>
      <c r="K93" s="824"/>
      <c r="L93" s="824"/>
      <c r="M93" s="825"/>
      <c r="N93" s="99">
        <f>N49+N69+N80+N91</f>
        <v>370078.71260754083</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8" t="s">
        <v>969</v>
      </c>
      <c r="C97" s="869"/>
      <c r="D97" s="869"/>
      <c r="E97" s="869"/>
      <c r="F97" s="869"/>
      <c r="G97" s="869"/>
      <c r="H97" s="869"/>
      <c r="I97" s="314"/>
      <c r="J97" s="334"/>
      <c r="K97" s="302" t="s">
        <v>970</v>
      </c>
      <c r="L97" s="870" t="s">
        <v>971</v>
      </c>
      <c r="M97" s="871"/>
      <c r="N97" s="303"/>
    </row>
    <row r="98" spans="1:14">
      <c r="B98" s="856" t="s">
        <v>972</v>
      </c>
      <c r="C98" s="857"/>
      <c r="D98" s="857"/>
      <c r="E98" s="857"/>
      <c r="F98" s="857"/>
      <c r="G98" s="857"/>
      <c r="H98" s="857"/>
      <c r="I98" s="87"/>
      <c r="J98" s="88"/>
      <c r="K98" s="304">
        <v>0.2</v>
      </c>
      <c r="L98" s="858">
        <f>N93*K98</f>
        <v>74015.742521508175</v>
      </c>
      <c r="M98" s="859"/>
      <c r="N98" s="51"/>
    </row>
    <row r="99" spans="1:14">
      <c r="B99" s="89" t="s">
        <v>973</v>
      </c>
      <c r="C99" s="90"/>
      <c r="D99" s="90"/>
      <c r="E99" s="90"/>
      <c r="F99" s="90"/>
      <c r="G99" s="90"/>
      <c r="H99" s="90"/>
      <c r="I99" s="87"/>
      <c r="J99" s="88"/>
      <c r="K99" s="304">
        <v>0.05</v>
      </c>
      <c r="L99" s="858">
        <f>N93*K99</f>
        <v>18503.935630377044</v>
      </c>
      <c r="M99" s="859"/>
      <c r="N99" s="51"/>
    </row>
    <row r="100" spans="1:14" ht="15.75" thickBot="1">
      <c r="B100" s="91" t="s">
        <v>974</v>
      </c>
      <c r="C100" s="92"/>
      <c r="D100" s="92"/>
      <c r="E100" s="92"/>
      <c r="F100" s="92"/>
      <c r="G100" s="92"/>
      <c r="H100" s="92"/>
      <c r="I100" s="93"/>
      <c r="J100" s="94"/>
      <c r="K100" s="305">
        <v>0.05</v>
      </c>
      <c r="L100" s="860">
        <f>N93*K100</f>
        <v>18503.935630377044</v>
      </c>
      <c r="M100" s="861"/>
      <c r="N100" s="51"/>
    </row>
    <row r="101" spans="1:14" ht="15.75" thickBot="1">
      <c r="B101" s="823" t="s">
        <v>953</v>
      </c>
      <c r="C101" s="824"/>
      <c r="D101" s="824"/>
      <c r="E101" s="824"/>
      <c r="F101" s="824"/>
      <c r="G101" s="824"/>
      <c r="H101" s="824"/>
      <c r="I101" s="824"/>
      <c r="J101" s="824"/>
      <c r="K101" s="824"/>
      <c r="L101" s="824"/>
      <c r="M101" s="825"/>
      <c r="N101" s="52">
        <f>L98+L99+L100</f>
        <v>111023.61378226227</v>
      </c>
    </row>
    <row r="102" spans="1:14" ht="15.75" thickBot="1">
      <c r="B102" s="33"/>
      <c r="C102" s="34"/>
      <c r="D102" s="34"/>
      <c r="E102" s="34"/>
      <c r="F102" s="34"/>
      <c r="G102" s="34"/>
      <c r="H102" s="34"/>
      <c r="I102" s="34"/>
      <c r="J102" s="34"/>
      <c r="K102" s="34"/>
      <c r="L102" s="34"/>
      <c r="M102" s="34"/>
      <c r="N102" s="35"/>
    </row>
    <row r="103" spans="1:14" ht="15.75" thickBot="1">
      <c r="A103" t="s">
        <v>2016</v>
      </c>
      <c r="B103" s="823" t="s">
        <v>975</v>
      </c>
      <c r="C103" s="824"/>
      <c r="D103" s="824"/>
      <c r="E103" s="824"/>
      <c r="F103" s="824"/>
      <c r="G103" s="824"/>
      <c r="H103" s="824"/>
      <c r="I103" s="824"/>
      <c r="J103" s="824"/>
      <c r="K103" s="824"/>
      <c r="L103" s="824"/>
      <c r="M103" s="825"/>
      <c r="N103" s="188">
        <f>N93+N101</f>
        <v>481102.32638980309</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224</v>
      </c>
      <c r="B36" s="872" t="str">
        <f>VLOOKUP(A36,EQUIPOS!A6:D154,3,FALSE)</f>
        <v>Equipo de Medición (Deformimetros Eléctricos, Mecánicos, Celdas de Carga,  Etc.)</v>
      </c>
      <c r="C36" s="873"/>
      <c r="D36" s="873"/>
      <c r="E36" s="873"/>
      <c r="F36" s="873"/>
      <c r="G36" s="873"/>
      <c r="H36" s="874"/>
      <c r="I36" s="267"/>
      <c r="J36" s="268"/>
      <c r="K36" s="269">
        <f>VLOOKUP(A36,EQUIPOS!A6:D162,4,FALSE)</f>
        <v>177911.17848992371</v>
      </c>
      <c r="L36" s="270"/>
      <c r="M36" s="336">
        <v>3.3333333330000001</v>
      </c>
      <c r="N36" s="272">
        <f>K36/M36</f>
        <v>53373.353552314446</v>
      </c>
    </row>
    <row r="37" spans="1:14">
      <c r="A37" s="113" t="s">
        <v>125</v>
      </c>
      <c r="B37" s="872" t="str">
        <f>VLOOKUP(A37,EQUIPOS!A7:D154,3,FALSE)</f>
        <v>Bomba para gato de tensionamiento</v>
      </c>
      <c r="C37" s="873"/>
      <c r="D37" s="873"/>
      <c r="E37" s="873"/>
      <c r="F37" s="873"/>
      <c r="G37" s="873"/>
      <c r="H37" s="874"/>
      <c r="I37" s="421"/>
      <c r="J37" s="422"/>
      <c r="K37" s="269">
        <f>VLOOKUP(A37,EQUIPOS!A7:D163,4,FALSE)</f>
        <v>53507.452813671145</v>
      </c>
      <c r="L37" s="335"/>
      <c r="M37" s="336">
        <v>0.1</v>
      </c>
      <c r="N37" s="272">
        <f>K37/M37</f>
        <v>535074.52813671145</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VLOOKUP(A38,EQUIPOS!A8:D164,4,FALSE)</f>
        <v>176574.28671798934</v>
      </c>
      <c r="L38" s="423"/>
      <c r="M38" s="424">
        <v>0.1</v>
      </c>
      <c r="N38" s="272">
        <f>K38/M38</f>
        <v>1765742.8671798932</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2354190.748868919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0">
        <f>VLOOKUP(A60,TRANSPORTE!A2:D117,4,FALSE)</f>
        <v>3880.7845424392435</v>
      </c>
      <c r="M60" s="911"/>
      <c r="N60" s="287">
        <f>K60*L60</f>
        <v>58211.768136588653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58211.768136588653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6101.0196361652497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2418503.5366416732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483700.70732833468</v>
      </c>
      <c r="M84" s="859"/>
      <c r="N84" s="51"/>
    </row>
    <row r="85" spans="1:14">
      <c r="B85" s="89" t="s">
        <v>973</v>
      </c>
      <c r="C85" s="90"/>
      <c r="D85" s="90"/>
      <c r="E85" s="90"/>
      <c r="F85" s="90"/>
      <c r="G85" s="90"/>
      <c r="H85" s="90"/>
      <c r="I85" s="87"/>
      <c r="J85" s="88"/>
      <c r="K85" s="304">
        <v>0.05</v>
      </c>
      <c r="L85" s="858">
        <f>N79*K85</f>
        <v>120925.17683208367</v>
      </c>
      <c r="M85" s="859"/>
      <c r="N85" s="51"/>
    </row>
    <row r="86" spans="1:14" ht="15.75" thickBot="1">
      <c r="B86" s="91" t="s">
        <v>974</v>
      </c>
      <c r="C86" s="92"/>
      <c r="D86" s="92"/>
      <c r="E86" s="92"/>
      <c r="F86" s="92"/>
      <c r="G86" s="92"/>
      <c r="H86" s="92"/>
      <c r="I86" s="93"/>
      <c r="J86" s="94"/>
      <c r="K86" s="305">
        <v>0.05</v>
      </c>
      <c r="L86" s="860">
        <f>N79*K86</f>
        <v>120925.17683208367</v>
      </c>
      <c r="M86" s="861"/>
      <c r="N86" s="51"/>
    </row>
    <row r="87" spans="1:14" ht="15.75" thickBot="1">
      <c r="B87" s="823" t="s">
        <v>953</v>
      </c>
      <c r="C87" s="824"/>
      <c r="D87" s="824"/>
      <c r="E87" s="824"/>
      <c r="F87" s="824"/>
      <c r="G87" s="824"/>
      <c r="H87" s="824"/>
      <c r="I87" s="824"/>
      <c r="J87" s="824"/>
      <c r="K87" s="824"/>
      <c r="L87" s="824"/>
      <c r="M87" s="825"/>
      <c r="N87" s="52">
        <f>L84+L85+L86</f>
        <v>725551.06099250191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3144054.5976341749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3209.975565894586</v>
      </c>
      <c r="L36" s="270"/>
      <c r="M36" s="336">
        <v>2</v>
      </c>
      <c r="N36" s="272">
        <f>K36/M36</f>
        <v>1604.987782947293</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VLOOKUP(A37,EQUIPOS!A7:D163,4,FALSE)</f>
        <v>7637.9169485514749</v>
      </c>
      <c r="L37" s="335"/>
      <c r="M37" s="336">
        <v>2</v>
      </c>
      <c r="N37" s="272">
        <f>K37/M37</f>
        <v>3818.9584742757374</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1681.7452725900498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7105.6915298130807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57924.884899207871</v>
      </c>
      <c r="N48" s="272">
        <f>K48*M48</f>
        <v>266454.47053635621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5664.8595436162595</v>
      </c>
      <c r="N49" s="272">
        <f>K49*M49</f>
        <v>5664.8595436162595</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485795.62717972667</v>
      </c>
      <c r="N50" s="272">
        <f>K50*M50</f>
        <v>485795.62717972667</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17730.247141939661</v>
      </c>
      <c r="N51" s="272">
        <f>K51*M51</f>
        <v>81559.136852922427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839474.0941126215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1117.717304658089</v>
      </c>
      <c r="M60" s="911"/>
      <c r="N60" s="287">
        <f>K60*L60</f>
        <v>1117.717304658089</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1117.717304658089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881332.40839889378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176266.48167977878</v>
      </c>
      <c r="M84" s="859"/>
      <c r="N84" s="51"/>
    </row>
    <row r="85" spans="1:14">
      <c r="B85" s="89" t="s">
        <v>973</v>
      </c>
      <c r="C85" s="90"/>
      <c r="D85" s="90"/>
      <c r="E85" s="90"/>
      <c r="F85" s="90"/>
      <c r="G85" s="90"/>
      <c r="H85" s="90"/>
      <c r="I85" s="87"/>
      <c r="J85" s="88"/>
      <c r="K85" s="304">
        <v>0.05</v>
      </c>
      <c r="L85" s="858">
        <f>N79*K85</f>
        <v>44066.620419944695</v>
      </c>
      <c r="M85" s="859"/>
      <c r="N85" s="51"/>
    </row>
    <row r="86" spans="1:14" ht="15.75" thickBot="1">
      <c r="B86" s="91" t="s">
        <v>974</v>
      </c>
      <c r="C86" s="92"/>
      <c r="D86" s="92"/>
      <c r="E86" s="92"/>
      <c r="F86" s="92"/>
      <c r="G86" s="92"/>
      <c r="H86" s="92"/>
      <c r="I86" s="93"/>
      <c r="J86" s="94"/>
      <c r="K86" s="305">
        <v>0.05</v>
      </c>
      <c r="L86" s="860">
        <f>N79*K86</f>
        <v>44066.620419944695</v>
      </c>
      <c r="M86" s="861"/>
      <c r="N86" s="51"/>
    </row>
    <row r="87" spans="1:14" ht="15.75" thickBot="1">
      <c r="B87" s="823" t="s">
        <v>953</v>
      </c>
      <c r="C87" s="824"/>
      <c r="D87" s="824"/>
      <c r="E87" s="824"/>
      <c r="F87" s="824"/>
      <c r="G87" s="824"/>
      <c r="H87" s="824"/>
      <c r="I87" s="824"/>
      <c r="J87" s="824"/>
      <c r="K87" s="824"/>
      <c r="L87" s="824"/>
      <c r="M87" s="825"/>
      <c r="N87" s="52">
        <f>L84+L85+L86</f>
        <v>264399.72251966817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1145732.1309185619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3209.975565894586</v>
      </c>
      <c r="L36" s="270"/>
      <c r="M36" s="336">
        <v>2</v>
      </c>
      <c r="N36" s="272">
        <f>K36/M36</f>
        <v>1604.987782947293</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VLOOKUP(A37,EQUIPOS!A7:D163,4,FALSE)</f>
        <v>7637.9169485514749</v>
      </c>
      <c r="L37" s="335"/>
      <c r="M37" s="336">
        <v>2</v>
      </c>
      <c r="N37" s="272">
        <f>K37/M37</f>
        <v>3818.9584742757374</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6772.2970185180557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57924.884899207871</v>
      </c>
      <c r="N48" s="272">
        <f>K48*M48</f>
        <v>266454.47053635621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5664.8595436162595</v>
      </c>
      <c r="N49" s="272">
        <f>K49*M49</f>
        <v>5664.8595436162595</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458608.75354291411</v>
      </c>
      <c r="N50" s="272">
        <f>K50*M50</f>
        <v>458608.75354291411</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17730.247141939661</v>
      </c>
      <c r="N51" s="272">
        <f>K51*M51</f>
        <v>81559.136852922427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812287.22047580895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1117.717304658089</v>
      </c>
      <c r="M60" s="911"/>
      <c r="N60" s="287">
        <f>K60*L60</f>
        <v>1117.717304658089</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1117.717304658089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847144.25002488564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169428.85000497714</v>
      </c>
      <c r="M84" s="859"/>
      <c r="N84" s="51"/>
    </row>
    <row r="85" spans="1:14">
      <c r="B85" s="89" t="s">
        <v>973</v>
      </c>
      <c r="C85" s="90"/>
      <c r="D85" s="90"/>
      <c r="E85" s="90"/>
      <c r="F85" s="90"/>
      <c r="G85" s="90"/>
      <c r="H85" s="90"/>
      <c r="I85" s="87"/>
      <c r="J85" s="88"/>
      <c r="K85" s="304">
        <v>0.05</v>
      </c>
      <c r="L85" s="858">
        <f>N79*K85</f>
        <v>42357.212501244285</v>
      </c>
      <c r="M85" s="859"/>
      <c r="N85" s="51"/>
    </row>
    <row r="86" spans="1:14" ht="15.75" thickBot="1">
      <c r="B86" s="91" t="s">
        <v>974</v>
      </c>
      <c r="C86" s="92"/>
      <c r="D86" s="92"/>
      <c r="E86" s="92"/>
      <c r="F86" s="92"/>
      <c r="G86" s="92"/>
      <c r="H86" s="92"/>
      <c r="I86" s="93"/>
      <c r="J86" s="94"/>
      <c r="K86" s="305">
        <v>0.05</v>
      </c>
      <c r="L86" s="860">
        <f>N79*K86</f>
        <v>42357.212501244285</v>
      </c>
      <c r="M86" s="861"/>
      <c r="N86" s="51"/>
    </row>
    <row r="87" spans="1:14" ht="15.75" thickBot="1">
      <c r="B87" s="823" t="s">
        <v>953</v>
      </c>
      <c r="C87" s="824"/>
      <c r="D87" s="824"/>
      <c r="E87" s="824"/>
      <c r="F87" s="824"/>
      <c r="G87" s="824"/>
      <c r="H87" s="824"/>
      <c r="I87" s="824"/>
      <c r="J87" s="824"/>
      <c r="K87" s="824"/>
      <c r="L87" s="824"/>
      <c r="M87" s="825"/>
      <c r="N87" s="52">
        <f>L84+L85+L86</f>
        <v>254143.27500746568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1101287.5250323513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3209.975565894586</v>
      </c>
      <c r="L36" s="270"/>
      <c r="M36" s="336">
        <v>2</v>
      </c>
      <c r="N36" s="272">
        <f>K36/M36</f>
        <v>1604.987782947293</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VLOOKUP(A37,EQUIPOS!A7:D163,4,FALSE)</f>
        <v>7637.9169485514749</v>
      </c>
      <c r="L37" s="335"/>
      <c r="M37" s="336">
        <v>2</v>
      </c>
      <c r="N37" s="272">
        <f>K37/M37</f>
        <v>3818.9584742757374</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6772.2970185180557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439706.10096399102</v>
      </c>
      <c r="N48" s="272">
        <f>K48*M48</f>
        <v>439706.10096399102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5664.8595436162595</v>
      </c>
      <c r="N49" s="272">
        <f>K49*M49</f>
        <v>5664.8595436162595</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17730.247141939661</v>
      </c>
      <c r="N50" s="272">
        <f>K50*M50</f>
        <v>81559.136852922427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526930.0973605297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1117.717304658089</v>
      </c>
      <c r="M60" s="911"/>
      <c r="N60" s="287">
        <f>K60*L60</f>
        <v>1117.717304658089</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1117.717304658089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561787.12690960639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112357.42538192129</v>
      </c>
      <c r="M84" s="859"/>
      <c r="N84" s="51"/>
    </row>
    <row r="85" spans="1:14">
      <c r="B85" s="89" t="s">
        <v>973</v>
      </c>
      <c r="C85" s="90"/>
      <c r="D85" s="90"/>
      <c r="E85" s="90"/>
      <c r="F85" s="90"/>
      <c r="G85" s="90"/>
      <c r="H85" s="90"/>
      <c r="I85" s="87"/>
      <c r="J85" s="88"/>
      <c r="K85" s="304">
        <v>0.05</v>
      </c>
      <c r="L85" s="858">
        <f>N79*K85</f>
        <v>28089.356345480322</v>
      </c>
      <c r="M85" s="859"/>
      <c r="N85" s="51"/>
    </row>
    <row r="86" spans="1:14" ht="15.75" thickBot="1">
      <c r="B86" s="91" t="s">
        <v>974</v>
      </c>
      <c r="C86" s="92"/>
      <c r="D86" s="92"/>
      <c r="E86" s="92"/>
      <c r="F86" s="92"/>
      <c r="G86" s="92"/>
      <c r="H86" s="92"/>
      <c r="I86" s="93"/>
      <c r="J86" s="94"/>
      <c r="K86" s="305">
        <v>0.05</v>
      </c>
      <c r="L86" s="860">
        <f>N79*K86</f>
        <v>28089.356345480322</v>
      </c>
      <c r="M86" s="861"/>
      <c r="N86" s="51"/>
    </row>
    <row r="87" spans="1:14" ht="15.75" thickBot="1">
      <c r="B87" s="823" t="s">
        <v>953</v>
      </c>
      <c r="C87" s="824"/>
      <c r="D87" s="824"/>
      <c r="E87" s="824"/>
      <c r="F87" s="824"/>
      <c r="G87" s="824"/>
      <c r="H87" s="824"/>
      <c r="I87" s="824"/>
      <c r="J87" s="824"/>
      <c r="K87" s="824"/>
      <c r="L87" s="824"/>
      <c r="M87" s="825"/>
      <c r="N87" s="52">
        <f>L84+L85+L86</f>
        <v>168536.13807288191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730323.26498248824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3209.975565894586</v>
      </c>
      <c r="L36" s="270"/>
      <c r="M36" s="336">
        <v>2</v>
      </c>
      <c r="N36" s="272">
        <f>K36/M36</f>
        <v>1604.987782947293</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VLOOKUP(A37,EQUIPOS!A7:D163,4,FALSE)</f>
        <v>7637.9169485514749</v>
      </c>
      <c r="L37" s="335"/>
      <c r="M37" s="336">
        <v>2</v>
      </c>
      <c r="N37" s="272">
        <f>K37/M37</f>
        <v>3818.9584742757374</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6772.2970185180557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401878.53494341724</v>
      </c>
      <c r="N48" s="272">
        <f>K48*M48</f>
        <v>401878.53494341724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5664.8595436162595</v>
      </c>
      <c r="N49" s="272">
        <f>K49*M49</f>
        <v>5664.8595436162595</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5446.4910806699745</v>
      </c>
      <c r="N50" s="272">
        <f>K50*M50</f>
        <v>25053.858971081881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432597.25345811539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1117.717304658089</v>
      </c>
      <c r="M60" s="911"/>
      <c r="N60" s="287">
        <f>K60*L60</f>
        <v>1117.717304658089</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1117.717304658089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467454.28300719202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93490.856601438412</v>
      </c>
      <c r="M84" s="859"/>
      <c r="N84" s="51"/>
    </row>
    <row r="85" spans="1:14">
      <c r="B85" s="89" t="s">
        <v>973</v>
      </c>
      <c r="C85" s="90"/>
      <c r="D85" s="90"/>
      <c r="E85" s="90"/>
      <c r="F85" s="90"/>
      <c r="G85" s="90"/>
      <c r="H85" s="90"/>
      <c r="I85" s="87"/>
      <c r="J85" s="88"/>
      <c r="K85" s="304">
        <v>0.05</v>
      </c>
      <c r="L85" s="858">
        <f>N79*K85</f>
        <v>23372.714150359603</v>
      </c>
      <c r="M85" s="859"/>
      <c r="N85" s="51"/>
    </row>
    <row r="86" spans="1:14" ht="15.75" thickBot="1">
      <c r="B86" s="91" t="s">
        <v>974</v>
      </c>
      <c r="C86" s="92"/>
      <c r="D86" s="92"/>
      <c r="E86" s="92"/>
      <c r="F86" s="92"/>
      <c r="G86" s="92"/>
      <c r="H86" s="92"/>
      <c r="I86" s="93"/>
      <c r="J86" s="94"/>
      <c r="K86" s="305">
        <v>0.05</v>
      </c>
      <c r="L86" s="860">
        <f>N79*K86</f>
        <v>23372.714150359603</v>
      </c>
      <c r="M86" s="861"/>
      <c r="N86" s="51"/>
    </row>
    <row r="87" spans="1:14" ht="15.75" thickBot="1">
      <c r="B87" s="823" t="s">
        <v>953</v>
      </c>
      <c r="C87" s="824"/>
      <c r="D87" s="824"/>
      <c r="E87" s="824"/>
      <c r="F87" s="824"/>
      <c r="G87" s="824"/>
      <c r="H87" s="824"/>
      <c r="I87" s="824"/>
      <c r="J87" s="824"/>
      <c r="K87" s="824"/>
      <c r="L87" s="824"/>
      <c r="M87" s="825"/>
      <c r="N87" s="52">
        <f>L84+L85+L86</f>
        <v>140236.28490215761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607690.56790934969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5.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VLOOKUP(A36,EQUIPOS!A6:D162,4,FALSE)</f>
        <v>7740.4393236998167</v>
      </c>
      <c r="L36" s="270"/>
      <c r="M36" s="336">
        <v>1</v>
      </c>
      <c r="N36" s="272">
        <f>K36/M36</f>
        <v>7740.4393236998167</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VLOOKUP(A37,EQUIPOS!A7:D163,4,FALSE)</f>
        <v>7637.9169485514749</v>
      </c>
      <c r="L37" s="335"/>
      <c r="M37" s="336">
        <v>1</v>
      </c>
      <c r="N37" s="272">
        <f>K37/M37</f>
        <v>7637.9169485514749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18751.695294841342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75961.20290137337</v>
      </c>
      <c r="N48" s="272">
        <f>K48*M48</f>
        <v>72163.142756304704</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68.90267034712889</v>
      </c>
      <c r="N49" s="272">
        <f>K49*M49</f>
        <v>11713.453959011911</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53001.031222479847</v>
      </c>
      <c r="N50" s="272">
        <f>K50*M50</f>
        <v>29150.567172363917</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562.2899186667803</v>
      </c>
      <c r="N51" s="272">
        <f>K51*M51</f>
        <v>168686.97560003409</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5446.4910806699745</v>
      </c>
      <c r="N52" s="272">
        <f>K52*M52</f>
        <v>16884.122350076923</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298598.26183779154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0">
        <f>VLOOKUP(A64,TRANSPORTE!A2:D117,4,FALSE)</f>
        <v>1117.717304658089</v>
      </c>
      <c r="M64" s="911"/>
      <c r="N64" s="287">
        <f>K64*L64</f>
        <v>614.74451756194901</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0">
        <f>VLOOKUP(A65,TRANSPORTE!A3:D117,4,FALSE)</f>
        <v>1117.717304658089</v>
      </c>
      <c r="M65" s="911"/>
      <c r="N65" s="287">
        <f>K65*L65</f>
        <v>1061.8314394251845</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1676.5759569871334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386493.31354142108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77298.662708284217</v>
      </c>
      <c r="M88" s="859"/>
      <c r="N88" s="51"/>
    </row>
    <row r="89" spans="1:14">
      <c r="B89" s="89" t="s">
        <v>973</v>
      </c>
      <c r="C89" s="90"/>
      <c r="D89" s="90"/>
      <c r="E89" s="90"/>
      <c r="F89" s="90"/>
      <c r="G89" s="90"/>
      <c r="H89" s="90"/>
      <c r="I89" s="87"/>
      <c r="J89" s="88"/>
      <c r="K89" s="304">
        <v>0.05</v>
      </c>
      <c r="L89" s="858">
        <f>N83*K89</f>
        <v>19324.665677071054</v>
      </c>
      <c r="M89" s="859"/>
      <c r="N89" s="51"/>
    </row>
    <row r="90" spans="1:14" ht="15.75" thickBot="1">
      <c r="B90" s="91" t="s">
        <v>974</v>
      </c>
      <c r="C90" s="92"/>
      <c r="D90" s="92"/>
      <c r="E90" s="92"/>
      <c r="F90" s="92"/>
      <c r="G90" s="92"/>
      <c r="H90" s="92"/>
      <c r="I90" s="93"/>
      <c r="J90" s="94"/>
      <c r="K90" s="305">
        <v>0.05</v>
      </c>
      <c r="L90" s="860">
        <f>N83*K90</f>
        <v>19324.665677071054</v>
      </c>
      <c r="M90" s="861"/>
      <c r="N90" s="51"/>
    </row>
    <row r="91" spans="1:14" ht="15.75" thickBot="1">
      <c r="B91" s="823" t="s">
        <v>953</v>
      </c>
      <c r="C91" s="824"/>
      <c r="D91" s="824"/>
      <c r="E91" s="824"/>
      <c r="F91" s="824"/>
      <c r="G91" s="824"/>
      <c r="H91" s="824"/>
      <c r="I91" s="824"/>
      <c r="J91" s="824"/>
      <c r="K91" s="824"/>
      <c r="L91" s="824"/>
      <c r="M91" s="825"/>
      <c r="N91" s="52">
        <f>L88+L89+L90</f>
        <v>115947.99406242633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502441.30760384741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VLOOKUP(A36,EQUIPOS!A6:D162,4,FALSE)</f>
        <v>7740.4393236998167</v>
      </c>
      <c r="L36" s="270"/>
      <c r="M36" s="336">
        <v>1</v>
      </c>
      <c r="N36" s="272">
        <f>K36/M36</f>
        <v>7740.4393236998167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11113.778346289866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75961.20290137337</v>
      </c>
      <c r="N48" s="272">
        <f>K48*M48</f>
        <v>63807.41043715363</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68.90267034712889</v>
      </c>
      <c r="N49" s="272">
        <f>K49*M49</f>
        <v>12746.994014218844</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53001.031222479847</v>
      </c>
      <c r="N50" s="272">
        <f>K50*M50</f>
        <v>33390.649670162304</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562.2899186667803</v>
      </c>
      <c r="N51" s="272">
        <f>K51*M51</f>
        <v>146195.37885336287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256140.43297489765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0">
        <f>VLOOKUP(A64,TRANSPORTE!A2:D117,4,FALSE)</f>
        <v>1117.717304658089</v>
      </c>
      <c r="M64" s="911"/>
      <c r="N64" s="287">
        <f>K64*L64</f>
        <v>704.16190193459613</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0">
        <f>VLOOKUP(A65,TRANSPORTE!A3:D117,4,FALSE)</f>
        <v>1117.717304658089</v>
      </c>
      <c r="M65" s="911"/>
      <c r="N65" s="287">
        <f>K65*L65</f>
        <v>938.88253591279476</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1643.0444378473908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336364.03621083591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67272.807242167182</v>
      </c>
      <c r="M88" s="859"/>
      <c r="N88" s="51"/>
    </row>
    <row r="89" spans="1:14">
      <c r="B89" s="89" t="s">
        <v>973</v>
      </c>
      <c r="C89" s="90"/>
      <c r="D89" s="90"/>
      <c r="E89" s="90"/>
      <c r="F89" s="90"/>
      <c r="G89" s="90"/>
      <c r="H89" s="90"/>
      <c r="I89" s="87"/>
      <c r="J89" s="88"/>
      <c r="K89" s="304">
        <v>0.05</v>
      </c>
      <c r="L89" s="858">
        <f>N83*K89</f>
        <v>16818.201810541796</v>
      </c>
      <c r="M89" s="859"/>
      <c r="N89" s="51"/>
    </row>
    <row r="90" spans="1:14" ht="15.75" thickBot="1">
      <c r="B90" s="91" t="s">
        <v>974</v>
      </c>
      <c r="C90" s="92"/>
      <c r="D90" s="92"/>
      <c r="E90" s="92"/>
      <c r="F90" s="92"/>
      <c r="G90" s="92"/>
      <c r="H90" s="92"/>
      <c r="I90" s="93"/>
      <c r="J90" s="94"/>
      <c r="K90" s="305">
        <v>0.05</v>
      </c>
      <c r="L90" s="860">
        <f>N83*K90</f>
        <v>16818.201810541796</v>
      </c>
      <c r="M90" s="861"/>
      <c r="N90" s="51"/>
    </row>
    <row r="91" spans="1:14" ht="15.75" thickBot="1">
      <c r="B91" s="823" t="s">
        <v>953</v>
      </c>
      <c r="C91" s="824"/>
      <c r="D91" s="824"/>
      <c r="E91" s="824"/>
      <c r="F91" s="824"/>
      <c r="G91" s="824"/>
      <c r="H91" s="824"/>
      <c r="I91" s="824"/>
      <c r="J91" s="824"/>
      <c r="K91" s="824"/>
      <c r="L91" s="824"/>
      <c r="M91" s="825"/>
      <c r="N91" s="52">
        <f>L88+L89+L90</f>
        <v>100909.21086325077</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437273.24707408668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topLeftCell="A28"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VLOOKUP(A36,EQUIPOS!A6:D162,4,FALSE)</f>
        <v>7740.4393236998167</v>
      </c>
      <c r="L36" s="270"/>
      <c r="M36" s="336">
        <v>1</v>
      </c>
      <c r="N36" s="272">
        <f>K36/M36</f>
        <v>7740.4393236998167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2698.6712180720406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10439.110541771857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75961.20290137337</v>
      </c>
      <c r="N48" s="272">
        <f>K48*M48</f>
        <v>38284.446262292178</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68.90267034712889</v>
      </c>
      <c r="N49" s="272">
        <f>K49*M49</f>
        <v>7648.1964085313066</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45934.760217725176</v>
      </c>
      <c r="N50" s="272">
        <f>K50*M50</f>
        <v>18373.904087090072</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53001.031222479847</v>
      </c>
      <c r="N51" s="272">
        <f>K51*M51</f>
        <v>20034.389802097383</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562.2899186667803</v>
      </c>
      <c r="N52" s="272">
        <f>K52*M52</f>
        <v>87717.227312017727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172058.16387202867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0">
        <f>VLOOKUP(A64,TRANSPORTE!A2:D117,4,FALSE)</f>
        <v>1117.717304658089</v>
      </c>
      <c r="M64" s="911"/>
      <c r="N64" s="287">
        <f>K64*L64</f>
        <v>422.49714116075762</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0">
        <f>VLOOKUP(A65,TRANSPORTE!A3:D117,4,FALSE)</f>
        <v>1117.717304658089</v>
      </c>
      <c r="M65" s="911"/>
      <c r="N65" s="287">
        <f>K65*L65</f>
        <v>563.3295215476769</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0">
        <f>VLOOKUP(A66,TRANSPORTE!A3:D117,4,FALSE)</f>
        <v>1117.717304658089</v>
      </c>
      <c r="M66" s="911"/>
      <c r="N66" s="287">
        <f>K66*L66</f>
        <v>447.0869218632356</v>
      </c>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1432.9135845716701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53973.424361440804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237903.61235981301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47580.722471962603</v>
      </c>
      <c r="M88" s="859"/>
      <c r="N88" s="51"/>
    </row>
    <row r="89" spans="1:14">
      <c r="B89" s="89" t="s">
        <v>973</v>
      </c>
      <c r="C89" s="90"/>
      <c r="D89" s="90"/>
      <c r="E89" s="90"/>
      <c r="F89" s="90"/>
      <c r="G89" s="90"/>
      <c r="H89" s="90"/>
      <c r="I89" s="87"/>
      <c r="J89" s="88"/>
      <c r="K89" s="304">
        <v>0.05</v>
      </c>
      <c r="L89" s="858">
        <f>N83*K89</f>
        <v>11895.180617990651</v>
      </c>
      <c r="M89" s="859"/>
      <c r="N89" s="51"/>
    </row>
    <row r="90" spans="1:14" ht="15.75" thickBot="1">
      <c r="B90" s="91" t="s">
        <v>974</v>
      </c>
      <c r="C90" s="92"/>
      <c r="D90" s="92"/>
      <c r="E90" s="92"/>
      <c r="F90" s="92"/>
      <c r="G90" s="92"/>
      <c r="H90" s="92"/>
      <c r="I90" s="93"/>
      <c r="J90" s="94"/>
      <c r="K90" s="305">
        <v>0.05</v>
      </c>
      <c r="L90" s="860">
        <f>N83*K90</f>
        <v>11895.180617990651</v>
      </c>
      <c r="M90" s="861"/>
      <c r="N90" s="51"/>
    </row>
    <row r="91" spans="1:14" ht="15.75" thickBot="1">
      <c r="B91" s="823" t="s">
        <v>953</v>
      </c>
      <c r="C91" s="824"/>
      <c r="D91" s="824"/>
      <c r="E91" s="824"/>
      <c r="F91" s="824"/>
      <c r="G91" s="824"/>
      <c r="H91" s="824"/>
      <c r="I91" s="824"/>
      <c r="J91" s="824"/>
      <c r="K91" s="824"/>
      <c r="L91" s="824"/>
      <c r="M91" s="825"/>
      <c r="N91" s="52">
        <f>L88+L89+L90</f>
        <v>71371.083707943908</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309274.69606775691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topLeftCell="A58" zoomScale="75" zoomScaleNormal="75" workbookViewId="0">
      <selection activeCell="O38" sqref="O38"/>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93" t="s">
        <v>944</v>
      </c>
      <c r="C35" s="894"/>
      <c r="D35" s="894"/>
      <c r="E35" s="894"/>
      <c r="F35" s="894"/>
      <c r="G35" s="894"/>
      <c r="H35" s="895"/>
      <c r="I35" s="896" t="s">
        <v>948</v>
      </c>
      <c r="J35" s="897"/>
      <c r="K35" s="69" t="s">
        <v>949</v>
      </c>
      <c r="L35" s="898" t="s">
        <v>950</v>
      </c>
      <c r="M35" s="895"/>
      <c r="N35" s="70" t="s">
        <v>951</v>
      </c>
    </row>
    <row r="36" spans="1:15">
      <c r="A36" s="113" t="s">
        <v>363</v>
      </c>
      <c r="B36" s="872" t="str">
        <f>VLOOKUP(A36,EQUIPOS!A6:D154,3,FALSE)</f>
        <v>Vibrador de concreto, Motor de 3 hp a 18.000 rpm Mangueras de 4 mt</v>
      </c>
      <c r="C36" s="873"/>
      <c r="D36" s="873"/>
      <c r="E36" s="873"/>
      <c r="F36" s="873"/>
      <c r="G36" s="873"/>
      <c r="H36" s="874"/>
      <c r="I36" s="267"/>
      <c r="J36" s="268"/>
      <c r="K36" s="269">
        <f>VLOOKUP(A36,EQUIPOS!A6:D162,4,FALSE)</f>
        <v>7637.9169485514749</v>
      </c>
      <c r="L36" s="270"/>
      <c r="M36" s="336">
        <v>1</v>
      </c>
      <c r="N36" s="272">
        <f>K36/M36</f>
        <v>7637.9169485514749</v>
      </c>
      <c r="O36">
        <v>6870</v>
      </c>
    </row>
    <row r="37" spans="1:15">
      <c r="A37" s="113"/>
      <c r="B37" s="872"/>
      <c r="C37" s="873"/>
      <c r="D37" s="873"/>
      <c r="E37" s="873"/>
      <c r="F37" s="873"/>
      <c r="G37" s="873"/>
      <c r="H37" s="874"/>
      <c r="I37" s="421"/>
      <c r="J37" s="422"/>
      <c r="K37" s="269"/>
      <c r="L37" s="335"/>
      <c r="M37" s="336"/>
      <c r="N37" s="272"/>
      <c r="O37" s="114">
        <f>+O36/K36</f>
        <v>0.899459898068529</v>
      </c>
    </row>
    <row r="38" spans="1:15">
      <c r="A38" s="113"/>
      <c r="B38" s="872"/>
      <c r="C38" s="873"/>
      <c r="D38" s="873"/>
      <c r="E38" s="873"/>
      <c r="F38" s="873"/>
      <c r="G38" s="873"/>
      <c r="H38" s="874"/>
      <c r="I38" s="328"/>
      <c r="J38" s="330"/>
      <c r="K38" s="269"/>
      <c r="L38" s="423"/>
      <c r="M38" s="424"/>
      <c r="N38" s="272"/>
    </row>
    <row r="39" spans="1:15">
      <c r="B39" s="872"/>
      <c r="C39" s="873"/>
      <c r="D39" s="873"/>
      <c r="E39" s="873"/>
      <c r="F39" s="873"/>
      <c r="G39" s="873"/>
      <c r="H39" s="874"/>
      <c r="I39" s="36"/>
      <c r="J39" s="37"/>
      <c r="K39" s="269"/>
      <c r="L39" s="276"/>
      <c r="M39" s="336"/>
      <c r="N39" s="272"/>
    </row>
    <row r="40" spans="1:15">
      <c r="B40" s="320"/>
      <c r="C40" s="321"/>
      <c r="D40" s="321"/>
      <c r="E40" s="321"/>
      <c r="F40" s="323"/>
      <c r="G40" s="323"/>
      <c r="H40" s="125"/>
      <c r="I40" s="36"/>
      <c r="J40" s="37"/>
      <c r="K40" s="269"/>
      <c r="L40" s="276"/>
      <c r="M40" s="277"/>
      <c r="N40" s="273"/>
    </row>
    <row r="41" spans="1:15">
      <c r="B41" s="880" t="s">
        <v>952</v>
      </c>
      <c r="C41" s="881"/>
      <c r="D41" s="881"/>
      <c r="E41" s="38"/>
      <c r="F41" s="39"/>
      <c r="G41" s="39"/>
      <c r="H41" s="40"/>
      <c r="I41" s="36"/>
      <c r="J41" s="37"/>
      <c r="K41" s="279"/>
      <c r="L41" s="276"/>
      <c r="M41" s="401">
        <v>0.02</v>
      </c>
      <c r="N41" s="344">
        <f>N78*M41</f>
        <v>1582.8190800847531</v>
      </c>
    </row>
    <row r="42" spans="1:15" ht="15.75" thickBot="1">
      <c r="B42" s="872"/>
      <c r="C42" s="873"/>
      <c r="D42" s="873"/>
      <c r="E42" s="873"/>
      <c r="F42" s="873"/>
      <c r="G42" s="873"/>
      <c r="H42" s="874"/>
      <c r="I42" s="882"/>
      <c r="J42" s="883"/>
      <c r="K42" s="41"/>
      <c r="L42" s="884"/>
      <c r="M42" s="885"/>
      <c r="N42" s="105"/>
    </row>
    <row r="43" spans="1:15" ht="15.75" thickBot="1">
      <c r="B43" s="823" t="s">
        <v>953</v>
      </c>
      <c r="C43" s="824"/>
      <c r="D43" s="824"/>
      <c r="E43" s="824"/>
      <c r="F43" s="824"/>
      <c r="G43" s="824"/>
      <c r="H43" s="824"/>
      <c r="I43" s="824"/>
      <c r="J43" s="824"/>
      <c r="K43" s="824"/>
      <c r="L43" s="824"/>
      <c r="M43" s="825"/>
      <c r="N43" s="394">
        <f>SUM(N36:N42)</f>
        <v>9220.7360286362273</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68" t="s">
        <v>944</v>
      </c>
      <c r="C47" s="869"/>
      <c r="D47" s="869"/>
      <c r="E47" s="869"/>
      <c r="F47" s="869"/>
      <c r="G47" s="869"/>
      <c r="H47" s="869"/>
      <c r="I47" s="903"/>
      <c r="J47" s="315" t="s">
        <v>945</v>
      </c>
      <c r="K47" s="85" t="s">
        <v>946</v>
      </c>
      <c r="L47" s="904" t="s">
        <v>955</v>
      </c>
      <c r="M47" s="903"/>
      <c r="N47" s="86" t="s">
        <v>951</v>
      </c>
    </row>
    <row r="48" spans="1:15">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2934.6674458812518</v>
      </c>
      <c r="N48" s="272">
        <f>K48*M48</f>
        <v>100107.37591390127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44774.937967910286</v>
      </c>
      <c r="N49" s="272">
        <f>K49*M49</f>
        <v>6716.2406951865423</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401878.53494341724</v>
      </c>
      <c r="N50" s="272">
        <f>K50*M50</f>
        <v>50636.695402870573</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33105.082999089776</v>
      </c>
      <c r="N51" s="272">
        <f>K51*M51</f>
        <v>33105.082999089776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190565.39501104818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0">
        <f>VLOOKUP(A61,TRANSPORTE!A3:D117,4,FALSE)</f>
        <v>1117.717304658089</v>
      </c>
      <c r="M61" s="911"/>
      <c r="N61" s="287">
        <f>K61*L61</f>
        <v>140.83238038691923</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140.83238038691923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279067.91742430895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55813.583484861796</v>
      </c>
      <c r="M85" s="859"/>
      <c r="N85" s="51"/>
    </row>
    <row r="86" spans="1:14">
      <c r="B86" s="89" t="s">
        <v>973</v>
      </c>
      <c r="C86" s="90"/>
      <c r="D86" s="90"/>
      <c r="E86" s="90"/>
      <c r="F86" s="90"/>
      <c r="G86" s="90"/>
      <c r="H86" s="90"/>
      <c r="I86" s="87"/>
      <c r="J86" s="88"/>
      <c r="K86" s="304">
        <v>0.05</v>
      </c>
      <c r="L86" s="858">
        <f>N80*K86</f>
        <v>13953.395871215449</v>
      </c>
      <c r="M86" s="859"/>
      <c r="N86" s="51"/>
    </row>
    <row r="87" spans="1:14" ht="15.75" thickBot="1">
      <c r="B87" s="91" t="s">
        <v>974</v>
      </c>
      <c r="C87" s="92"/>
      <c r="D87" s="92"/>
      <c r="E87" s="92"/>
      <c r="F87" s="92"/>
      <c r="G87" s="92"/>
      <c r="H87" s="92"/>
      <c r="I87" s="93"/>
      <c r="J87" s="94"/>
      <c r="K87" s="305">
        <v>0.05</v>
      </c>
      <c r="L87" s="860">
        <f>N80*K87</f>
        <v>13953.395871215449</v>
      </c>
      <c r="M87" s="861"/>
      <c r="N87" s="51"/>
    </row>
    <row r="88" spans="1:14" ht="15.75" thickBot="1">
      <c r="B88" s="823" t="s">
        <v>953</v>
      </c>
      <c r="C88" s="824"/>
      <c r="D88" s="824"/>
      <c r="E88" s="824"/>
      <c r="F88" s="824"/>
      <c r="G88" s="824"/>
      <c r="H88" s="824"/>
      <c r="I88" s="824"/>
      <c r="J88" s="824"/>
      <c r="K88" s="824"/>
      <c r="L88" s="824"/>
      <c r="M88" s="825"/>
      <c r="N88" s="52">
        <f>L85+L86+L87</f>
        <v>83720.375227292679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362788.2926516016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58" zoomScale="75" zoomScaleNormal="75" workbookViewId="0">
      <selection activeCell="A27" sqref="A27"/>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VLOOKUP(A36,EQUIPOS!A6:D162,4,FALSE)</f>
        <v>7637.9169485514749</v>
      </c>
      <c r="L36" s="270"/>
      <c r="M36" s="336">
        <v>1</v>
      </c>
      <c r="N36" s="272">
        <f>K36/M36</f>
        <v>7637.9169485514749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1582.8190800847531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9220.7360286362273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2934.6674458812518</v>
      </c>
      <c r="N48" s="272">
        <f>K48*M48</f>
        <v>100107.37591390127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44774.937967910286</v>
      </c>
      <c r="N49" s="272">
        <f>K49*M49</f>
        <v>6716.2406951865423</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439706.10096399102</v>
      </c>
      <c r="N50" s="272">
        <f>K50*M50</f>
        <v>55402.968721462872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33105.082999089776</v>
      </c>
      <c r="N51" s="272">
        <f>K51*M51</f>
        <v>33105.082999089776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195331.66832964047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0">
        <f>VLOOKUP(A61,TRANSPORTE!A3:D117,4,FALSE)</f>
        <v>1117.717304658089</v>
      </c>
      <c r="M61" s="911"/>
      <c r="N61" s="287">
        <f>K61*L61</f>
        <v>140.83238038691923</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140.83238038691923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283834.19074290124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56766.838148580253</v>
      </c>
      <c r="M85" s="859"/>
      <c r="N85" s="51"/>
    </row>
    <row r="86" spans="1:14">
      <c r="B86" s="89" t="s">
        <v>973</v>
      </c>
      <c r="C86" s="90"/>
      <c r="D86" s="90"/>
      <c r="E86" s="90"/>
      <c r="F86" s="90"/>
      <c r="G86" s="90"/>
      <c r="H86" s="90"/>
      <c r="I86" s="87"/>
      <c r="J86" s="88"/>
      <c r="K86" s="304">
        <v>0.05</v>
      </c>
      <c r="L86" s="858">
        <f>N80*K86</f>
        <v>14191.709537145063</v>
      </c>
      <c r="M86" s="859"/>
      <c r="N86" s="51"/>
    </row>
    <row r="87" spans="1:14" ht="15.75" thickBot="1">
      <c r="B87" s="91" t="s">
        <v>974</v>
      </c>
      <c r="C87" s="92"/>
      <c r="D87" s="92"/>
      <c r="E87" s="92"/>
      <c r="F87" s="92"/>
      <c r="G87" s="92"/>
      <c r="H87" s="92"/>
      <c r="I87" s="93"/>
      <c r="J87" s="94"/>
      <c r="K87" s="305">
        <v>0.05</v>
      </c>
      <c r="L87" s="860">
        <f>N80*K87</f>
        <v>14191.709537145063</v>
      </c>
      <c r="M87" s="861"/>
      <c r="N87" s="51"/>
    </row>
    <row r="88" spans="1:14" ht="15.75" thickBot="1">
      <c r="B88" s="823" t="s">
        <v>953</v>
      </c>
      <c r="C88" s="824"/>
      <c r="D88" s="824"/>
      <c r="E88" s="824"/>
      <c r="F88" s="824"/>
      <c r="G88" s="824"/>
      <c r="H88" s="824"/>
      <c r="I88" s="824"/>
      <c r="J88" s="824"/>
      <c r="K88" s="824"/>
      <c r="L88" s="824"/>
      <c r="M88" s="825"/>
      <c r="N88" s="52">
        <f>L85+L86+L87</f>
        <v>85150.257222870394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368984.44796577166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VLOOKUP(A36,EQUIPOS!A6:D162,4,FALSE)</f>
        <v>1070.3335965486899</v>
      </c>
      <c r="L36" s="270"/>
      <c r="M36" s="336">
        <v>37.5</v>
      </c>
      <c r="N36" s="272">
        <f>K36/M36</f>
        <v>28.542229241298397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16.081724361440799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44.623953602739192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2934.6674458812518</v>
      </c>
      <c r="N48" s="272">
        <f>K48*M48</f>
        <v>3081.4008181753143</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4685.7493222231687</v>
      </c>
      <c r="N49" s="272">
        <f>K49*M49</f>
        <v>140.57247966669505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3221.9732978420093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0.43893021637472041</v>
      </c>
      <c r="M61" s="911"/>
      <c r="N61" s="287">
        <f>K61*L61</f>
        <v>0.46087672719345646</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0.46087672719345646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4071.144346243982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814.2288692487964</v>
      </c>
      <c r="M85" s="859"/>
      <c r="N85" s="51"/>
    </row>
    <row r="86" spans="1:14">
      <c r="B86" s="89" t="s">
        <v>973</v>
      </c>
      <c r="C86" s="90"/>
      <c r="D86" s="90"/>
      <c r="E86" s="90"/>
      <c r="F86" s="90"/>
      <c r="G86" s="90"/>
      <c r="H86" s="90"/>
      <c r="I86" s="87"/>
      <c r="J86" s="88"/>
      <c r="K86" s="304">
        <v>0.05</v>
      </c>
      <c r="L86" s="858">
        <f>N80*K86</f>
        <v>203.5572173121991</v>
      </c>
      <c r="M86" s="859"/>
      <c r="N86" s="51"/>
    </row>
    <row r="87" spans="1:14" ht="15.75" thickBot="1">
      <c r="B87" s="91" t="s">
        <v>974</v>
      </c>
      <c r="C87" s="92"/>
      <c r="D87" s="92"/>
      <c r="E87" s="92"/>
      <c r="F87" s="92"/>
      <c r="G87" s="92"/>
      <c r="H87" s="92"/>
      <c r="I87" s="93"/>
      <c r="J87" s="94"/>
      <c r="K87" s="305">
        <v>0.05</v>
      </c>
      <c r="L87" s="860">
        <f>N80*K87</f>
        <v>203.5572173121991</v>
      </c>
      <c r="M87" s="861"/>
      <c r="N87" s="51"/>
    </row>
    <row r="88" spans="1:14" ht="15.75" thickBot="1">
      <c r="B88" s="823" t="s">
        <v>953</v>
      </c>
      <c r="C88" s="824"/>
      <c r="D88" s="824"/>
      <c r="E88" s="824"/>
      <c r="F88" s="824"/>
      <c r="G88" s="824"/>
      <c r="H88" s="824"/>
      <c r="I88" s="824"/>
      <c r="J88" s="824"/>
      <c r="K88" s="824"/>
      <c r="L88" s="824"/>
      <c r="M88" s="825"/>
      <c r="N88" s="52">
        <f>L85+L86+L87</f>
        <v>1221.3433038731946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5292.4876501171766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VLOOKUP(A36,EQUIPOS!A6:D162,4,FALSE)</f>
        <v>1070.3335965486899</v>
      </c>
      <c r="L36" s="270"/>
      <c r="M36" s="336">
        <v>37.5</v>
      </c>
      <c r="N36" s="272">
        <f>K36/M36</f>
        <v>28.542229241298397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16.081724361440799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44.623953602739192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3555.3777899118513</v>
      </c>
      <c r="N48" s="272">
        <f>K48*M48</f>
        <v>3733.146679407444</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4685.7493222231687</v>
      </c>
      <c r="N49" s="272">
        <f>K49*M49</f>
        <v>140.57247966669505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3873.719159074139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0.43893021637472041</v>
      </c>
      <c r="M61" s="911"/>
      <c r="N61" s="287">
        <f>K61*L61</f>
        <v>0.46087672719345646</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0.46087672719345646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4722.8902074761118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944.57804149522235</v>
      </c>
      <c r="M85" s="859"/>
      <c r="N85" s="51"/>
    </row>
    <row r="86" spans="1:14">
      <c r="B86" s="89" t="s">
        <v>973</v>
      </c>
      <c r="C86" s="90"/>
      <c r="D86" s="90"/>
      <c r="E86" s="90"/>
      <c r="F86" s="90"/>
      <c r="G86" s="90"/>
      <c r="H86" s="90"/>
      <c r="I86" s="87"/>
      <c r="J86" s="88"/>
      <c r="K86" s="304">
        <v>0.05</v>
      </c>
      <c r="L86" s="858">
        <f>N80*K86</f>
        <v>236.14451037380559</v>
      </c>
      <c r="M86" s="859"/>
      <c r="N86" s="51"/>
    </row>
    <row r="87" spans="1:14" ht="15.75" thickBot="1">
      <c r="B87" s="91" t="s">
        <v>974</v>
      </c>
      <c r="C87" s="92"/>
      <c r="D87" s="92"/>
      <c r="E87" s="92"/>
      <c r="F87" s="92"/>
      <c r="G87" s="92"/>
      <c r="H87" s="92"/>
      <c r="I87" s="93"/>
      <c r="J87" s="94"/>
      <c r="K87" s="305">
        <v>0.05</v>
      </c>
      <c r="L87" s="860">
        <f>N80*K87</f>
        <v>236.14451037380559</v>
      </c>
      <c r="M87" s="861"/>
      <c r="N87" s="51"/>
    </row>
    <row r="88" spans="1:14" ht="15.75" thickBot="1">
      <c r="B88" s="823" t="s">
        <v>953</v>
      </c>
      <c r="C88" s="824"/>
      <c r="D88" s="824"/>
      <c r="E88" s="824"/>
      <c r="F88" s="824"/>
      <c r="G88" s="824"/>
      <c r="H88" s="824"/>
      <c r="I88" s="824"/>
      <c r="J88" s="824"/>
      <c r="K88" s="824"/>
      <c r="L88" s="824"/>
      <c r="M88" s="825"/>
      <c r="N88" s="52">
        <f>L85+L86+L87</f>
        <v>1416.8670622428335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6139.7572697189453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VLOOKUP(A36,EQUIPOS!A6:D162,4,FALSE)</f>
        <v>21937.737834242209</v>
      </c>
      <c r="L36" s="270"/>
      <c r="M36" s="336">
        <v>670</v>
      </c>
      <c r="N36" s="272">
        <f>K36/M36</f>
        <v>32.742892289913748</v>
      </c>
    </row>
    <row r="37" spans="1:14">
      <c r="A37" s="113" t="s">
        <v>125</v>
      </c>
      <c r="B37" s="872" t="str">
        <f>VLOOKUP(A37,EQUIPOS!A7:D154,3,FALSE)</f>
        <v>Bomba para gato de tensionamiento</v>
      </c>
      <c r="C37" s="873"/>
      <c r="D37" s="873"/>
      <c r="E37" s="873"/>
      <c r="F37" s="873"/>
      <c r="G37" s="873"/>
      <c r="H37" s="874"/>
      <c r="I37" s="421"/>
      <c r="J37" s="422"/>
      <c r="K37" s="269">
        <f>VLOOKUP(A37,EQUIPOS!A7:D163,4,FALSE)</f>
        <v>53507.452813671145</v>
      </c>
      <c r="L37" s="335"/>
      <c r="M37" s="336">
        <v>670</v>
      </c>
      <c r="N37" s="272">
        <f>K37/M37</f>
        <v>79.861869871150958</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VLOOKUP(A38,EQUIPOS!A8:D164,4,FALSE)</f>
        <v>176574.28671798934</v>
      </c>
      <c r="L38" s="423"/>
      <c r="M38" s="424">
        <v>670</v>
      </c>
      <c r="N38" s="272">
        <f>K38/M38</f>
        <v>263.54371151938705</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6.4163654810271034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382.56483916147886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20695.182049030733</v>
      </c>
      <c r="N48" s="272">
        <f t="shared" ref="N48:N53" si="0">K48*M48</f>
        <v>82.780728196122936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19867.289963782921</v>
      </c>
      <c r="N49" s="272">
        <f t="shared" si="0"/>
        <v>79.469159855131693</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1149.0845331736575</v>
      </c>
      <c r="N50" s="272">
        <f t="shared" si="0"/>
        <v>22.981690663473152</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5918.2093622772409</v>
      </c>
      <c r="N51" s="272">
        <f t="shared" si="0"/>
        <v>503.04779579356551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75058.328911833174</v>
      </c>
      <c r="N52" s="272">
        <f t="shared" si="0"/>
        <v>75.058328911833172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4685.7493222231687</v>
      </c>
      <c r="N53" s="272">
        <f t="shared" si="0"/>
        <v>93.714986444463378</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857.05268986458998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1560.4358030774242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312.08716061548489</v>
      </c>
      <c r="M85" s="859"/>
      <c r="N85" s="51"/>
    </row>
    <row r="86" spans="1:14">
      <c r="B86" s="89" t="s">
        <v>973</v>
      </c>
      <c r="C86" s="90"/>
      <c r="D86" s="90"/>
      <c r="E86" s="90"/>
      <c r="F86" s="90"/>
      <c r="G86" s="90"/>
      <c r="H86" s="90"/>
      <c r="I86" s="87"/>
      <c r="J86" s="88"/>
      <c r="K86" s="304">
        <v>0.05</v>
      </c>
      <c r="L86" s="858">
        <f>N80*K86</f>
        <v>78.021790153871223</v>
      </c>
      <c r="M86" s="859"/>
      <c r="N86" s="51"/>
    </row>
    <row r="87" spans="1:14" ht="15.75" thickBot="1">
      <c r="B87" s="91" t="s">
        <v>974</v>
      </c>
      <c r="C87" s="92"/>
      <c r="D87" s="92"/>
      <c r="E87" s="92"/>
      <c r="F87" s="92"/>
      <c r="G87" s="92"/>
      <c r="H87" s="92"/>
      <c r="I87" s="93"/>
      <c r="J87" s="94"/>
      <c r="K87" s="305">
        <v>0.05</v>
      </c>
      <c r="L87" s="860">
        <f>N80*K87</f>
        <v>78.021790153871223</v>
      </c>
      <c r="M87" s="861"/>
      <c r="N87" s="51"/>
    </row>
    <row r="88" spans="1:14" ht="15.75" thickBot="1">
      <c r="B88" s="823" t="s">
        <v>953</v>
      </c>
      <c r="C88" s="824"/>
      <c r="D88" s="824"/>
      <c r="E88" s="824"/>
      <c r="F88" s="824"/>
      <c r="G88" s="824"/>
      <c r="H88" s="824"/>
      <c r="I88" s="824"/>
      <c r="J88" s="824"/>
      <c r="K88" s="824"/>
      <c r="L88" s="824"/>
      <c r="M88" s="825"/>
      <c r="N88" s="52">
        <f>L85+L86+L87</f>
        <v>468.13074092322734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2028.5665440006514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P121"/>
  <sheetViews>
    <sheetView topLeftCell="A70" zoomScale="75" zoomScaleNormal="75" workbookViewId="0">
      <selection activeCell="P38" sqref="P38"/>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t="s">
        <v>123</v>
      </c>
      <c r="B36" s="872" t="str">
        <f>VLOOKUP(A36,EQUIPOS!A6:D154,3,FALSE)</f>
        <v>Bomba de inyección de lechada</v>
      </c>
      <c r="C36" s="873"/>
      <c r="D36" s="873"/>
      <c r="E36" s="873"/>
      <c r="F36" s="873"/>
      <c r="G36" s="873"/>
      <c r="H36" s="874"/>
      <c r="I36" s="267"/>
      <c r="J36" s="268"/>
      <c r="K36" s="269">
        <f>VLOOKUP(A36,EQUIPOS!A6:D162,4,FALSE)</f>
        <v>21937.737834242209</v>
      </c>
      <c r="L36" s="270"/>
      <c r="M36" s="336">
        <v>670</v>
      </c>
      <c r="N36" s="272">
        <f>K36/M36</f>
        <v>32.742892289913748</v>
      </c>
    </row>
    <row r="37" spans="1:16">
      <c r="A37" s="113" t="s">
        <v>125</v>
      </c>
      <c r="B37" s="872" t="str">
        <f>VLOOKUP(A37,EQUIPOS!A7:D154,3,FALSE)</f>
        <v>Bomba para gato de tensionamiento</v>
      </c>
      <c r="C37" s="873"/>
      <c r="D37" s="873"/>
      <c r="E37" s="873"/>
      <c r="F37" s="873"/>
      <c r="G37" s="873"/>
      <c r="H37" s="874"/>
      <c r="I37" s="421"/>
      <c r="J37" s="422"/>
      <c r="K37" s="269">
        <f>VLOOKUP(A37,EQUIPOS!A7:D163,4,FALSE)</f>
        <v>53507.452813671145</v>
      </c>
      <c r="L37" s="335"/>
      <c r="M37" s="336">
        <v>670</v>
      </c>
      <c r="N37" s="272">
        <f>K37/M37</f>
        <v>79.861869871150958</v>
      </c>
      <c r="O37">
        <v>50000</v>
      </c>
      <c r="P37">
        <f>+K37/O37</f>
        <v>1.0701490562734228</v>
      </c>
    </row>
    <row r="38" spans="1:16">
      <c r="A38" s="113" t="s">
        <v>240</v>
      </c>
      <c r="B38" s="872" t="str">
        <f>VLOOKUP(A38,EQUIPOS!A8:D154,3,FALSE)</f>
        <v>Gato para tensionamiento, fuerza Max 200 ton, área de tensión 314 cm2.</v>
      </c>
      <c r="C38" s="873"/>
      <c r="D38" s="873"/>
      <c r="E38" s="873"/>
      <c r="F38" s="873"/>
      <c r="G38" s="873"/>
      <c r="H38" s="874"/>
      <c r="I38" s="328"/>
      <c r="J38" s="330"/>
      <c r="K38" s="269">
        <f>VLOOKUP(A38,EQUIPOS!A8:D164,4,FALSE)</f>
        <v>176574.28671798934</v>
      </c>
      <c r="L38" s="423"/>
      <c r="M38" s="424">
        <v>670</v>
      </c>
      <c r="N38" s="272">
        <f>K38/M38</f>
        <v>263.54371151938705</v>
      </c>
      <c r="O38">
        <v>165000</v>
      </c>
    </row>
    <row r="39" spans="1:16">
      <c r="B39" s="872"/>
      <c r="C39" s="873"/>
      <c r="D39" s="873"/>
      <c r="E39" s="873"/>
      <c r="F39" s="873"/>
      <c r="G39" s="873"/>
      <c r="H39" s="874"/>
      <c r="I39" s="36"/>
      <c r="J39" s="37"/>
      <c r="K39" s="269"/>
      <c r="L39" s="276"/>
      <c r="M39" s="336"/>
      <c r="N39" s="272"/>
      <c r="O39">
        <f>+K38/O38</f>
        <v>1.0701471922302384</v>
      </c>
    </row>
    <row r="40" spans="1:16">
      <c r="B40" s="320"/>
      <c r="C40" s="321"/>
      <c r="D40" s="321"/>
      <c r="E40" s="321"/>
      <c r="F40" s="323"/>
      <c r="G40" s="323"/>
      <c r="H40" s="125"/>
      <c r="I40" s="36"/>
      <c r="J40" s="37"/>
      <c r="K40" s="269"/>
      <c r="L40" s="276"/>
      <c r="M40" s="277"/>
      <c r="N40" s="273"/>
    </row>
    <row r="41" spans="1:16">
      <c r="B41" s="880" t="s">
        <v>952</v>
      </c>
      <c r="C41" s="881"/>
      <c r="D41" s="881"/>
      <c r="E41" s="38"/>
      <c r="F41" s="39"/>
      <c r="G41" s="39"/>
      <c r="H41" s="40"/>
      <c r="I41" s="36"/>
      <c r="J41" s="37"/>
      <c r="K41" s="279"/>
      <c r="L41" s="276"/>
      <c r="M41" s="401">
        <v>0.02</v>
      </c>
      <c r="N41" s="344">
        <f>N78*M41</f>
        <v>6.4163654810271034</v>
      </c>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382.56483916147886</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20695.182049030733</v>
      </c>
      <c r="N48" s="272">
        <f t="shared" ref="N48:N53" si="0">K48*M48</f>
        <v>82.780728196122936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19867.289963782921</v>
      </c>
      <c r="N49" s="272">
        <f t="shared" si="0"/>
        <v>79.469159855131693</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1149.0845331736575</v>
      </c>
      <c r="N50" s="272">
        <f t="shared" si="0"/>
        <v>22.981690663473152</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5918.2093622772409</v>
      </c>
      <c r="N51" s="272">
        <f t="shared" si="0"/>
        <v>32727.697773393142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75058.328911833174</v>
      </c>
      <c r="N52" s="272">
        <f t="shared" si="0"/>
        <v>75.058328911833172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4685.7493222231687</v>
      </c>
      <c r="N53" s="272">
        <f t="shared" si="0"/>
        <v>93.714986444463378</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33081.702667464175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33785.085780677015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6757.0171561354036</v>
      </c>
      <c r="M85" s="859"/>
      <c r="N85" s="51"/>
    </row>
    <row r="86" spans="1:14">
      <c r="B86" s="89" t="s">
        <v>973</v>
      </c>
      <c r="C86" s="90"/>
      <c r="D86" s="90"/>
      <c r="E86" s="90"/>
      <c r="F86" s="90"/>
      <c r="G86" s="90"/>
      <c r="H86" s="90"/>
      <c r="I86" s="87"/>
      <c r="J86" s="88"/>
      <c r="K86" s="304">
        <v>0.05</v>
      </c>
      <c r="L86" s="858">
        <f>N80*K86</f>
        <v>1689.2542890338509</v>
      </c>
      <c r="M86" s="859"/>
      <c r="N86" s="51"/>
    </row>
    <row r="87" spans="1:14" ht="15.75" thickBot="1">
      <c r="B87" s="91" t="s">
        <v>974</v>
      </c>
      <c r="C87" s="92"/>
      <c r="D87" s="92"/>
      <c r="E87" s="92"/>
      <c r="F87" s="92"/>
      <c r="G87" s="92"/>
      <c r="H87" s="92"/>
      <c r="I87" s="93"/>
      <c r="J87" s="94"/>
      <c r="K87" s="305">
        <v>0.05</v>
      </c>
      <c r="L87" s="860">
        <f>N80*K87</f>
        <v>1689.2542890338509</v>
      </c>
      <c r="M87" s="861"/>
      <c r="N87" s="51"/>
    </row>
    <row r="88" spans="1:14" ht="15.75" thickBot="1">
      <c r="B88" s="823" t="s">
        <v>953</v>
      </c>
      <c r="C88" s="824"/>
      <c r="D88" s="824"/>
      <c r="E88" s="824"/>
      <c r="F88" s="824"/>
      <c r="G88" s="824"/>
      <c r="H88" s="824"/>
      <c r="I88" s="824"/>
      <c r="J88" s="824"/>
      <c r="K88" s="824"/>
      <c r="L88" s="824"/>
      <c r="M88" s="825"/>
      <c r="N88" s="52">
        <f>L85+L86+L87</f>
        <v>10135.525734203107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43920.611514880118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7"/>
      <c r="C1" s="929"/>
      <c r="D1" s="930"/>
      <c r="E1" s="930"/>
      <c r="F1" s="930"/>
      <c r="G1" s="930"/>
      <c r="H1" s="930"/>
      <c r="I1" s="930"/>
      <c r="J1" s="931"/>
      <c r="K1" s="982" t="s">
        <v>933</v>
      </c>
      <c r="L1" s="934" t="s">
        <v>2198</v>
      </c>
      <c r="M1" s="935"/>
      <c r="N1" s="936"/>
    </row>
    <row r="2" spans="2:14">
      <c r="B2" s="918"/>
      <c r="C2" s="940" t="s">
        <v>934</v>
      </c>
      <c r="D2" s="941"/>
      <c r="E2" s="941"/>
      <c r="F2" s="941"/>
      <c r="G2" s="941"/>
      <c r="H2" s="941"/>
      <c r="I2" s="941"/>
      <c r="J2" s="942"/>
      <c r="K2" s="981"/>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81"/>
      <c r="L4" s="937"/>
      <c r="M4" s="938"/>
      <c r="N4" s="93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983" t="s">
        <v>945</v>
      </c>
      <c r="M30" s="800"/>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8" t="s">
        <v>948</v>
      </c>
      <c r="J35" s="895"/>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958"/>
      <c r="D41" s="958"/>
      <c r="E41" s="38"/>
      <c r="F41" s="39"/>
      <c r="G41" s="39"/>
      <c r="H41" s="40"/>
      <c r="I41" s="36"/>
      <c r="J41" s="37"/>
      <c r="K41" s="279"/>
      <c r="L41" s="276"/>
      <c r="M41" s="401">
        <v>0.01</v>
      </c>
      <c r="N41" s="344">
        <f>N78*M41</f>
        <v>16.915937500000002</v>
      </c>
    </row>
    <row r="42" spans="1:14" ht="15.75" thickBot="1">
      <c r="B42" s="959"/>
      <c r="C42" s="960"/>
      <c r="D42" s="960"/>
      <c r="E42" s="960"/>
      <c r="F42" s="960"/>
      <c r="G42" s="960"/>
      <c r="H42" s="961"/>
      <c r="I42" s="882"/>
      <c r="J42" s="883"/>
      <c r="K42" s="41"/>
      <c r="L42" s="884"/>
      <c r="M42" s="962"/>
      <c r="N42" s="105"/>
    </row>
    <row r="43" spans="1:14" ht="15.75" thickBot="1">
      <c r="B43" s="823" t="s">
        <v>953</v>
      </c>
      <c r="C43" s="824"/>
      <c r="D43" s="824"/>
      <c r="E43" s="824"/>
      <c r="F43" s="824"/>
      <c r="G43" s="824"/>
      <c r="H43" s="824"/>
      <c r="I43" s="824"/>
      <c r="J43" s="824"/>
      <c r="K43" s="824"/>
      <c r="L43" s="824"/>
      <c r="M43" s="825"/>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390054.83671184996</v>
      </c>
      <c r="N48" s="272">
        <f>K48*M48</f>
        <v>390054.83671184996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390054.83671184996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984"/>
      <c r="I71" s="73" t="s">
        <v>964</v>
      </c>
      <c r="J71" s="75" t="s">
        <v>1410</v>
      </c>
      <c r="K71" s="74" t="s">
        <v>966</v>
      </c>
      <c r="L71" s="864" t="s">
        <v>950</v>
      </c>
      <c r="M71" s="97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883"/>
      <c r="I77" s="126"/>
      <c r="J77" s="126"/>
      <c r="K77" s="126"/>
      <c r="L77" s="985"/>
      <c r="M77" s="885"/>
      <c r="N77" s="127"/>
    </row>
    <row r="78" spans="1:15" ht="15.75" thickBot="1">
      <c r="B78" s="912" t="s">
        <v>953</v>
      </c>
      <c r="C78" s="866"/>
      <c r="D78" s="866"/>
      <c r="E78" s="866"/>
      <c r="F78" s="866"/>
      <c r="G78" s="866"/>
      <c r="H78" s="866"/>
      <c r="I78" s="866"/>
      <c r="J78" s="866"/>
      <c r="K78" s="866"/>
      <c r="L78" s="866"/>
      <c r="M78" s="867"/>
      <c r="N78" s="460">
        <f>SUM(N72:N77)</f>
        <v>1691.59375</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391763.34639934998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78352.669279869995</v>
      </c>
      <c r="M85" s="859"/>
      <c r="N85" s="51"/>
    </row>
    <row r="86" spans="1:14">
      <c r="B86" s="89" t="s">
        <v>973</v>
      </c>
      <c r="C86" s="90"/>
      <c r="D86" s="90"/>
      <c r="E86" s="90"/>
      <c r="F86" s="90"/>
      <c r="G86" s="90"/>
      <c r="H86" s="90"/>
      <c r="I86" s="87"/>
      <c r="J86" s="88"/>
      <c r="K86" s="304">
        <v>0.05</v>
      </c>
      <c r="L86" s="858">
        <f>N80*K86</f>
        <v>19588.167319967499</v>
      </c>
      <c r="M86" s="859"/>
      <c r="N86" s="51"/>
    </row>
    <row r="87" spans="1:14" ht="15.75" thickBot="1">
      <c r="B87" s="91" t="s">
        <v>974</v>
      </c>
      <c r="C87" s="92"/>
      <c r="D87" s="92"/>
      <c r="E87" s="92"/>
      <c r="F87" s="92"/>
      <c r="G87" s="92"/>
      <c r="H87" s="92"/>
      <c r="I87" s="93"/>
      <c r="J87" s="94"/>
      <c r="K87" s="305">
        <v>0.05</v>
      </c>
      <c r="L87" s="860">
        <f>N80*K87</f>
        <v>19588.167319967499</v>
      </c>
      <c r="M87" s="861"/>
      <c r="N87" s="51"/>
    </row>
    <row r="88" spans="1:14" ht="15.75" thickBot="1">
      <c r="B88" s="823" t="s">
        <v>953</v>
      </c>
      <c r="C88" s="824"/>
      <c r="D88" s="824"/>
      <c r="E88" s="824"/>
      <c r="F88" s="824"/>
      <c r="G88" s="824"/>
      <c r="H88" s="824"/>
      <c r="I88" s="824"/>
      <c r="J88" s="824"/>
      <c r="K88" s="824"/>
      <c r="L88" s="824"/>
      <c r="M88" s="825"/>
      <c r="N88" s="52">
        <f>L85+L86+L87</f>
        <v>117529.00391980499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509292.35031915497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N78*M41</f>
        <v>54.131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40366.364412594907</v>
      </c>
      <c r="N48" s="272">
        <f>K48*M48</f>
        <v>42384.682633224656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42384.682633224656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1082.6199999999999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43521.43363322466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8704.2867266449321</v>
      </c>
      <c r="M85" s="859"/>
      <c r="N85" s="51"/>
    </row>
    <row r="86" spans="1:14">
      <c r="B86" s="89" t="s">
        <v>973</v>
      </c>
      <c r="C86" s="90"/>
      <c r="D86" s="90"/>
      <c r="E86" s="90"/>
      <c r="F86" s="90"/>
      <c r="G86" s="90"/>
      <c r="H86" s="90"/>
      <c r="I86" s="87"/>
      <c r="J86" s="88"/>
      <c r="K86" s="304">
        <v>0.05</v>
      </c>
      <c r="L86" s="858">
        <f>N80*K86</f>
        <v>2176.071681661233</v>
      </c>
      <c r="M86" s="859"/>
      <c r="N86" s="51"/>
    </row>
    <row r="87" spans="1:14" ht="15.75" thickBot="1">
      <c r="B87" s="91" t="s">
        <v>974</v>
      </c>
      <c r="C87" s="92"/>
      <c r="D87" s="92"/>
      <c r="E87" s="92"/>
      <c r="F87" s="92"/>
      <c r="G87" s="92"/>
      <c r="H87" s="92"/>
      <c r="I87" s="93"/>
      <c r="J87" s="94"/>
      <c r="K87" s="305">
        <v>0.05</v>
      </c>
      <c r="L87" s="860">
        <f>N80*K87</f>
        <v>2176.071681661233</v>
      </c>
      <c r="M87" s="861"/>
      <c r="N87" s="51"/>
    </row>
    <row r="88" spans="1:14" ht="15.75" thickBot="1">
      <c r="B88" s="823" t="s">
        <v>953</v>
      </c>
      <c r="C88" s="824"/>
      <c r="D88" s="824"/>
      <c r="E88" s="824"/>
      <c r="F88" s="824"/>
      <c r="G88" s="824"/>
      <c r="H88" s="824"/>
      <c r="I88" s="824"/>
      <c r="J88" s="824"/>
      <c r="K88" s="824"/>
      <c r="L88" s="824"/>
      <c r="M88" s="825"/>
      <c r="N88" s="52">
        <f>L85+L86+L87</f>
        <v>13056.430089967398</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56577.863723192058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VLOOKUP(A36,EQUIPOS!A6:D162,4,FALSE)</f>
        <v>5564.9145230520007</v>
      </c>
      <c r="L36" s="270"/>
      <c r="M36" s="336">
        <v>40</v>
      </c>
      <c r="N36" s="272">
        <f>K36/M36</f>
        <v>139.12286307630001</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VLOOKUP(A37,EQUIPOS!A7:D163,4,FALSE)</f>
        <v>13302.278175497368</v>
      </c>
      <c r="L37" s="335"/>
      <c r="M37" s="336">
        <v>40</v>
      </c>
      <c r="N37" s="272">
        <f t="shared" ref="N37:N43" si="0">K37/M37</f>
        <v>332.55695438743419</v>
      </c>
    </row>
    <row r="38" spans="1:14">
      <c r="A38" s="113" t="s">
        <v>204</v>
      </c>
      <c r="B38" s="872" t="str">
        <f>VLOOKUP(A38,EQUIPOS!A8:D154,3,FALSE)</f>
        <v xml:space="preserve">Equipo de soldadura 250 AMP
</v>
      </c>
      <c r="C38" s="873"/>
      <c r="D38" s="873"/>
      <c r="E38" s="873"/>
      <c r="F38" s="873"/>
      <c r="G38" s="873"/>
      <c r="H38" s="874"/>
      <c r="I38" s="421"/>
      <c r="J38" s="422"/>
      <c r="K38" s="269">
        <f>VLOOKUP(A38,EQUIPOS!A8:D164,4,FALSE)</f>
        <v>13551.407547107838</v>
      </c>
      <c r="L38" s="335"/>
      <c r="M38" s="336">
        <v>40</v>
      </c>
      <c r="N38" s="272">
        <f t="shared" si="0"/>
        <v>338.78518867769594</v>
      </c>
    </row>
    <row r="39" spans="1:14">
      <c r="A39" s="113" t="s">
        <v>208</v>
      </c>
      <c r="B39" s="872" t="str">
        <f>VLOOKUP(A39,EQUIPOS!A9:D154,3,FALSE)</f>
        <v>Equipo de soldadura 400</v>
      </c>
      <c r="C39" s="873"/>
      <c r="D39" s="873"/>
      <c r="E39" s="873"/>
      <c r="F39" s="873"/>
      <c r="G39" s="873"/>
      <c r="H39" s="874"/>
      <c r="I39" s="421"/>
      <c r="J39" s="422"/>
      <c r="K39" s="269">
        <f>VLOOKUP(A39,EQUIPOS!A9:D165,4,FALSE)</f>
        <v>19262.929066621968</v>
      </c>
      <c r="L39" s="335"/>
      <c r="M39" s="336">
        <v>40</v>
      </c>
      <c r="N39" s="272">
        <f t="shared" si="0"/>
        <v>481.57322666554921</v>
      </c>
    </row>
    <row r="40" spans="1:14">
      <c r="A40" s="113" t="s">
        <v>210</v>
      </c>
      <c r="B40" s="872" t="str">
        <f>VLOOKUP(A40,EQUIPOS!A10:D154,3,FALSE)</f>
        <v>Equipo de soldadura 600</v>
      </c>
      <c r="C40" s="873"/>
      <c r="D40" s="873"/>
      <c r="E40" s="873"/>
      <c r="F40" s="873"/>
      <c r="G40" s="873"/>
      <c r="H40" s="874"/>
      <c r="I40" s="421"/>
      <c r="J40" s="422"/>
      <c r="K40" s="269">
        <f>VLOOKUP(A40,EQUIPOS!A10:D166,4,FALSE)</f>
        <v>20333.262663170659</v>
      </c>
      <c r="L40" s="335"/>
      <c r="M40" s="336">
        <v>40</v>
      </c>
      <c r="N40" s="272">
        <f t="shared" si="0"/>
        <v>508.33156657926645</v>
      </c>
    </row>
    <row r="41" spans="1:14">
      <c r="A41" s="113" t="s">
        <v>202</v>
      </c>
      <c r="B41" s="872" t="str">
        <f>VLOOKUP(A41,EQUIPOS!A11:D154,3,FALSE)</f>
        <v xml:space="preserve">Equipo de rayos X y/o ultrasonido
</v>
      </c>
      <c r="C41" s="873"/>
      <c r="D41" s="873"/>
      <c r="E41" s="873"/>
      <c r="F41" s="873"/>
      <c r="G41" s="873"/>
      <c r="H41" s="874"/>
      <c r="I41" s="421"/>
      <c r="J41" s="422"/>
      <c r="K41" s="269">
        <f>VLOOKUP(A41,EQUIPOS!A11:D167,4,FALSE)</f>
        <v>72769.356656541626</v>
      </c>
      <c r="L41" s="335"/>
      <c r="M41" s="336">
        <v>4000</v>
      </c>
      <c r="N41" s="272">
        <f t="shared" si="0"/>
        <v>18.192339164135408</v>
      </c>
    </row>
    <row r="42" spans="1:14">
      <c r="A42" s="113" t="s">
        <v>294</v>
      </c>
      <c r="B42" s="872" t="str">
        <f>VLOOKUP(A42,EQUIPOS!A12:D155,3,FALSE)</f>
        <v>Puente grúa</v>
      </c>
      <c r="C42" s="873"/>
      <c r="D42" s="873"/>
      <c r="E42" s="873"/>
      <c r="F42" s="873"/>
      <c r="G42" s="873"/>
      <c r="H42" s="874"/>
      <c r="I42" s="421"/>
      <c r="J42" s="422"/>
      <c r="K42" s="269">
        <f>VLOOKUP(A42,EQUIPOS!A12:D168,4,FALSE)</f>
        <v>620683.78705683141</v>
      </c>
      <c r="L42" s="335"/>
      <c r="M42" s="336">
        <v>40000</v>
      </c>
      <c r="N42" s="272">
        <f t="shared" si="0"/>
        <v>15.517094676420784</v>
      </c>
    </row>
    <row r="43" spans="1:14">
      <c r="A43" s="113" t="s">
        <v>334</v>
      </c>
      <c r="B43" s="872" t="str">
        <f>VLOOKUP(A43,EQUIPOS!A13:D156,3,FALSE)</f>
        <v>Taladro industrial</v>
      </c>
      <c r="C43" s="873"/>
      <c r="D43" s="873"/>
      <c r="E43" s="873"/>
      <c r="F43" s="873"/>
      <c r="G43" s="873"/>
      <c r="H43" s="874"/>
      <c r="I43" s="421"/>
      <c r="J43" s="422"/>
      <c r="K43" s="269">
        <f>VLOOKUP(A43,EQUIPOS!A13:D169,4,FALSE)</f>
        <v>11443.640617798821</v>
      </c>
      <c r="L43" s="335"/>
      <c r="M43" s="336">
        <v>40</v>
      </c>
      <c r="N43" s="272">
        <f t="shared" si="0"/>
        <v>286.09101544497054</v>
      </c>
    </row>
    <row r="44" spans="1:14">
      <c r="B44" s="872"/>
      <c r="C44" s="873"/>
      <c r="D44" s="873"/>
      <c r="E44" s="873"/>
      <c r="F44" s="873"/>
      <c r="G44" s="873"/>
      <c r="H44" s="874"/>
      <c r="I44" s="36"/>
      <c r="J44" s="37"/>
      <c r="K44" s="269"/>
      <c r="L44" s="276"/>
      <c r="M44" s="336"/>
      <c r="N44" s="272"/>
    </row>
    <row r="45" spans="1:14">
      <c r="B45" s="320"/>
      <c r="C45" s="321"/>
      <c r="D45" s="321"/>
      <c r="E45" s="321"/>
      <c r="F45" s="323"/>
      <c r="G45" s="323"/>
      <c r="H45" s="125"/>
      <c r="I45" s="36"/>
      <c r="J45" s="37"/>
      <c r="K45" s="269"/>
      <c r="L45" s="276"/>
      <c r="M45" s="277"/>
      <c r="N45" s="273"/>
    </row>
    <row r="46" spans="1:14">
      <c r="B46" s="880" t="s">
        <v>952</v>
      </c>
      <c r="C46" s="881"/>
      <c r="D46" s="881"/>
      <c r="E46" s="38"/>
      <c r="F46" s="39"/>
      <c r="G46" s="39"/>
      <c r="H46" s="40"/>
      <c r="I46" s="36"/>
      <c r="J46" s="37"/>
      <c r="K46" s="279"/>
      <c r="L46" s="276"/>
      <c r="M46" s="401">
        <v>0.1</v>
      </c>
      <c r="N46" s="344">
        <f>N83*M46</f>
        <v>201.60799618480041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SUM(N36:N46)</f>
        <v>2321.7782448565731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31324.213980887063</v>
      </c>
      <c r="N53" s="272">
        <f t="shared" ref="N53:N58" si="1">K53*M53</f>
        <v>156.62106990443533</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4734.1434733888882</v>
      </c>
      <c r="N54" s="272">
        <f t="shared" si="1"/>
        <v>23.670717366944441</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12421.561401963945</v>
      </c>
      <c r="N55" s="272">
        <f t="shared" si="1"/>
        <v>62.10780700981973</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12646.290111403812</v>
      </c>
      <c r="N56" s="272">
        <f t="shared" si="1"/>
        <v>126.46290111403813</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18328.110312336288</v>
      </c>
      <c r="N57" s="272">
        <f t="shared" si="1"/>
        <v>183.2811031233629</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4377.9696697483441</v>
      </c>
      <c r="N58" s="272">
        <f t="shared" si="1"/>
        <v>4377.9696697483441</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3" t="s">
        <v>953</v>
      </c>
      <c r="C61" s="824"/>
      <c r="D61" s="824"/>
      <c r="E61" s="824"/>
      <c r="F61" s="824"/>
      <c r="G61" s="824"/>
      <c r="H61" s="824"/>
      <c r="I61" s="824"/>
      <c r="J61" s="824"/>
      <c r="K61" s="824"/>
      <c r="L61" s="824"/>
      <c r="M61" s="825"/>
      <c r="N61" s="394">
        <f>SUM(N53:N60)</f>
        <v>4930.1132682669449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B66" s="46"/>
      <c r="C66" s="317"/>
      <c r="D66" s="317"/>
      <c r="E66" s="317"/>
      <c r="F66" s="317"/>
      <c r="G66" s="31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311"/>
      <c r="I68" s="279"/>
      <c r="J68" s="286"/>
      <c r="K68" s="279"/>
      <c r="L68" s="910"/>
      <c r="M68" s="911"/>
      <c r="N68" s="287"/>
    </row>
    <row r="69" spans="1:15">
      <c r="B69" s="46"/>
      <c r="C69" s="47"/>
      <c r="D69" s="47"/>
      <c r="E69" s="47"/>
      <c r="F69" s="47"/>
      <c r="G69" s="47"/>
      <c r="H69" s="311"/>
      <c r="I69" s="279"/>
      <c r="J69" s="286"/>
      <c r="K69" s="279"/>
      <c r="L69" s="910"/>
      <c r="M69" s="911"/>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9"/>
      <c r="C82" s="900" t="e">
        <f>VLOOKUP(B82,'MANO DE OBRA'!B12:E73,3,FALSE)</f>
        <v>#N/A</v>
      </c>
      <c r="D82" s="900" t="e">
        <f>VLOOKUP(C82,'MANO DE OBRA'!C12:F73,3,FALSE)</f>
        <v>#N/A</v>
      </c>
      <c r="E82" s="900" t="e">
        <f>VLOOKUP(D82,'MANO DE OBRA'!D12:G73,3,FALSE)</f>
        <v>#N/A</v>
      </c>
      <c r="F82" s="900" t="e">
        <f>VLOOKUP(E82,'MANO DE OBRA'!E12:H73,3,FALSE)</f>
        <v>#N/A</v>
      </c>
      <c r="G82" s="900" t="e">
        <f>VLOOKUP(F82,'MANO DE OBRA'!F12:I73,3,FALSE)</f>
        <v>#N/A</v>
      </c>
      <c r="H82" s="900" t="e">
        <f>VLOOKUP(G82,'MANO DE OBRA'!G12:J73,3,FALSE)</f>
        <v>#N/A</v>
      </c>
      <c r="I82" s="470"/>
      <c r="J82" s="471"/>
      <c r="K82" s="474"/>
      <c r="L82" s="475"/>
      <c r="M82" s="476"/>
      <c r="N82" s="440"/>
    </row>
    <row r="83" spans="1:14" ht="15.75" thickBot="1">
      <c r="B83" s="912" t="s">
        <v>953</v>
      </c>
      <c r="C83" s="866"/>
      <c r="D83" s="866"/>
      <c r="E83" s="866"/>
      <c r="F83" s="866"/>
      <c r="G83" s="866"/>
      <c r="H83" s="866"/>
      <c r="I83" s="866"/>
      <c r="J83" s="866"/>
      <c r="K83" s="866"/>
      <c r="L83" s="866"/>
      <c r="M83" s="867"/>
      <c r="N83" s="460">
        <f>SUM(N77:N82)</f>
        <v>2016.0799618480041</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9267.9714749715222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1853.5942949943046</v>
      </c>
      <c r="M90" s="859"/>
      <c r="N90" s="51"/>
    </row>
    <row r="91" spans="1:14">
      <c r="B91" s="89" t="s">
        <v>973</v>
      </c>
      <c r="C91" s="90"/>
      <c r="D91" s="90"/>
      <c r="E91" s="90"/>
      <c r="F91" s="90"/>
      <c r="G91" s="90"/>
      <c r="H91" s="90"/>
      <c r="I91" s="87"/>
      <c r="J91" s="88"/>
      <c r="K91" s="304">
        <v>0.05</v>
      </c>
      <c r="L91" s="858">
        <f>N85*K91</f>
        <v>463.39857374857615</v>
      </c>
      <c r="M91" s="859"/>
      <c r="N91" s="51"/>
    </row>
    <row r="92" spans="1:14" ht="15.75" thickBot="1">
      <c r="B92" s="91" t="s">
        <v>974</v>
      </c>
      <c r="C92" s="92"/>
      <c r="D92" s="92"/>
      <c r="E92" s="92"/>
      <c r="F92" s="92"/>
      <c r="G92" s="92"/>
      <c r="H92" s="92"/>
      <c r="I92" s="93"/>
      <c r="J92" s="94"/>
      <c r="K92" s="305">
        <v>0.05</v>
      </c>
      <c r="L92" s="860">
        <f>N85*K92</f>
        <v>463.39857374857615</v>
      </c>
      <c r="M92" s="861"/>
      <c r="N92" s="51"/>
    </row>
    <row r="93" spans="1:14" ht="15.75" thickBot="1">
      <c r="B93" s="823" t="s">
        <v>953</v>
      </c>
      <c r="C93" s="824"/>
      <c r="D93" s="824"/>
      <c r="E93" s="824"/>
      <c r="F93" s="824"/>
      <c r="G93" s="824"/>
      <c r="H93" s="824"/>
      <c r="I93" s="824"/>
      <c r="J93" s="824"/>
      <c r="K93" s="824"/>
      <c r="L93" s="824"/>
      <c r="M93" s="825"/>
      <c r="N93" s="52">
        <f>L90+L91+L92</f>
        <v>2780.3914424914574</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12048.362917462979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VLOOKUP(A36,EQUIPOS!A6:D162,4,FALSE)</f>
        <v>5564.9145230520007</v>
      </c>
      <c r="L36" s="270"/>
      <c r="M36" s="336">
        <v>40</v>
      </c>
      <c r="N36" s="272">
        <f t="shared" ref="N36:N41" si="0">K36/M36</f>
        <v>139.12286307630001</v>
      </c>
    </row>
    <row r="37" spans="1:14">
      <c r="A37" s="113" t="s">
        <v>334</v>
      </c>
      <c r="B37" s="872" t="str">
        <f>VLOOKUP(A37,EQUIPOS!A7:D154,3,FALSE)</f>
        <v>Taladro industrial</v>
      </c>
      <c r="C37" s="873"/>
      <c r="D37" s="873"/>
      <c r="E37" s="873"/>
      <c r="F37" s="873"/>
      <c r="G37" s="873"/>
      <c r="H37" s="874"/>
      <c r="I37" s="421"/>
      <c r="J37" s="422"/>
      <c r="K37" s="269">
        <f>VLOOKUP(A37,EQUIPOS!A7:D163,4,FALSE)</f>
        <v>11443.640617798821</v>
      </c>
      <c r="L37" s="335"/>
      <c r="M37" s="336">
        <v>40</v>
      </c>
      <c r="N37" s="272">
        <f t="shared" si="0"/>
        <v>286.09101544497054</v>
      </c>
    </row>
    <row r="38" spans="1:14">
      <c r="A38" s="113" t="s">
        <v>195</v>
      </c>
      <c r="B38" s="872" t="str">
        <f>VLOOKUP(A38,EQUIPOS!A8:D154,3,FALSE)</f>
        <v xml:space="preserve">Equipo de oxicorte, Capacidad de corte: hasta 6´´ (152mm) </v>
      </c>
      <c r="C38" s="873"/>
      <c r="D38" s="873"/>
      <c r="E38" s="873"/>
      <c r="F38" s="873"/>
      <c r="G38" s="873"/>
      <c r="H38" s="874"/>
      <c r="I38" s="421"/>
      <c r="J38" s="422"/>
      <c r="K38" s="269">
        <f>VLOOKUP(A38,EQUIPOS!A8:D164,4,FALSE)</f>
        <v>13302.278175497368</v>
      </c>
      <c r="L38" s="335"/>
      <c r="M38" s="336">
        <v>40</v>
      </c>
      <c r="N38" s="272">
        <f t="shared" si="0"/>
        <v>332.55695438743419</v>
      </c>
    </row>
    <row r="39" spans="1:14">
      <c r="A39" s="113" t="s">
        <v>204</v>
      </c>
      <c r="B39" s="872" t="str">
        <f>VLOOKUP(A39,EQUIPOS!A9:D154,3,FALSE)</f>
        <v xml:space="preserve">Equipo de soldadura 250 AMP
</v>
      </c>
      <c r="C39" s="873"/>
      <c r="D39" s="873"/>
      <c r="E39" s="873"/>
      <c r="F39" s="873"/>
      <c r="G39" s="873"/>
      <c r="H39" s="874"/>
      <c r="I39" s="421"/>
      <c r="J39" s="422"/>
      <c r="K39" s="269">
        <f>VLOOKUP(A39,EQUIPOS!A9:D165,4,FALSE)</f>
        <v>13551.407547107838</v>
      </c>
      <c r="L39" s="335"/>
      <c r="M39" s="336">
        <v>40</v>
      </c>
      <c r="N39" s="272">
        <f t="shared" si="0"/>
        <v>338.78518867769594</v>
      </c>
    </row>
    <row r="40" spans="1:14">
      <c r="A40" s="113" t="s">
        <v>208</v>
      </c>
      <c r="B40" s="872" t="str">
        <f>VLOOKUP(A40,EQUIPOS!A10:D154,3,FALSE)</f>
        <v>Equipo de soldadura 400</v>
      </c>
      <c r="C40" s="873"/>
      <c r="D40" s="873"/>
      <c r="E40" s="873"/>
      <c r="F40" s="873"/>
      <c r="G40" s="873"/>
      <c r="H40" s="874"/>
      <c r="I40" s="421"/>
      <c r="J40" s="422"/>
      <c r="K40" s="269">
        <f>VLOOKUP(A40,EQUIPOS!A10:D166,4,FALSE)</f>
        <v>19262.929066621968</v>
      </c>
      <c r="L40" s="335"/>
      <c r="M40" s="336">
        <v>40</v>
      </c>
      <c r="N40" s="272">
        <f t="shared" si="0"/>
        <v>481.57322666554921</v>
      </c>
    </row>
    <row r="41" spans="1:14">
      <c r="A41" s="113" t="s">
        <v>210</v>
      </c>
      <c r="B41" s="872" t="str">
        <f>VLOOKUP(A41,EQUIPOS!A11:D154,3,FALSE)</f>
        <v>Equipo de soldadura 600</v>
      </c>
      <c r="C41" s="873"/>
      <c r="D41" s="873"/>
      <c r="E41" s="873"/>
      <c r="F41" s="873"/>
      <c r="G41" s="873"/>
      <c r="H41" s="874"/>
      <c r="I41" s="421"/>
      <c r="J41" s="422"/>
      <c r="K41" s="269">
        <f>VLOOKUP(A41,EQUIPOS!A11:D167,4,FALSE)</f>
        <v>20333.262663170659</v>
      </c>
      <c r="L41" s="335"/>
      <c r="M41" s="336">
        <v>40</v>
      </c>
      <c r="N41" s="272">
        <f t="shared" si="0"/>
        <v>508.33156657926645</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100.80399809240021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2187.2648129236168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31324.213980887063</v>
      </c>
      <c r="N51" s="272">
        <f t="shared" ref="N51:N56" si="1">K51*M51</f>
        <v>156.62106990443533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4734.1434733888882</v>
      </c>
      <c r="N52" s="272">
        <f t="shared" si="1"/>
        <v>23.670717366944441</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12421.561401963945</v>
      </c>
      <c r="N53" s="272">
        <f t="shared" si="1"/>
        <v>62.10780700981973</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12646.290111403812</v>
      </c>
      <c r="N54" s="272">
        <f t="shared" si="1"/>
        <v>126.46290111403813</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18328.110312336288</v>
      </c>
      <c r="N55" s="272">
        <f t="shared" si="1"/>
        <v>183.2811031233629</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4377.9696697483441</v>
      </c>
      <c r="N56" s="272">
        <f t="shared" si="1"/>
        <v>4377.9696697483441</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SUM(N51:N58)</f>
        <v>4930.1132682669449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9"/>
      <c r="C80" s="900"/>
      <c r="D80" s="900"/>
      <c r="E80" s="900"/>
      <c r="F80" s="900"/>
      <c r="G80" s="900"/>
      <c r="H80" s="900"/>
      <c r="I80" s="470"/>
      <c r="J80" s="471"/>
      <c r="K80" s="472"/>
      <c r="L80" s="475"/>
      <c r="M80" s="476"/>
      <c r="N80" s="440"/>
    </row>
    <row r="81" spans="1:14" ht="15.75" thickBot="1">
      <c r="B81" s="912" t="s">
        <v>953</v>
      </c>
      <c r="C81" s="866"/>
      <c r="D81" s="866"/>
      <c r="E81" s="866"/>
      <c r="F81" s="866"/>
      <c r="G81" s="866"/>
      <c r="H81" s="866"/>
      <c r="I81" s="866"/>
      <c r="J81" s="866"/>
      <c r="K81" s="866"/>
      <c r="L81" s="866"/>
      <c r="M81" s="867"/>
      <c r="N81" s="301">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9133.4580430385649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1826.6916086077131</v>
      </c>
      <c r="M88" s="859"/>
      <c r="N88" s="51"/>
    </row>
    <row r="89" spans="1:14">
      <c r="B89" s="89" t="s">
        <v>973</v>
      </c>
      <c r="C89" s="90"/>
      <c r="D89" s="90"/>
      <c r="E89" s="90"/>
      <c r="F89" s="90"/>
      <c r="G89" s="90"/>
      <c r="H89" s="90"/>
      <c r="I89" s="87"/>
      <c r="J89" s="88"/>
      <c r="K89" s="304">
        <v>0.05</v>
      </c>
      <c r="L89" s="858">
        <f>N83*K89</f>
        <v>456.67290215192827</v>
      </c>
      <c r="M89" s="859"/>
      <c r="N89" s="51"/>
    </row>
    <row r="90" spans="1:14" ht="15.75" thickBot="1">
      <c r="B90" s="91" t="s">
        <v>974</v>
      </c>
      <c r="C90" s="92"/>
      <c r="D90" s="92"/>
      <c r="E90" s="92"/>
      <c r="F90" s="92"/>
      <c r="G90" s="92"/>
      <c r="H90" s="92"/>
      <c r="I90" s="93"/>
      <c r="J90" s="94"/>
      <c r="K90" s="305">
        <v>0.05</v>
      </c>
      <c r="L90" s="860">
        <f>N83*K90</f>
        <v>456.67290215192827</v>
      </c>
      <c r="M90" s="861"/>
      <c r="N90" s="51"/>
    </row>
    <row r="91" spans="1:14" ht="15.75" thickBot="1">
      <c r="B91" s="823" t="s">
        <v>953</v>
      </c>
      <c r="C91" s="824"/>
      <c r="D91" s="824"/>
      <c r="E91" s="824"/>
      <c r="F91" s="824"/>
      <c r="G91" s="824"/>
      <c r="H91" s="824"/>
      <c r="I91" s="824"/>
      <c r="J91" s="824"/>
      <c r="K91" s="824"/>
      <c r="L91" s="824"/>
      <c r="M91" s="825"/>
      <c r="N91" s="52">
        <f>L88+L89+L90</f>
        <v>2740.0374129115694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11873.495455950135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0">
        <f>VLOOKUP(A61,TRANSPORTE!A3:D117,4,FALSE)</f>
        <v>0.43893021637472041</v>
      </c>
      <c r="M61" s="911"/>
      <c r="N61" s="287">
        <f>K61*L61</f>
        <v>0.43893021637472041</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0.43893021637472041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0.43893021637472041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8.7786043274944089E-2</v>
      </c>
      <c r="M85" s="859"/>
      <c r="N85" s="51"/>
    </row>
    <row r="86" spans="1:14">
      <c r="B86" s="89" t="s">
        <v>973</v>
      </c>
      <c r="C86" s="90"/>
      <c r="D86" s="90"/>
      <c r="E86" s="90"/>
      <c r="F86" s="90"/>
      <c r="G86" s="90"/>
      <c r="H86" s="90"/>
      <c r="I86" s="87"/>
      <c r="J86" s="88"/>
      <c r="K86" s="304">
        <v>0.05</v>
      </c>
      <c r="L86" s="858">
        <f>N80*K86</f>
        <v>2.1946510818736022E-2</v>
      </c>
      <c r="M86" s="859"/>
      <c r="N86" s="51"/>
    </row>
    <row r="87" spans="1:14" ht="15.75" thickBot="1">
      <c r="B87" s="91" t="s">
        <v>974</v>
      </c>
      <c r="C87" s="92"/>
      <c r="D87" s="92"/>
      <c r="E87" s="92"/>
      <c r="F87" s="92"/>
      <c r="G87" s="92"/>
      <c r="H87" s="92"/>
      <c r="I87" s="93"/>
      <c r="J87" s="94"/>
      <c r="K87" s="305">
        <v>0.05</v>
      </c>
      <c r="L87" s="860">
        <f>N80*K87</f>
        <v>2.1946510818736022E-2</v>
      </c>
      <c r="M87" s="861"/>
      <c r="N87" s="51"/>
    </row>
    <row r="88" spans="1:14" ht="15.75" thickBot="1">
      <c r="B88" s="823" t="s">
        <v>953</v>
      </c>
      <c r="C88" s="824"/>
      <c r="D88" s="824"/>
      <c r="E88" s="824"/>
      <c r="F88" s="824"/>
      <c r="G88" s="824"/>
      <c r="H88" s="824"/>
      <c r="I88" s="824"/>
      <c r="J88" s="824"/>
      <c r="K88" s="824"/>
      <c r="L88" s="824"/>
      <c r="M88" s="825"/>
      <c r="N88" s="52">
        <f>L85+L86+L87</f>
        <v>0.13167906491241613</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52">
        <f>N80+N88</f>
        <v>0.5706092812871365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VLOOKUP(A36,EQUIPOS!A6:D162,4,FALSE)</f>
        <v>5564.9145230520007</v>
      </c>
      <c r="L36" s="270"/>
      <c r="M36" s="336">
        <v>40</v>
      </c>
      <c r="N36" s="272">
        <f t="shared" ref="N36:N41" si="0">K36/M36</f>
        <v>139.12286307630001</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VLOOKUP(A37,EQUIPOS!A7:D163,4,FALSE)</f>
        <v>13302.278175497368</v>
      </c>
      <c r="L37" s="335"/>
      <c r="M37" s="336">
        <v>400</v>
      </c>
      <c r="N37" s="272">
        <f t="shared" si="0"/>
        <v>33.255695438743416</v>
      </c>
    </row>
    <row r="38" spans="1:14">
      <c r="A38" s="113" t="s">
        <v>204</v>
      </c>
      <c r="B38" s="872" t="str">
        <f>VLOOKUP(A38,EQUIPOS!A8:D154,3,FALSE)</f>
        <v xml:space="preserve">Equipo de soldadura 250 AMP
</v>
      </c>
      <c r="C38" s="873"/>
      <c r="D38" s="873"/>
      <c r="E38" s="873"/>
      <c r="F38" s="873"/>
      <c r="G38" s="873"/>
      <c r="H38" s="874"/>
      <c r="I38" s="421"/>
      <c r="J38" s="422"/>
      <c r="K38" s="269">
        <f>VLOOKUP(A38,EQUIPOS!A8:D164,4,FALSE)</f>
        <v>13551.407547107838</v>
      </c>
      <c r="L38" s="335"/>
      <c r="M38" s="336">
        <v>400</v>
      </c>
      <c r="N38" s="272">
        <f t="shared" si="0"/>
        <v>33.878518867769593</v>
      </c>
    </row>
    <row r="39" spans="1:14">
      <c r="A39" s="113" t="s">
        <v>208</v>
      </c>
      <c r="B39" s="872" t="str">
        <f>VLOOKUP(A39,EQUIPOS!A9:D154,3,FALSE)</f>
        <v>Equipo de soldadura 400</v>
      </c>
      <c r="C39" s="873"/>
      <c r="D39" s="873"/>
      <c r="E39" s="873"/>
      <c r="F39" s="873"/>
      <c r="G39" s="873"/>
      <c r="H39" s="874"/>
      <c r="I39" s="421"/>
      <c r="J39" s="422"/>
      <c r="K39" s="269">
        <f>VLOOKUP(A39,EQUIPOS!A9:D165,4,FALSE)</f>
        <v>19262.929066621968</v>
      </c>
      <c r="L39" s="335"/>
      <c r="M39" s="336">
        <v>400</v>
      </c>
      <c r="N39" s="272">
        <f t="shared" si="0"/>
        <v>48.157322666554919</v>
      </c>
    </row>
    <row r="40" spans="1:14">
      <c r="A40" s="113" t="s">
        <v>210</v>
      </c>
      <c r="B40" s="872" t="str">
        <f>VLOOKUP(A40,EQUIPOS!A10:D154,3,FALSE)</f>
        <v>Equipo de soldadura 600</v>
      </c>
      <c r="C40" s="873"/>
      <c r="D40" s="873"/>
      <c r="E40" s="873"/>
      <c r="F40" s="873"/>
      <c r="G40" s="873"/>
      <c r="H40" s="874"/>
      <c r="I40" s="421"/>
      <c r="J40" s="422"/>
      <c r="K40" s="269">
        <f>VLOOKUP(A40,EQUIPOS!A10:D166,4,FALSE)</f>
        <v>20333.262663170659</v>
      </c>
      <c r="L40" s="335"/>
      <c r="M40" s="336">
        <v>400</v>
      </c>
      <c r="N40" s="272">
        <f t="shared" si="0"/>
        <v>50.833156657926651</v>
      </c>
    </row>
    <row r="41" spans="1:14">
      <c r="A41" s="113" t="s">
        <v>243</v>
      </c>
      <c r="B41" s="872" t="str">
        <f>VLOOKUP(A41,EQUIPOS!A11:D154,3,FALSE)</f>
        <v>Grúa 10 ton</v>
      </c>
      <c r="C41" s="873"/>
      <c r="D41" s="873"/>
      <c r="E41" s="873"/>
      <c r="F41" s="873"/>
      <c r="G41" s="873"/>
      <c r="H41" s="874"/>
      <c r="I41" s="421"/>
      <c r="J41" s="422"/>
      <c r="K41" s="269">
        <f>VLOOKUP(A41,EQUIPOS!A11:D167,4,FALSE)</f>
        <v>192660.0473787642</v>
      </c>
      <c r="L41" s="335"/>
      <c r="M41" s="336">
        <v>400</v>
      </c>
      <c r="N41" s="272">
        <f t="shared" si="0"/>
        <v>481.65011844691048</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100.80399809240021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887.70167324660531</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31324.213980887063</v>
      </c>
      <c r="N51" s="272">
        <f>K51*M51</f>
        <v>156.62106990443533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4734.1434733888882</v>
      </c>
      <c r="N52" s="272">
        <f t="shared" ref="N52:N58" si="1">K52*M52</f>
        <v>23.670717366944441</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12421.561401963945</v>
      </c>
      <c r="N53" s="272">
        <f t="shared" si="1"/>
        <v>62.10780700981973</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12646.290111403812</v>
      </c>
      <c r="N54" s="272">
        <f t="shared" si="1"/>
        <v>126.46290111403813</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18328.110312336288</v>
      </c>
      <c r="N55" s="272">
        <f t="shared" si="1"/>
        <v>183.2811031233629</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44774.937967910286</v>
      </c>
      <c r="N56" s="272">
        <f t="shared" si="1"/>
        <v>22.387468983955145</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44774.937967910286</v>
      </c>
      <c r="N57" s="272">
        <f t="shared" si="1"/>
        <v>44.77493796791029</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18550.718939611626</v>
      </c>
      <c r="N58" s="272">
        <f t="shared" si="1"/>
        <v>18.550718939611627</v>
      </c>
    </row>
    <row r="59" spans="1:14" ht="15.75" thickBot="1">
      <c r="B59" s="823" t="s">
        <v>953</v>
      </c>
      <c r="C59" s="824"/>
      <c r="D59" s="824"/>
      <c r="E59" s="824"/>
      <c r="F59" s="824"/>
      <c r="G59" s="824"/>
      <c r="H59" s="824"/>
      <c r="I59" s="824"/>
      <c r="J59" s="824"/>
      <c r="K59" s="824"/>
      <c r="L59" s="824"/>
      <c r="M59" s="825"/>
      <c r="N59" s="394">
        <f>SUM(N51:N58)</f>
        <v>637.85672441007773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9"/>
      <c r="C80" s="900"/>
      <c r="D80" s="900"/>
      <c r="E80" s="900"/>
      <c r="F80" s="900"/>
      <c r="G80" s="900"/>
      <c r="H80" s="900"/>
      <c r="I80" s="470"/>
      <c r="J80" s="471"/>
      <c r="K80" s="474"/>
      <c r="L80" s="475"/>
      <c r="M80" s="476"/>
      <c r="N80" s="395"/>
    </row>
    <row r="81" spans="1:14" ht="15.75" thickBot="1">
      <c r="B81" s="912" t="s">
        <v>953</v>
      </c>
      <c r="C81" s="866"/>
      <c r="D81" s="866"/>
      <c r="E81" s="866"/>
      <c r="F81" s="866"/>
      <c r="G81" s="866"/>
      <c r="H81" s="866"/>
      <c r="I81" s="866"/>
      <c r="J81" s="866"/>
      <c r="K81" s="866"/>
      <c r="L81" s="866"/>
      <c r="M81" s="867"/>
      <c r="N81" s="301">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3541.6383595046873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708.3276719009375</v>
      </c>
      <c r="M88" s="859"/>
      <c r="N88" s="51"/>
    </row>
    <row r="89" spans="1:14">
      <c r="B89" s="89" t="s">
        <v>973</v>
      </c>
      <c r="C89" s="90"/>
      <c r="D89" s="90"/>
      <c r="E89" s="90"/>
      <c r="F89" s="90"/>
      <c r="G89" s="90"/>
      <c r="H89" s="90"/>
      <c r="I89" s="87"/>
      <c r="J89" s="88"/>
      <c r="K89" s="304">
        <v>0.05</v>
      </c>
      <c r="L89" s="858">
        <f>N83*K89</f>
        <v>177.08191797523438</v>
      </c>
      <c r="M89" s="859"/>
      <c r="N89" s="51"/>
    </row>
    <row r="90" spans="1:14" ht="15.75" thickBot="1">
      <c r="B90" s="91" t="s">
        <v>974</v>
      </c>
      <c r="C90" s="92"/>
      <c r="D90" s="92"/>
      <c r="E90" s="92"/>
      <c r="F90" s="92"/>
      <c r="G90" s="92"/>
      <c r="H90" s="92"/>
      <c r="I90" s="93"/>
      <c r="J90" s="94"/>
      <c r="K90" s="305">
        <v>0.05</v>
      </c>
      <c r="L90" s="860">
        <f>N83*K90</f>
        <v>177.08191797523438</v>
      </c>
      <c r="M90" s="861"/>
      <c r="N90" s="51"/>
    </row>
    <row r="91" spans="1:14" ht="15.75" thickBot="1">
      <c r="B91" s="823" t="s">
        <v>953</v>
      </c>
      <c r="C91" s="824"/>
      <c r="D91" s="824"/>
      <c r="E91" s="824"/>
      <c r="F91" s="824"/>
      <c r="G91" s="824"/>
      <c r="H91" s="824"/>
      <c r="I91" s="824"/>
      <c r="J91" s="824"/>
      <c r="K91" s="824"/>
      <c r="L91" s="824"/>
      <c r="M91" s="825"/>
      <c r="N91" s="52">
        <f>L88+L89+L90</f>
        <v>1062.4915078514061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4604.1298673560932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VLOOKUP(A36,EQUIPOS!A6:D162,4,FALSE)</f>
        <v>4280.3091624432764</v>
      </c>
      <c r="L36" s="270"/>
      <c r="M36" s="336">
        <v>4</v>
      </c>
      <c r="N36" s="272">
        <f>K36/M36</f>
        <v>1070.0772906108191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1010.0320112950249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2080.1093019058439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383134.88852683367</v>
      </c>
      <c r="N48" s="272">
        <f>K48*M48</f>
        <v>3831.3488852683367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344723.2398699327</v>
      </c>
      <c r="N49" s="272">
        <f>K49*M49</f>
        <v>344723.2398699327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374691.66130660474</v>
      </c>
      <c r="N50" s="272">
        <f>K50*M50</f>
        <v>136762.45637691073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485317.04513211176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2.0414437361595179</v>
      </c>
      <c r="M58" s="911"/>
      <c r="N58" s="287">
        <f>K58*L58</f>
        <v>0.57160424612466509</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0.57160424612466509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497498.04615121393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99499.609230242786</v>
      </c>
      <c r="M82" s="859"/>
      <c r="N82" s="51"/>
    </row>
    <row r="83" spans="1:14">
      <c r="B83" s="89" t="s">
        <v>973</v>
      </c>
      <c r="C83" s="90"/>
      <c r="D83" s="90"/>
      <c r="E83" s="90"/>
      <c r="F83" s="90"/>
      <c r="G83" s="90"/>
      <c r="H83" s="90"/>
      <c r="I83" s="87"/>
      <c r="J83" s="88"/>
      <c r="K83" s="304">
        <v>0.05</v>
      </c>
      <c r="L83" s="858">
        <f>N77*K83</f>
        <v>24874.902307560696</v>
      </c>
      <c r="M83" s="859"/>
      <c r="N83" s="51"/>
    </row>
    <row r="84" spans="1:14" ht="15.75" thickBot="1">
      <c r="B84" s="91" t="s">
        <v>974</v>
      </c>
      <c r="C84" s="92"/>
      <c r="D84" s="92"/>
      <c r="E84" s="92"/>
      <c r="F84" s="92"/>
      <c r="G84" s="92"/>
      <c r="H84" s="92"/>
      <c r="I84" s="93"/>
      <c r="J84" s="94"/>
      <c r="K84" s="305">
        <v>0.05</v>
      </c>
      <c r="L84" s="860">
        <f>N77*K84</f>
        <v>24874.902307560696</v>
      </c>
      <c r="M84" s="861"/>
      <c r="N84" s="51"/>
    </row>
    <row r="85" spans="1:14" ht="15.75" thickBot="1">
      <c r="B85" s="823" t="s">
        <v>953</v>
      </c>
      <c r="C85" s="824"/>
      <c r="D85" s="824"/>
      <c r="E85" s="824"/>
      <c r="F85" s="824"/>
      <c r="G85" s="824"/>
      <c r="H85" s="824"/>
      <c r="I85" s="824"/>
      <c r="J85" s="824"/>
      <c r="K85" s="824"/>
      <c r="L85" s="824"/>
      <c r="M85" s="825"/>
      <c r="N85" s="52">
        <f>L82+L83+L84</f>
        <v>149249.41384536418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646747.45999657805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VLOOKUP(A36,EQUIPOS!A6:D162,4,FALSE)</f>
        <v>4280.3091624432764</v>
      </c>
      <c r="L36" s="270"/>
      <c r="M36" s="441">
        <v>4</v>
      </c>
      <c r="N36" s="272">
        <f>K36/M36</f>
        <v>1070.0772906108191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1010.0320112950249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2080.1093019058439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383134.88852683367</v>
      </c>
      <c r="N48" s="272">
        <f>K48*M48</f>
        <v>7662.6977705366735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344723.2398699327</v>
      </c>
      <c r="N49" s="272">
        <f>K49*M49</f>
        <v>344723.2398699327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374691.66130660474</v>
      </c>
      <c r="N50" s="272">
        <f>K50*M50</f>
        <v>172358.16420103819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524744.1018415076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2.0414437361595179</v>
      </c>
      <c r="M58" s="911"/>
      <c r="N58" s="287">
        <f>K58*L58</f>
        <v>0.57160424612466509</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0.57160424612466509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536925.10286060988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107385.02057212198</v>
      </c>
      <c r="M82" s="859"/>
      <c r="N82" s="51"/>
    </row>
    <row r="83" spans="1:14">
      <c r="B83" s="89" t="s">
        <v>973</v>
      </c>
      <c r="C83" s="90"/>
      <c r="D83" s="90"/>
      <c r="E83" s="90"/>
      <c r="F83" s="90"/>
      <c r="G83" s="90"/>
      <c r="H83" s="90"/>
      <c r="I83" s="87"/>
      <c r="J83" s="88"/>
      <c r="K83" s="304">
        <v>0.05</v>
      </c>
      <c r="L83" s="858">
        <f>N77*K83</f>
        <v>26846.255143030496</v>
      </c>
      <c r="M83" s="859"/>
      <c r="N83" s="51"/>
    </row>
    <row r="84" spans="1:14" ht="15.75" thickBot="1">
      <c r="B84" s="91" t="s">
        <v>974</v>
      </c>
      <c r="C84" s="92"/>
      <c r="D84" s="92"/>
      <c r="E84" s="92"/>
      <c r="F84" s="92"/>
      <c r="G84" s="92"/>
      <c r="H84" s="92"/>
      <c r="I84" s="93"/>
      <c r="J84" s="94"/>
      <c r="K84" s="305">
        <v>0.05</v>
      </c>
      <c r="L84" s="860">
        <f>N77*K84</f>
        <v>26846.255143030496</v>
      </c>
      <c r="M84" s="861"/>
      <c r="N84" s="51"/>
    </row>
    <row r="85" spans="1:14" ht="15.75" thickBot="1">
      <c r="B85" s="823" t="s">
        <v>953</v>
      </c>
      <c r="C85" s="824"/>
      <c r="D85" s="824"/>
      <c r="E85" s="824"/>
      <c r="F85" s="824"/>
      <c r="G85" s="824"/>
      <c r="H85" s="824"/>
      <c r="I85" s="824"/>
      <c r="J85" s="824"/>
      <c r="K85" s="824"/>
      <c r="L85" s="824"/>
      <c r="M85" s="825"/>
      <c r="N85" s="52">
        <f>L82+L83+L84</f>
        <v>161077.53085818296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698002.63371879281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310</v>
      </c>
      <c r="B36" s="872" t="str">
        <f>VLOOKUP(A36,EQUIPOS!A6:D154,3,FALSE)</f>
        <v>Retroexcavadora A25C</v>
      </c>
      <c r="C36" s="873"/>
      <c r="D36" s="873"/>
      <c r="E36" s="873"/>
      <c r="F36" s="873"/>
      <c r="G36" s="873"/>
      <c r="H36" s="874"/>
      <c r="I36" s="267"/>
      <c r="J36" s="268"/>
      <c r="K36" s="269">
        <f>VLOOKUP(A36,EQUIPOS!A6:D162,4,FALSE)</f>
        <v>177904.00192366331</v>
      </c>
      <c r="L36" s="270"/>
      <c r="M36" s="336">
        <v>3</v>
      </c>
      <c r="N36" s="272">
        <f>K36/M36</f>
        <v>59301.333974554436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1346.7093483933668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60648.0433229478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383134.88852683367</v>
      </c>
      <c r="N48" s="272">
        <f>K48*M48</f>
        <v>7662.6977705366735</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30037.324107019147</v>
      </c>
      <c r="N49" s="272">
        <f>K49*M49</f>
        <v>13817.169089228808</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275610.68138851557</v>
      </c>
      <c r="N50" s="272">
        <f>K50*M50</f>
        <v>275610.68138851557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297090.54824828106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2.0414437361595179</v>
      </c>
      <c r="M58" s="911"/>
      <c r="N58" s="287">
        <f>K58*L58</f>
        <v>0.57160424612466509</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0">
        <f>VLOOKUP(A59,TRANSPORTE!A1:D117,4,FALSE)</f>
        <v>1117.717304658089</v>
      </c>
      <c r="M59" s="911"/>
      <c r="N59" s="287">
        <f>K59*L59</f>
        <v>514.14996014272094</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514.72156438884565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13467.093483933666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371720.40661955136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74344.081323910272</v>
      </c>
      <c r="M82" s="859"/>
      <c r="N82" s="51"/>
    </row>
    <row r="83" spans="1:14">
      <c r="B83" s="89" t="s">
        <v>973</v>
      </c>
      <c r="C83" s="90"/>
      <c r="D83" s="90"/>
      <c r="E83" s="90"/>
      <c r="F83" s="90"/>
      <c r="G83" s="90"/>
      <c r="H83" s="90"/>
      <c r="I83" s="87"/>
      <c r="J83" s="88"/>
      <c r="K83" s="304">
        <v>0.05</v>
      </c>
      <c r="L83" s="858">
        <f>N77*K83</f>
        <v>18586.020330977568</v>
      </c>
      <c r="M83" s="859"/>
      <c r="N83" s="51"/>
    </row>
    <row r="84" spans="1:14" ht="15.75" thickBot="1">
      <c r="B84" s="91" t="s">
        <v>974</v>
      </c>
      <c r="C84" s="92"/>
      <c r="D84" s="92"/>
      <c r="E84" s="92"/>
      <c r="F84" s="92"/>
      <c r="G84" s="92"/>
      <c r="H84" s="92"/>
      <c r="I84" s="93"/>
      <c r="J84" s="94"/>
      <c r="K84" s="305">
        <v>0.05</v>
      </c>
      <c r="L84" s="860">
        <f>N77*K84</f>
        <v>18586.020330977568</v>
      </c>
      <c r="M84" s="861"/>
      <c r="N84" s="51"/>
    </row>
    <row r="85" spans="1:14" ht="15.75" thickBot="1">
      <c r="B85" s="823" t="s">
        <v>953</v>
      </c>
      <c r="C85" s="824"/>
      <c r="D85" s="824"/>
      <c r="E85" s="824"/>
      <c r="F85" s="824"/>
      <c r="G85" s="824"/>
      <c r="H85" s="824"/>
      <c r="I85" s="824"/>
      <c r="J85" s="824"/>
      <c r="K85" s="824"/>
      <c r="L85" s="824"/>
      <c r="M85" s="825"/>
      <c r="N85" s="52">
        <f>L82+L83+L84</f>
        <v>111516.12198586541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483236.52860541677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8561.6435486380342</v>
      </c>
      <c r="L36" s="270"/>
      <c r="M36" s="336">
        <v>0.5</v>
      </c>
      <c r="N36" s="272">
        <f>K36/M36</f>
        <v>17123.287097276068</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VLOOKUP(A37,EQUIPOS!A7:D163,4,FALSE)</f>
        <v>111893.37492958848</v>
      </c>
      <c r="L37" s="335"/>
      <c r="M37" s="336">
        <v>1.5</v>
      </c>
      <c r="N37" s="272">
        <f>K37/M37</f>
        <v>74595.583286392313</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2693.4186967867336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94412.289080455113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30037.324107019147</v>
      </c>
      <c r="N48" s="272">
        <f>K48*M48</f>
        <v>17421.647982071103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248224.52002823754</v>
      </c>
      <c r="N49" s="272">
        <f>K49*M49</f>
        <v>248224.52002823754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265646.16801030864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1061.5507428029491</v>
      </c>
      <c r="M58" s="911"/>
      <c r="N58" s="287">
        <f>K58*L58</f>
        <v>1061.5507428029491</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1117.717304658089</v>
      </c>
      <c r="M59" s="911"/>
      <c r="N59" s="287">
        <f>K59*L59</f>
        <v>648.27603670169162</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f>
        <v>1709.8267795046409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388702.47083813569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77740.494167627141</v>
      </c>
      <c r="M82" s="859"/>
      <c r="N82" s="51"/>
    </row>
    <row r="83" spans="1:14">
      <c r="B83" s="89" t="s">
        <v>973</v>
      </c>
      <c r="C83" s="90"/>
      <c r="D83" s="90"/>
      <c r="E83" s="90"/>
      <c r="F83" s="90"/>
      <c r="G83" s="90"/>
      <c r="H83" s="90"/>
      <c r="I83" s="87"/>
      <c r="J83" s="88"/>
      <c r="K83" s="304">
        <v>0.05</v>
      </c>
      <c r="L83" s="858">
        <f>N77*K83</f>
        <v>19435.123541906785</v>
      </c>
      <c r="M83" s="859"/>
      <c r="N83" s="51"/>
    </row>
    <row r="84" spans="1:14" ht="15.75" thickBot="1">
      <c r="B84" s="91" t="s">
        <v>974</v>
      </c>
      <c r="C84" s="92"/>
      <c r="D84" s="92"/>
      <c r="E84" s="92"/>
      <c r="F84" s="92"/>
      <c r="G84" s="92"/>
      <c r="H84" s="92"/>
      <c r="I84" s="93"/>
      <c r="J84" s="94"/>
      <c r="K84" s="305">
        <v>0.05</v>
      </c>
      <c r="L84" s="860">
        <f>N77*K84</f>
        <v>19435.123541906785</v>
      </c>
      <c r="M84" s="861"/>
      <c r="N84" s="51"/>
    </row>
    <row r="85" spans="1:14" ht="15.75" thickBot="1">
      <c r="B85" s="823" t="s">
        <v>953</v>
      </c>
      <c r="C85" s="824"/>
      <c r="D85" s="824"/>
      <c r="E85" s="824"/>
      <c r="F85" s="824"/>
      <c r="G85" s="824"/>
      <c r="H85" s="824"/>
      <c r="I85" s="824"/>
      <c r="J85" s="824"/>
      <c r="K85" s="824"/>
      <c r="L85" s="824"/>
      <c r="M85" s="825"/>
      <c r="N85" s="52">
        <f>L82+L83+L84</f>
        <v>116610.7412514407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505313.21208957641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topLeftCell="A28" zoomScale="75" zoomScaleNormal="75" workbookViewId="0">
      <selection activeCell="O39" sqref="O39"/>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93" t="s">
        <v>944</v>
      </c>
      <c r="C35" s="894"/>
      <c r="D35" s="894"/>
      <c r="E35" s="894"/>
      <c r="F35" s="894"/>
      <c r="G35" s="894"/>
      <c r="H35" s="895"/>
      <c r="I35" s="896" t="s">
        <v>948</v>
      </c>
      <c r="J35" s="897"/>
      <c r="K35" s="69" t="s">
        <v>949</v>
      </c>
      <c r="L35" s="898" t="s">
        <v>950</v>
      </c>
      <c r="M35" s="895"/>
      <c r="N35" s="70" t="s">
        <v>951</v>
      </c>
    </row>
    <row r="36" spans="1:15">
      <c r="A36" s="113" t="s">
        <v>160</v>
      </c>
      <c r="B36" s="872" t="str">
        <f>VLOOKUP(A36,EQUIPOS!A6:D154,3,FALSE)</f>
        <v>COMPACTADOR MANUAL VIBRATORIO (RANA) con motor de 6 HP</v>
      </c>
      <c r="C36" s="873"/>
      <c r="D36" s="873"/>
      <c r="E36" s="873"/>
      <c r="F36" s="873"/>
      <c r="G36" s="873"/>
      <c r="H36" s="874"/>
      <c r="I36" s="267"/>
      <c r="J36" s="268"/>
      <c r="K36" s="269">
        <f>VLOOKUP(A36,EQUIPOS!A6:D162,4,FALSE)</f>
        <v>8561.6435486380342</v>
      </c>
      <c r="L36" s="270"/>
      <c r="M36" s="336">
        <v>0.5</v>
      </c>
      <c r="N36" s="272">
        <f>K36/M36</f>
        <v>17123.287097276068</v>
      </c>
    </row>
    <row r="37" spans="1:15">
      <c r="A37" s="113" t="s">
        <v>303</v>
      </c>
      <c r="B37" s="872" t="str">
        <f>VLOOKUP(A37,EQUIPOS!A7:D154,3,FALSE)</f>
        <v>Retrocargador, pala de 1,1 m3 de capacidad, profundidad de excavación de 4.400 mm y una altura de 5.680 mm</v>
      </c>
      <c r="C37" s="873"/>
      <c r="D37" s="873"/>
      <c r="E37" s="873"/>
      <c r="F37" s="873"/>
      <c r="G37" s="873"/>
      <c r="H37" s="874"/>
      <c r="I37" s="421"/>
      <c r="J37" s="422"/>
      <c r="K37" s="269">
        <f>VLOOKUP(A37,EQUIPOS!A7:D163,4,FALSE)</f>
        <v>111893.37492958848</v>
      </c>
      <c r="L37" s="335"/>
      <c r="M37" s="336">
        <v>1.5</v>
      </c>
      <c r="N37" s="272">
        <f>K37/M37</f>
        <v>74595.583286392313</v>
      </c>
      <c r="O37">
        <v>114000</v>
      </c>
    </row>
    <row r="38" spans="1:15">
      <c r="A38" s="113"/>
      <c r="B38" s="872"/>
      <c r="C38" s="873"/>
      <c r="D38" s="873"/>
      <c r="E38" s="873"/>
      <c r="F38" s="873"/>
      <c r="G38" s="873"/>
      <c r="H38" s="874"/>
      <c r="I38" s="328"/>
      <c r="J38" s="330"/>
      <c r="K38" s="269"/>
      <c r="L38" s="423"/>
      <c r="M38" s="424"/>
      <c r="N38" s="272"/>
      <c r="O38">
        <f>+K37/O37</f>
        <v>0.98152083271568835</v>
      </c>
    </row>
    <row r="39" spans="1:15">
      <c r="B39" s="872"/>
      <c r="C39" s="873"/>
      <c r="D39" s="873"/>
      <c r="E39" s="873"/>
      <c r="F39" s="873"/>
      <c r="G39" s="873"/>
      <c r="H39" s="874"/>
      <c r="I39" s="36"/>
      <c r="J39" s="37"/>
      <c r="K39" s="269"/>
      <c r="L39" s="276"/>
      <c r="M39" s="336"/>
      <c r="N39" s="272"/>
    </row>
    <row r="40" spans="1:15">
      <c r="B40" s="320"/>
      <c r="C40" s="321"/>
      <c r="D40" s="321"/>
      <c r="E40" s="321"/>
      <c r="F40" s="323"/>
      <c r="G40" s="323"/>
      <c r="H40" s="125"/>
      <c r="I40" s="36"/>
      <c r="J40" s="37"/>
      <c r="K40" s="269"/>
      <c r="L40" s="276"/>
      <c r="M40" s="277"/>
      <c r="N40" s="273"/>
    </row>
    <row r="41" spans="1:15">
      <c r="B41" s="880" t="s">
        <v>952</v>
      </c>
      <c r="C41" s="881"/>
      <c r="D41" s="881"/>
      <c r="E41" s="38"/>
      <c r="F41" s="39"/>
      <c r="G41" s="39"/>
      <c r="H41" s="40"/>
      <c r="I41" s="36"/>
      <c r="J41" s="37"/>
      <c r="K41" s="279"/>
      <c r="L41" s="276"/>
      <c r="M41" s="401">
        <v>0.1</v>
      </c>
      <c r="N41" s="344">
        <f>N75*M41</f>
        <v>2693.4186967867336</v>
      </c>
    </row>
    <row r="42" spans="1:15" ht="15.75" thickBot="1">
      <c r="B42" s="872"/>
      <c r="C42" s="873"/>
      <c r="D42" s="873"/>
      <c r="E42" s="873"/>
      <c r="F42" s="873"/>
      <c r="G42" s="873"/>
      <c r="H42" s="874"/>
      <c r="I42" s="882"/>
      <c r="J42" s="883"/>
      <c r="K42" s="41"/>
      <c r="L42" s="884"/>
      <c r="M42" s="885"/>
      <c r="N42" s="105"/>
    </row>
    <row r="43" spans="1:15" ht="15.75" thickBot="1">
      <c r="B43" s="823" t="s">
        <v>953</v>
      </c>
      <c r="C43" s="824"/>
      <c r="D43" s="824"/>
      <c r="E43" s="824"/>
      <c r="F43" s="824"/>
      <c r="G43" s="824"/>
      <c r="H43" s="824"/>
      <c r="I43" s="824"/>
      <c r="J43" s="824"/>
      <c r="K43" s="824"/>
      <c r="L43" s="824"/>
      <c r="M43" s="825"/>
      <c r="N43" s="394">
        <f>SUM(N36:N42)</f>
        <v>94412.289080455113</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68" t="s">
        <v>944</v>
      </c>
      <c r="C47" s="869"/>
      <c r="D47" s="869"/>
      <c r="E47" s="869"/>
      <c r="F47" s="869"/>
      <c r="G47" s="869"/>
      <c r="H47" s="869"/>
      <c r="I47" s="903"/>
      <c r="J47" s="315" t="s">
        <v>945</v>
      </c>
      <c r="K47" s="85" t="s">
        <v>946</v>
      </c>
      <c r="L47" s="904" t="s">
        <v>955</v>
      </c>
      <c r="M47" s="903"/>
      <c r="N47" s="86" t="s">
        <v>951</v>
      </c>
    </row>
    <row r="48" spans="1:15">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30037.324107019147</v>
      </c>
      <c r="N48" s="272">
        <f>K48*M48</f>
        <v>17421.647982071103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248224.52002823754</v>
      </c>
      <c r="N49" s="272">
        <f>K49*M49</f>
        <v>248224.52002823754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265646.16801030864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1061.5507428029491</v>
      </c>
      <c r="M58" s="911"/>
      <c r="N58" s="287">
        <f>K58*L58</f>
        <v>1061.5507428029491</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1117.717304658089</v>
      </c>
      <c r="M59" s="911"/>
      <c r="N59" s="287">
        <f>K59*L59</f>
        <v>648.27603670169162</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1709.8267795046409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388702.47083813569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77740.494167627141</v>
      </c>
      <c r="M82" s="859"/>
      <c r="N82" s="51"/>
    </row>
    <row r="83" spans="1:14">
      <c r="B83" s="89" t="s">
        <v>973</v>
      </c>
      <c r="C83" s="90"/>
      <c r="D83" s="90"/>
      <c r="E83" s="90"/>
      <c r="F83" s="90"/>
      <c r="G83" s="90"/>
      <c r="H83" s="90"/>
      <c r="I83" s="87"/>
      <c r="J83" s="88"/>
      <c r="K83" s="304">
        <v>0.05</v>
      </c>
      <c r="L83" s="858">
        <f>N77*K83</f>
        <v>19435.123541906785</v>
      </c>
      <c r="M83" s="859"/>
      <c r="N83" s="51"/>
    </row>
    <row r="84" spans="1:14" ht="15.75" thickBot="1">
      <c r="B84" s="91" t="s">
        <v>974</v>
      </c>
      <c r="C84" s="92"/>
      <c r="D84" s="92"/>
      <c r="E84" s="92"/>
      <c r="F84" s="92"/>
      <c r="G84" s="92"/>
      <c r="H84" s="92"/>
      <c r="I84" s="93"/>
      <c r="J84" s="94"/>
      <c r="K84" s="305">
        <v>0.05</v>
      </c>
      <c r="L84" s="860">
        <f>N77*K84</f>
        <v>19435.123541906785</v>
      </c>
      <c r="M84" s="861"/>
      <c r="N84" s="51"/>
    </row>
    <row r="85" spans="1:14" ht="15.75" thickBot="1">
      <c r="B85" s="823" t="s">
        <v>953</v>
      </c>
      <c r="C85" s="824"/>
      <c r="D85" s="824"/>
      <c r="E85" s="824"/>
      <c r="F85" s="824"/>
      <c r="G85" s="824"/>
      <c r="H85" s="824"/>
      <c r="I85" s="824"/>
      <c r="J85" s="824"/>
      <c r="K85" s="824"/>
      <c r="L85" s="824"/>
      <c r="M85" s="825"/>
      <c r="N85" s="52">
        <f>L82+L83+L84</f>
        <v>116610.7412514407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505313.21208957641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134.53962180720401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6143.9981127993715</v>
      </c>
      <c r="N48" s="272">
        <f>K48*M48</f>
        <v>6143.9981127993715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6143.9981127993715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8969.3301707506544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1793.8660341501309</v>
      </c>
      <c r="M82" s="859"/>
      <c r="N82" s="51"/>
    </row>
    <row r="83" spans="1:14">
      <c r="B83" s="89" t="s">
        <v>973</v>
      </c>
      <c r="C83" s="90"/>
      <c r="D83" s="90"/>
      <c r="E83" s="90"/>
      <c r="F83" s="90"/>
      <c r="G83" s="90"/>
      <c r="H83" s="90"/>
      <c r="I83" s="87"/>
      <c r="J83" s="88"/>
      <c r="K83" s="304">
        <v>0.05</v>
      </c>
      <c r="L83" s="858">
        <f>N77*K83</f>
        <v>448.46650853753272</v>
      </c>
      <c r="M83" s="859"/>
      <c r="N83" s="51"/>
    </row>
    <row r="84" spans="1:14" ht="15.75" thickBot="1">
      <c r="B84" s="91" t="s">
        <v>974</v>
      </c>
      <c r="C84" s="92"/>
      <c r="D84" s="92"/>
      <c r="E84" s="92"/>
      <c r="F84" s="92"/>
      <c r="G84" s="92"/>
      <c r="H84" s="92"/>
      <c r="I84" s="93"/>
      <c r="J84" s="94"/>
      <c r="K84" s="305">
        <v>0.05</v>
      </c>
      <c r="L84" s="860">
        <f>N77*K84</f>
        <v>448.46650853753272</v>
      </c>
      <c r="M84" s="861"/>
      <c r="N84" s="51"/>
    </row>
    <row r="85" spans="1:14" ht="15.75" thickBot="1">
      <c r="B85" s="823" t="s">
        <v>953</v>
      </c>
      <c r="C85" s="824"/>
      <c r="D85" s="824"/>
      <c r="E85" s="824"/>
      <c r="F85" s="824"/>
      <c r="G85" s="824"/>
      <c r="H85" s="824"/>
      <c r="I85" s="824"/>
      <c r="J85" s="824"/>
      <c r="K85" s="824"/>
      <c r="L85" s="824"/>
      <c r="M85" s="825"/>
      <c r="N85" s="52">
        <f>L82+L83+L84</f>
        <v>2690.7990512251963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11660.129221975851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5206.3881358035214</v>
      </c>
      <c r="N49" s="272">
        <f>K49*M49</f>
        <v>5987.3463561740491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380598.21021697711</v>
      </c>
      <c r="N50" s="272">
        <f>K50*M50</f>
        <v>45671.785226037253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5446.4910806699745</v>
      </c>
      <c r="N51" s="272">
        <f>K51*M51</f>
        <v>10892.982161339949</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74202.875758446506</v>
      </c>
      <c r="N52" s="272">
        <f>K52*M52</f>
        <v>37101.437879223253</v>
      </c>
    </row>
    <row r="53" spans="1:14" ht="15.75" thickBot="1">
      <c r="B53" s="823" t="s">
        <v>953</v>
      </c>
      <c r="C53" s="824"/>
      <c r="D53" s="824"/>
      <c r="E53" s="824"/>
      <c r="F53" s="824"/>
      <c r="G53" s="824"/>
      <c r="H53" s="824"/>
      <c r="I53" s="824"/>
      <c r="J53" s="824"/>
      <c r="K53" s="824"/>
      <c r="L53" s="824"/>
      <c r="M53" s="825"/>
      <c r="N53" s="394">
        <f>SUM(N48:N52)</f>
        <v>150181.78786227221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1117.717304658089</v>
      </c>
      <c r="M58" s="911"/>
      <c r="N58" s="287">
        <f>K58*L58</f>
        <v>1229.489035123898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1229.489035123898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193832.62137178716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38766.524274357434</v>
      </c>
      <c r="M82" s="859"/>
      <c r="N82" s="51"/>
    </row>
    <row r="83" spans="1:14">
      <c r="B83" s="89" t="s">
        <v>973</v>
      </c>
      <c r="C83" s="90"/>
      <c r="D83" s="90"/>
      <c r="E83" s="90"/>
      <c r="F83" s="90"/>
      <c r="G83" s="90"/>
      <c r="H83" s="90"/>
      <c r="I83" s="87"/>
      <c r="J83" s="88"/>
      <c r="K83" s="304">
        <v>0.05</v>
      </c>
      <c r="L83" s="858">
        <f>N77*K83</f>
        <v>9691.6310685893586</v>
      </c>
      <c r="M83" s="859"/>
      <c r="N83" s="51"/>
    </row>
    <row r="84" spans="1:14" ht="15.75" thickBot="1">
      <c r="B84" s="91" t="s">
        <v>974</v>
      </c>
      <c r="C84" s="92"/>
      <c r="D84" s="92"/>
      <c r="E84" s="92"/>
      <c r="F84" s="92"/>
      <c r="G84" s="92"/>
      <c r="H84" s="92"/>
      <c r="I84" s="93"/>
      <c r="J84" s="94"/>
      <c r="K84" s="305">
        <v>0.05</v>
      </c>
      <c r="L84" s="860">
        <f>N77*K84</f>
        <v>9691.6310685893586</v>
      </c>
      <c r="M84" s="861"/>
      <c r="N84" s="51"/>
    </row>
    <row r="85" spans="1:14" ht="15.75" thickBot="1">
      <c r="B85" s="823" t="s">
        <v>953</v>
      </c>
      <c r="C85" s="824"/>
      <c r="D85" s="824"/>
      <c r="E85" s="824"/>
      <c r="F85" s="824"/>
      <c r="G85" s="824"/>
      <c r="H85" s="824"/>
      <c r="I85" s="824"/>
      <c r="J85" s="824"/>
      <c r="K85" s="824"/>
      <c r="L85" s="824"/>
      <c r="M85" s="825"/>
      <c r="N85" s="52">
        <f>L82+L83+L84</f>
        <v>58149.786411536144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251982.40778332332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5206.3881358035214</v>
      </c>
      <c r="N49" s="272">
        <f>K49*M49</f>
        <v>5987.3463561740491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380598.21021697711</v>
      </c>
      <c r="N50" s="272">
        <f>K50*M50</f>
        <v>45671.785226037253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5446.4910806699745</v>
      </c>
      <c r="N51" s="272">
        <f>K51*M51</f>
        <v>10892.982161339949</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139452.64453609532</v>
      </c>
      <c r="N52" s="272">
        <f>K52*M52</f>
        <v>69726.322268047661</v>
      </c>
    </row>
    <row r="53" spans="1:14" ht="15.75" thickBot="1">
      <c r="B53" s="823" t="s">
        <v>953</v>
      </c>
      <c r="C53" s="824"/>
      <c r="D53" s="824"/>
      <c r="E53" s="824"/>
      <c r="F53" s="824"/>
      <c r="G53" s="824"/>
      <c r="H53" s="824"/>
      <c r="I53" s="824"/>
      <c r="J53" s="824"/>
      <c r="K53" s="824"/>
      <c r="L53" s="824"/>
      <c r="M53" s="825"/>
      <c r="N53" s="394">
        <f>SUM(N48:N52)</f>
        <v>182806.67225109661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1117.717304658089</v>
      </c>
      <c r="M58" s="911"/>
      <c r="N58" s="287">
        <f>K58*L58</f>
        <v>1229.489035123898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1229.489035123898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226457.50576061156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45291.501152122313</v>
      </c>
      <c r="M82" s="859"/>
      <c r="N82" s="51"/>
    </row>
    <row r="83" spans="1:14">
      <c r="B83" s="89" t="s">
        <v>973</v>
      </c>
      <c r="C83" s="90"/>
      <c r="D83" s="90"/>
      <c r="E83" s="90"/>
      <c r="F83" s="90"/>
      <c r="G83" s="90"/>
      <c r="H83" s="90"/>
      <c r="I83" s="87"/>
      <c r="J83" s="88"/>
      <c r="K83" s="304">
        <v>0.05</v>
      </c>
      <c r="L83" s="858">
        <f>N77*K83</f>
        <v>11322.875288030578</v>
      </c>
      <c r="M83" s="859"/>
      <c r="N83" s="51"/>
    </row>
    <row r="84" spans="1:14" ht="15.75" thickBot="1">
      <c r="B84" s="91" t="s">
        <v>974</v>
      </c>
      <c r="C84" s="92"/>
      <c r="D84" s="92"/>
      <c r="E84" s="92"/>
      <c r="F84" s="92"/>
      <c r="G84" s="92"/>
      <c r="H84" s="92"/>
      <c r="I84" s="93"/>
      <c r="J84" s="94"/>
      <c r="K84" s="305">
        <v>0.05</v>
      </c>
      <c r="L84" s="860">
        <f>N77*K84</f>
        <v>11322.875288030578</v>
      </c>
      <c r="M84" s="861"/>
      <c r="N84" s="51"/>
    </row>
    <row r="85" spans="1:14" ht="15.75" thickBot="1">
      <c r="B85" s="823" t="s">
        <v>953</v>
      </c>
      <c r="C85" s="824"/>
      <c r="D85" s="824"/>
      <c r="E85" s="824"/>
      <c r="F85" s="824"/>
      <c r="G85" s="824"/>
      <c r="H85" s="824"/>
      <c r="I85" s="824"/>
      <c r="J85" s="824"/>
      <c r="K85" s="824"/>
      <c r="L85" s="824"/>
      <c r="M85" s="825"/>
      <c r="N85" s="52">
        <f>L82+L83+L84</f>
        <v>67937.251728183473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294394.75748879503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topLeftCell="A34"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5206.3881358035214</v>
      </c>
      <c r="N49" s="272">
        <f>K49*M49</f>
        <v>5987.3463561740491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380598.21021697711</v>
      </c>
      <c r="N50" s="272">
        <f>K50*M50</f>
        <v>45671.785226037253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5446.4910806699745</v>
      </c>
      <c r="N51" s="272">
        <f>K51*M51</f>
        <v>10892.982161339949</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153027.53063556197</v>
      </c>
      <c r="N52" s="272">
        <f>K52*M52</f>
        <v>76513.765317780984</v>
      </c>
    </row>
    <row r="53" spans="1:14" ht="15.75" thickBot="1">
      <c r="B53" s="823" t="s">
        <v>953</v>
      </c>
      <c r="C53" s="824"/>
      <c r="D53" s="824"/>
      <c r="E53" s="824"/>
      <c r="F53" s="824"/>
      <c r="G53" s="824"/>
      <c r="H53" s="824"/>
      <c r="I53" s="824"/>
      <c r="J53" s="824"/>
      <c r="K53" s="824"/>
      <c r="L53" s="824"/>
      <c r="M53" s="825"/>
      <c r="N53" s="394">
        <f>SUM(N48:N52)</f>
        <v>189594.11530082993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1117.717304658089</v>
      </c>
      <c r="M58" s="911"/>
      <c r="N58" s="287">
        <f>K58*L58</f>
        <v>1229.489035123898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1229.489035123898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233244.94881034488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46648.989762068981</v>
      </c>
      <c r="M82" s="859"/>
      <c r="N82" s="51"/>
    </row>
    <row r="83" spans="1:14">
      <c r="B83" s="89" t="s">
        <v>973</v>
      </c>
      <c r="C83" s="90"/>
      <c r="D83" s="90"/>
      <c r="E83" s="90"/>
      <c r="F83" s="90"/>
      <c r="G83" s="90"/>
      <c r="H83" s="90"/>
      <c r="I83" s="87"/>
      <c r="J83" s="88"/>
      <c r="K83" s="304">
        <v>0.05</v>
      </c>
      <c r="L83" s="858">
        <f>N77*K83</f>
        <v>11662.247440517245</v>
      </c>
      <c r="M83" s="859"/>
      <c r="N83" s="51"/>
    </row>
    <row r="84" spans="1:14" ht="15.75" thickBot="1">
      <c r="B84" s="91" t="s">
        <v>974</v>
      </c>
      <c r="C84" s="92"/>
      <c r="D84" s="92"/>
      <c r="E84" s="92"/>
      <c r="F84" s="92"/>
      <c r="G84" s="92"/>
      <c r="H84" s="92"/>
      <c r="I84" s="93"/>
      <c r="J84" s="94"/>
      <c r="K84" s="305">
        <v>0.05</v>
      </c>
      <c r="L84" s="860">
        <f>N77*K84</f>
        <v>11662.247440517245</v>
      </c>
      <c r="M84" s="861"/>
      <c r="N84" s="51"/>
    </row>
    <row r="85" spans="1:14" ht="15.75" thickBot="1">
      <c r="B85" s="823" t="s">
        <v>953</v>
      </c>
      <c r="C85" s="824"/>
      <c r="D85" s="824"/>
      <c r="E85" s="824"/>
      <c r="F85" s="824"/>
      <c r="G85" s="824"/>
      <c r="H85" s="824"/>
      <c r="I85" s="824"/>
      <c r="J85" s="824"/>
      <c r="K85" s="824"/>
      <c r="L85" s="824"/>
      <c r="M85" s="825"/>
      <c r="N85" s="52">
        <f>L82+L83+L84</f>
        <v>69973.484643103468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303218.43345344835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5206.3881358035214</v>
      </c>
      <c r="N49" s="272">
        <f>K49*M49</f>
        <v>5987.3463561740491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380598.21021697711</v>
      </c>
      <c r="N50" s="272">
        <f>K50*M50</f>
        <v>45671.785226037253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5446.4910806699745</v>
      </c>
      <c r="N51" s="272">
        <f>K51*M51</f>
        <v>10892.982161339949</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159693.06896083499</v>
      </c>
      <c r="N52" s="272">
        <f>K52*M52</f>
        <v>79846.534480417497</v>
      </c>
    </row>
    <row r="53" spans="1:14" ht="15.75" thickBot="1">
      <c r="B53" s="823" t="s">
        <v>953</v>
      </c>
      <c r="C53" s="824"/>
      <c r="D53" s="824"/>
      <c r="E53" s="824"/>
      <c r="F53" s="824"/>
      <c r="G53" s="824"/>
      <c r="H53" s="824"/>
      <c r="I53" s="824"/>
      <c r="J53" s="824"/>
      <c r="K53" s="824"/>
      <c r="L53" s="824"/>
      <c r="M53" s="825"/>
      <c r="N53" s="394">
        <f>SUM(N48:N52)</f>
        <v>192926.88446346644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1117.717304658089</v>
      </c>
      <c r="M58" s="911"/>
      <c r="N58" s="287">
        <f>K58*L58</f>
        <v>1229.489035123898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1229.489035123898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236577.71797298139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47315.543594596282</v>
      </c>
      <c r="M82" s="859"/>
      <c r="N82" s="51"/>
    </row>
    <row r="83" spans="1:14">
      <c r="B83" s="89" t="s">
        <v>973</v>
      </c>
      <c r="C83" s="90"/>
      <c r="D83" s="90"/>
      <c r="E83" s="90"/>
      <c r="F83" s="90"/>
      <c r="G83" s="90"/>
      <c r="H83" s="90"/>
      <c r="I83" s="87"/>
      <c r="J83" s="88"/>
      <c r="K83" s="304">
        <v>0.05</v>
      </c>
      <c r="L83" s="858">
        <f>N77*K83</f>
        <v>11828.88589864907</v>
      </c>
      <c r="M83" s="859"/>
      <c r="N83" s="51"/>
    </row>
    <row r="84" spans="1:14" ht="15.75" thickBot="1">
      <c r="B84" s="91" t="s">
        <v>974</v>
      </c>
      <c r="C84" s="92"/>
      <c r="D84" s="92"/>
      <c r="E84" s="92"/>
      <c r="F84" s="92"/>
      <c r="G84" s="92"/>
      <c r="H84" s="92"/>
      <c r="I84" s="93"/>
      <c r="J84" s="94"/>
      <c r="K84" s="305">
        <v>0.05</v>
      </c>
      <c r="L84" s="860">
        <f>N77*K84</f>
        <v>11828.88589864907</v>
      </c>
      <c r="M84" s="861"/>
      <c r="N84" s="51"/>
    </row>
    <row r="85" spans="1:14" ht="15.75" thickBot="1">
      <c r="B85" s="823" t="s">
        <v>953</v>
      </c>
      <c r="C85" s="824"/>
      <c r="D85" s="824"/>
      <c r="E85" s="824"/>
      <c r="F85" s="824"/>
      <c r="G85" s="824"/>
      <c r="H85" s="824"/>
      <c r="I85" s="824"/>
      <c r="J85" s="824"/>
      <c r="K85" s="824"/>
      <c r="L85" s="824"/>
      <c r="M85" s="825"/>
      <c r="N85" s="52">
        <f>L82+L83+L84</f>
        <v>70973.315391894415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307551.03336487582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VLOOKUP(A36,EQUIPOS!A6:D162,4,FALSE)</f>
        <v>7740.4393236998167</v>
      </c>
      <c r="L36" s="270"/>
      <c r="M36" s="336">
        <v>1</v>
      </c>
      <c r="N36" s="272">
        <f>K36*M36</f>
        <v>7740.4393236998167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11113.778346289866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75961.20290137337</v>
      </c>
      <c r="N48" s="272">
        <f t="shared" ref="N48:N53" si="0">K48*M48</f>
        <v>38284.446262292178</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5446.4910806699745</v>
      </c>
      <c r="N49" s="272">
        <f t="shared" si="0"/>
        <v>10892.982161339949</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68.90267034712889</v>
      </c>
      <c r="N50" s="272">
        <f t="shared" si="0"/>
        <v>7648.1964085313066</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45934.760217725176</v>
      </c>
      <c r="N51" s="272">
        <f t="shared" si="0"/>
        <v>18373.904087090072</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53001.031222479847</v>
      </c>
      <c r="N52" s="273">
        <f t="shared" si="0"/>
        <v>20034.389802097383</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562.2899186667803</v>
      </c>
      <c r="N53" s="273">
        <f t="shared" si="0"/>
        <v>87717.227312017727</v>
      </c>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182951.1460333686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0">
        <f>VLOOKUP(A60,TRANSPORTE!A1:D117,4,FALSE)</f>
        <v>1117.717304658089</v>
      </c>
      <c r="M60" s="911"/>
      <c r="N60" s="287">
        <f>K60*L60</f>
        <v>447.0869218632356</v>
      </c>
    </row>
    <row r="61" spans="1:14">
      <c r="A61" t="s">
        <v>1229</v>
      </c>
      <c r="B61" s="46" t="str">
        <f>VLOOKUP(A61,TRANSPORTE!A1:D117,3,FALSE)</f>
        <v>Transporte de arena</v>
      </c>
      <c r="C61" s="47"/>
      <c r="D61" s="47"/>
      <c r="E61" s="47"/>
      <c r="F61" s="47"/>
      <c r="G61" s="47"/>
      <c r="H61" s="311" t="s">
        <v>339</v>
      </c>
      <c r="I61" s="279">
        <v>0.378</v>
      </c>
      <c r="J61" s="286">
        <v>1</v>
      </c>
      <c r="K61" s="279">
        <f>I61*J61</f>
        <v>0.378</v>
      </c>
      <c r="L61" s="910">
        <f>VLOOKUP(A61,TRANSPORTE!A1:D117,4,FALSE)</f>
        <v>1117.717304658089</v>
      </c>
      <c r="M61" s="911"/>
      <c r="N61" s="287">
        <f t="shared" ref="N61:N62" si="1">K61*L61</f>
        <v>422.49714116075762</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0">
        <f>VLOOKUP(A62,TRANSPORTE!A1:D117,4,FALSE)</f>
        <v>1117.717304658089</v>
      </c>
      <c r="M62" s="911"/>
      <c r="N62" s="287">
        <f t="shared" si="1"/>
        <v>563.3295215476769</v>
      </c>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1432.9135845716701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67466.780451800994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262964.61841603112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52592.923683206231</v>
      </c>
      <c r="M84" s="859"/>
      <c r="N84" s="51"/>
    </row>
    <row r="85" spans="1:14">
      <c r="B85" s="89" t="s">
        <v>973</v>
      </c>
      <c r="C85" s="90"/>
      <c r="D85" s="90"/>
      <c r="E85" s="90"/>
      <c r="F85" s="90"/>
      <c r="G85" s="90"/>
      <c r="H85" s="90"/>
      <c r="I85" s="87"/>
      <c r="J85" s="88"/>
      <c r="K85" s="304">
        <v>0.05</v>
      </c>
      <c r="L85" s="858">
        <f>N79*K85</f>
        <v>13148.230920801558</v>
      </c>
      <c r="M85" s="859"/>
      <c r="N85" s="51"/>
    </row>
    <row r="86" spans="1:14" ht="15.75" thickBot="1">
      <c r="B86" s="91" t="s">
        <v>974</v>
      </c>
      <c r="C86" s="92"/>
      <c r="D86" s="92"/>
      <c r="E86" s="92"/>
      <c r="F86" s="92"/>
      <c r="G86" s="92"/>
      <c r="H86" s="92"/>
      <c r="I86" s="93"/>
      <c r="J86" s="94"/>
      <c r="K86" s="305">
        <v>0.05</v>
      </c>
      <c r="L86" s="860">
        <f>N79*K86</f>
        <v>13148.230920801558</v>
      </c>
      <c r="M86" s="861"/>
      <c r="N86" s="51"/>
    </row>
    <row r="87" spans="1:14" ht="15.75" thickBot="1">
      <c r="B87" s="823" t="s">
        <v>953</v>
      </c>
      <c r="C87" s="824"/>
      <c r="D87" s="824"/>
      <c r="E87" s="824"/>
      <c r="F87" s="824"/>
      <c r="G87" s="824"/>
      <c r="H87" s="824"/>
      <c r="I87" s="824"/>
      <c r="J87" s="824"/>
      <c r="K87" s="824"/>
      <c r="L87" s="824"/>
      <c r="M87" s="825"/>
      <c r="N87" s="52">
        <f>L84+L85+L86</f>
        <v>78889.385524809331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341854.00394084048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1345.39621807204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1666.3845813182561</v>
      </c>
      <c r="N48" s="272">
        <f>K48*M48</f>
        <v>833.19229065912805</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374691.66130660474</v>
      </c>
      <c r="N49" s="272">
        <f>K49*M49</f>
        <v>378438.57791967079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5446.4910806699745</v>
      </c>
      <c r="N50" s="272">
        <f>K50*M50</f>
        <v>1633.9473242009924</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380905.71753453091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0">
        <f>VLOOKUP(A60,TRANSPORTE!A1:D117,4,FALSE)</f>
        <v>1117.717304658089</v>
      </c>
      <c r="M60" s="911"/>
      <c r="N60" s="287">
        <f>K60*L60</f>
        <v>1128.89447770467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1128.89447770467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410287.93259174842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82057.586518349694</v>
      </c>
      <c r="M84" s="859"/>
      <c r="N84" s="51"/>
    </row>
    <row r="85" spans="1:14">
      <c r="B85" s="89" t="s">
        <v>973</v>
      </c>
      <c r="C85" s="90"/>
      <c r="D85" s="90"/>
      <c r="E85" s="90"/>
      <c r="F85" s="90"/>
      <c r="G85" s="90"/>
      <c r="H85" s="90"/>
      <c r="I85" s="87"/>
      <c r="J85" s="88"/>
      <c r="K85" s="304">
        <v>0.05</v>
      </c>
      <c r="L85" s="858">
        <f>N79*K85</f>
        <v>20514.396629587423</v>
      </c>
      <c r="M85" s="859"/>
      <c r="N85" s="51"/>
    </row>
    <row r="86" spans="1:14" ht="15.75" thickBot="1">
      <c r="B86" s="91" t="s">
        <v>974</v>
      </c>
      <c r="C86" s="92"/>
      <c r="D86" s="92"/>
      <c r="E86" s="92"/>
      <c r="F86" s="92"/>
      <c r="G86" s="92"/>
      <c r="H86" s="92"/>
      <c r="I86" s="93"/>
      <c r="J86" s="94"/>
      <c r="K86" s="305">
        <v>0.05</v>
      </c>
      <c r="L86" s="860">
        <f>N79*K86</f>
        <v>20514.396629587423</v>
      </c>
      <c r="M86" s="861"/>
      <c r="N86" s="51"/>
    </row>
    <row r="87" spans="1:14" ht="15.75" thickBot="1">
      <c r="B87" s="823" t="s">
        <v>953</v>
      </c>
      <c r="C87" s="824"/>
      <c r="D87" s="824"/>
      <c r="E87" s="824"/>
      <c r="F87" s="824"/>
      <c r="G87" s="824"/>
      <c r="H87" s="824"/>
      <c r="I87" s="824"/>
      <c r="J87" s="824"/>
      <c r="K87" s="824"/>
      <c r="L87" s="824"/>
      <c r="M87" s="825"/>
      <c r="N87" s="52">
        <f>L84+L85+L86</f>
        <v>123086.37977752455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533374.31236927293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71.649414538135986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1666.3845813182561</v>
      </c>
      <c r="N48" s="272">
        <f>K48*M48</f>
        <v>83.319229065912808</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57327.021728811247</v>
      </c>
      <c r="N49" s="272">
        <f>K49*M49</f>
        <v>57327.021728811247</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57410.340957877161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1432.9882907627198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58914.978663178015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11782.995732635603</v>
      </c>
      <c r="M84" s="859"/>
      <c r="N84" s="51"/>
    </row>
    <row r="85" spans="1:14">
      <c r="B85" s="89" t="s">
        <v>973</v>
      </c>
      <c r="C85" s="90"/>
      <c r="D85" s="90"/>
      <c r="E85" s="90"/>
      <c r="F85" s="90"/>
      <c r="G85" s="90"/>
      <c r="H85" s="90"/>
      <c r="I85" s="87"/>
      <c r="J85" s="88"/>
      <c r="K85" s="304">
        <v>0.05</v>
      </c>
      <c r="L85" s="858">
        <f>N79*K85</f>
        <v>2945.7489331589009</v>
      </c>
      <c r="M85" s="859"/>
      <c r="N85" s="51"/>
    </row>
    <row r="86" spans="1:14" ht="15.75" thickBot="1">
      <c r="B86" s="91" t="s">
        <v>974</v>
      </c>
      <c r="C86" s="92"/>
      <c r="D86" s="92"/>
      <c r="E86" s="92"/>
      <c r="F86" s="92"/>
      <c r="G86" s="92"/>
      <c r="H86" s="92"/>
      <c r="I86" s="93"/>
      <c r="J86" s="94"/>
      <c r="K86" s="305">
        <v>0.05</v>
      </c>
      <c r="L86" s="860">
        <f>N79*K86</f>
        <v>2945.7489331589009</v>
      </c>
      <c r="M86" s="861"/>
      <c r="N86" s="51"/>
    </row>
    <row r="87" spans="1:14" ht="15.75" thickBot="1">
      <c r="B87" s="823" t="s">
        <v>953</v>
      </c>
      <c r="C87" s="824"/>
      <c r="D87" s="824"/>
      <c r="E87" s="824"/>
      <c r="F87" s="824"/>
      <c r="G87" s="824"/>
      <c r="H87" s="824"/>
      <c r="I87" s="824"/>
      <c r="J87" s="824"/>
      <c r="K87" s="824"/>
      <c r="L87" s="824"/>
      <c r="M87" s="825"/>
      <c r="N87" s="52">
        <f>L84+L85+L86</f>
        <v>17674.493598953406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76589.472262131429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8561.6435486380342</v>
      </c>
      <c r="L36" s="270"/>
      <c r="M36" s="336">
        <v>1.25</v>
      </c>
      <c r="N36" s="272">
        <f>K36/M36</f>
        <v>6849.3148389104272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1886.7062180720402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8736.0210569824667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24221.938729721471</v>
      </c>
      <c r="N48" s="272">
        <f>K48*M48</f>
        <v>12110.969364860735</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1666.3845813182561</v>
      </c>
      <c r="N49" s="272">
        <f>K49*M49</f>
        <v>833.19229065912805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374691.66130660474</v>
      </c>
      <c r="N50" s="272">
        <f>K50*M50</f>
        <v>378438.57791967079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5446.4910806699745</v>
      </c>
      <c r="N51" s="272">
        <f>K51*M51</f>
        <v>1633.9473242009924</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393016.68689939164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0">
        <f>VLOOKUP(A58,TRANSPORTE!A1:D117,4,FALSE)</f>
        <v>1117.717304658089</v>
      </c>
      <c r="M58" s="911"/>
      <c r="N58" s="287">
        <f>K58*L58</f>
        <v>1128.89447770467</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0">
        <f>VLOOKUP(A59,TRANSPORTE!A1:D117,4,FALSE)</f>
        <v>1117.717304658089</v>
      </c>
      <c r="M59" s="911"/>
      <c r="N59" s="287">
        <f>K59*L59</f>
        <v>558.8586523290445</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1687.7531300337146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37734.124361440801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441174.58544784866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88234.917089569732</v>
      </c>
      <c r="M82" s="859"/>
      <c r="N82" s="51"/>
    </row>
    <row r="83" spans="1:14">
      <c r="B83" s="89" t="s">
        <v>973</v>
      </c>
      <c r="C83" s="90"/>
      <c r="D83" s="90"/>
      <c r="E83" s="90"/>
      <c r="F83" s="90"/>
      <c r="G83" s="90"/>
      <c r="H83" s="90"/>
      <c r="I83" s="87"/>
      <c r="J83" s="88"/>
      <c r="K83" s="304">
        <v>0.05</v>
      </c>
      <c r="L83" s="858">
        <f>N77*K83</f>
        <v>22058.729272392433</v>
      </c>
      <c r="M83" s="859"/>
      <c r="N83" s="51"/>
    </row>
    <row r="84" spans="1:14" ht="15.75" thickBot="1">
      <c r="B84" s="91" t="s">
        <v>974</v>
      </c>
      <c r="C84" s="92"/>
      <c r="D84" s="92"/>
      <c r="E84" s="92"/>
      <c r="F84" s="92"/>
      <c r="G84" s="92"/>
      <c r="H84" s="92"/>
      <c r="I84" s="93"/>
      <c r="J84" s="94"/>
      <c r="K84" s="305">
        <v>0.05</v>
      </c>
      <c r="L84" s="860">
        <f>N77*K84</f>
        <v>22058.729272392433</v>
      </c>
      <c r="M84" s="861"/>
      <c r="N84" s="51"/>
    </row>
    <row r="85" spans="1:14" ht="15.75" thickBot="1">
      <c r="B85" s="823" t="s">
        <v>953</v>
      </c>
      <c r="C85" s="824"/>
      <c r="D85" s="824"/>
      <c r="E85" s="824"/>
      <c r="F85" s="824"/>
      <c r="G85" s="824"/>
      <c r="H85" s="824"/>
      <c r="I85" s="824"/>
      <c r="J85" s="824"/>
      <c r="K85" s="824"/>
      <c r="L85" s="824"/>
      <c r="M85" s="825"/>
      <c r="N85" s="52">
        <f>L82+L83+L84</f>
        <v>132352.3756343546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573526.96108220331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8561.6435486380342</v>
      </c>
      <c r="L36" s="270"/>
      <c r="M36" s="336">
        <v>18.75</v>
      </c>
      <c r="N36" s="272">
        <f>K36/M36</f>
        <v>456.62098926069518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107.73674787146933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564.35773713216452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24221.938729721471</v>
      </c>
      <c r="N48" s="272">
        <f>K48*M48</f>
        <v>1211.0969364860737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1666.3845813182561</v>
      </c>
      <c r="N49" s="272">
        <f>K49*M49</f>
        <v>83.319229065912808</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57327.021728811247</v>
      </c>
      <c r="N50" s="272">
        <f>K50*M50</f>
        <v>57327.021728811247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58621.437894363233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0">
        <f>VLOOKUP(A58,TRANSPORTE!A1:D117,4,FALSE)</f>
        <v>1117.717304658089</v>
      </c>
      <c r="M58" s="911"/>
      <c r="N58" s="287">
        <f>K58*L58</f>
        <v>55.88586523290445</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55.88586523290445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2154.7349574293867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61396.41645415769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12279.283290831539</v>
      </c>
      <c r="M82" s="859"/>
      <c r="N82" s="51"/>
    </row>
    <row r="83" spans="1:14">
      <c r="B83" s="89" t="s">
        <v>973</v>
      </c>
      <c r="C83" s="90"/>
      <c r="D83" s="90"/>
      <c r="E83" s="90"/>
      <c r="F83" s="90"/>
      <c r="G83" s="90"/>
      <c r="H83" s="90"/>
      <c r="I83" s="87"/>
      <c r="J83" s="88"/>
      <c r="K83" s="304">
        <v>0.05</v>
      </c>
      <c r="L83" s="858">
        <f>N77*K83</f>
        <v>3069.8208227078849</v>
      </c>
      <c r="M83" s="859"/>
      <c r="N83" s="51"/>
    </row>
    <row r="84" spans="1:14" ht="15.75" thickBot="1">
      <c r="B84" s="91" t="s">
        <v>974</v>
      </c>
      <c r="C84" s="92"/>
      <c r="D84" s="92"/>
      <c r="E84" s="92"/>
      <c r="F84" s="92"/>
      <c r="G84" s="92"/>
      <c r="H84" s="92"/>
      <c r="I84" s="93"/>
      <c r="J84" s="94"/>
      <c r="K84" s="305">
        <v>0.05</v>
      </c>
      <c r="L84" s="860">
        <f>N77*K84</f>
        <v>3069.8208227078849</v>
      </c>
      <c r="M84" s="861"/>
      <c r="N84" s="51"/>
    </row>
    <row r="85" spans="1:14" ht="15.75" thickBot="1">
      <c r="B85" s="823" t="s">
        <v>953</v>
      </c>
      <c r="C85" s="824"/>
      <c r="D85" s="824"/>
      <c r="E85" s="824"/>
      <c r="F85" s="824"/>
      <c r="G85" s="824"/>
      <c r="H85" s="824"/>
      <c r="I85" s="824"/>
      <c r="J85" s="824"/>
      <c r="K85" s="824"/>
      <c r="L85" s="824"/>
      <c r="M85" s="825"/>
      <c r="N85" s="52">
        <f>L82+L83+L84</f>
        <v>18418.924936247309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79815.341390404996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134.53962180720401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374691.66130660474</v>
      </c>
      <c r="N48" s="272">
        <f>K48*M48</f>
        <v>26228.416291462334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5446.4910806699745</v>
      </c>
      <c r="N49" s="272">
        <f>K49*M49</f>
        <v>1633.9473242009924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27862.363615663326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0">
        <f>VLOOKUP(A58,TRANSPORTE!A1:D117,4,FALSE)</f>
        <v>1117.717304658089</v>
      </c>
      <c r="M58" s="911"/>
      <c r="N58" s="287">
        <f>K58*L58</f>
        <v>78.240211326066245</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78.240211326066245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30765.935884940678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6153.1871769881363</v>
      </c>
      <c r="M82" s="859"/>
      <c r="N82" s="51"/>
    </row>
    <row r="83" spans="1:14">
      <c r="B83" s="89" t="s">
        <v>973</v>
      </c>
      <c r="C83" s="90"/>
      <c r="D83" s="90"/>
      <c r="E83" s="90"/>
      <c r="F83" s="90"/>
      <c r="G83" s="90"/>
      <c r="H83" s="90"/>
      <c r="I83" s="87"/>
      <c r="J83" s="88"/>
      <c r="K83" s="304">
        <v>0.05</v>
      </c>
      <c r="L83" s="858">
        <f>N77*K83</f>
        <v>1538.2967942470341</v>
      </c>
      <c r="M83" s="859"/>
      <c r="N83" s="51"/>
    </row>
    <row r="84" spans="1:14" ht="15.75" thickBot="1">
      <c r="B84" s="91" t="s">
        <v>974</v>
      </c>
      <c r="C84" s="92"/>
      <c r="D84" s="92"/>
      <c r="E84" s="92"/>
      <c r="F84" s="92"/>
      <c r="G84" s="92"/>
      <c r="H84" s="92"/>
      <c r="I84" s="93"/>
      <c r="J84" s="94"/>
      <c r="K84" s="305">
        <v>0.05</v>
      </c>
      <c r="L84" s="860">
        <f>N77*K84</f>
        <v>1538.2967942470341</v>
      </c>
      <c r="M84" s="861"/>
      <c r="N84" s="51"/>
    </row>
    <row r="85" spans="1:14" ht="15.75" thickBot="1">
      <c r="B85" s="823" t="s">
        <v>953</v>
      </c>
      <c r="C85" s="824"/>
      <c r="D85" s="824"/>
      <c r="E85" s="824"/>
      <c r="F85" s="824"/>
      <c r="G85" s="824"/>
      <c r="H85" s="824"/>
      <c r="I85" s="824"/>
      <c r="J85" s="824"/>
      <c r="K85" s="824"/>
      <c r="L85" s="824"/>
      <c r="M85" s="825"/>
      <c r="N85" s="52">
        <f>L82+L83+L84</f>
        <v>9229.7807654822045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39995.716650422881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71.649414538135986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34914.573126513613</v>
      </c>
      <c r="N48" s="272">
        <f>K48*M48</f>
        <v>43643.21640814202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43643.21640814202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1432.9882907627198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45147.854113442874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9029.5708226885745</v>
      </c>
      <c r="M82" s="859"/>
      <c r="N82" s="51"/>
    </row>
    <row r="83" spans="1:14">
      <c r="B83" s="89" t="s">
        <v>973</v>
      </c>
      <c r="C83" s="90"/>
      <c r="D83" s="90"/>
      <c r="E83" s="90"/>
      <c r="F83" s="90"/>
      <c r="G83" s="90"/>
      <c r="H83" s="90"/>
      <c r="I83" s="87"/>
      <c r="J83" s="88"/>
      <c r="K83" s="304">
        <v>0.05</v>
      </c>
      <c r="L83" s="858">
        <f>N77*K83</f>
        <v>2257.3927056721436</v>
      </c>
      <c r="M83" s="859"/>
      <c r="N83" s="51"/>
    </row>
    <row r="84" spans="1:14" ht="15.75" thickBot="1">
      <c r="B84" s="91" t="s">
        <v>974</v>
      </c>
      <c r="C84" s="92"/>
      <c r="D84" s="92"/>
      <c r="E84" s="92"/>
      <c r="F84" s="92"/>
      <c r="G84" s="92"/>
      <c r="H84" s="92"/>
      <c r="I84" s="93"/>
      <c r="J84" s="94"/>
      <c r="K84" s="305">
        <v>0.05</v>
      </c>
      <c r="L84" s="860">
        <f>N77*K84</f>
        <v>2257.3927056721436</v>
      </c>
      <c r="M84" s="861"/>
      <c r="N84" s="51"/>
    </row>
    <row r="85" spans="1:14" ht="15.75" thickBot="1">
      <c r="B85" s="823" t="s">
        <v>953</v>
      </c>
      <c r="C85" s="824"/>
      <c r="D85" s="824"/>
      <c r="E85" s="824"/>
      <c r="F85" s="824"/>
      <c r="G85" s="824"/>
      <c r="H85" s="824"/>
      <c r="I85" s="824"/>
      <c r="J85" s="824"/>
      <c r="K85" s="824"/>
      <c r="L85" s="824"/>
      <c r="M85" s="825"/>
      <c r="N85" s="52">
        <f>L82+L83+L84</f>
        <v>13544.356234032863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58692.210347475739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161.605121807204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383134.88852683367</v>
      </c>
      <c r="N48" s="272">
        <f>K48*M48</f>
        <v>766.26977705366733</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374691.66130660474</v>
      </c>
      <c r="N49" s="272">
        <f>K49*M49</f>
        <v>26228.416291462334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5446.4910806699745</v>
      </c>
      <c r="N50" s="272">
        <f>K50*M50</f>
        <v>1633.9473242009924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28628.633392716994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0">
        <f>VLOOKUP(A58,TRANSPORTE!A1:D117,4,FALSE)</f>
        <v>1117.717304658089</v>
      </c>
      <c r="M58" s="911"/>
      <c r="N58" s="287">
        <f>K58*L58</f>
        <v>80.475645935382417</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80.475645935382417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3232.1024361440795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32102.816596603658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6420.5633193207323</v>
      </c>
      <c r="M82" s="859"/>
      <c r="N82" s="51"/>
    </row>
    <row r="83" spans="1:14">
      <c r="B83" s="89" t="s">
        <v>973</v>
      </c>
      <c r="C83" s="90"/>
      <c r="D83" s="90"/>
      <c r="E83" s="90"/>
      <c r="F83" s="90"/>
      <c r="G83" s="90"/>
      <c r="H83" s="90"/>
      <c r="I83" s="87"/>
      <c r="J83" s="88"/>
      <c r="K83" s="304">
        <v>0.05</v>
      </c>
      <c r="L83" s="858">
        <f>N77*K83</f>
        <v>1605.1408298301831</v>
      </c>
      <c r="M83" s="859"/>
      <c r="N83" s="51"/>
    </row>
    <row r="84" spans="1:14" ht="15.75" thickBot="1">
      <c r="B84" s="91" t="s">
        <v>974</v>
      </c>
      <c r="C84" s="92"/>
      <c r="D84" s="92"/>
      <c r="E84" s="92"/>
      <c r="F84" s="92"/>
      <c r="G84" s="92"/>
      <c r="H84" s="92"/>
      <c r="I84" s="93"/>
      <c r="J84" s="94"/>
      <c r="K84" s="305">
        <v>0.05</v>
      </c>
      <c r="L84" s="860">
        <f>N77*K84</f>
        <v>1605.1408298301831</v>
      </c>
      <c r="M84" s="861"/>
      <c r="N84" s="51"/>
    </row>
    <row r="85" spans="1:14" ht="15.75" thickBot="1">
      <c r="B85" s="823" t="s">
        <v>953</v>
      </c>
      <c r="C85" s="824"/>
      <c r="D85" s="824"/>
      <c r="E85" s="824"/>
      <c r="F85" s="824"/>
      <c r="G85" s="824"/>
      <c r="H85" s="824"/>
      <c r="I85" s="824"/>
      <c r="J85" s="824"/>
      <c r="K85" s="824"/>
      <c r="L85" s="824"/>
      <c r="M85" s="825"/>
      <c r="N85" s="52">
        <f>L82+L83+L84</f>
        <v>9630.8449789810984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41733.66157558476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89.693081204802667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383134.88852683367</v>
      </c>
      <c r="N48" s="272">
        <f>K48*M48</f>
        <v>766.26977705366733</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34914.573126513613</v>
      </c>
      <c r="N49" s="272">
        <f>K49*M49</f>
        <v>43643.21640814202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44409.486185195688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0">
        <f>VLOOKUP(A58,TRANSPORTE!A1:D117,4,FALSE)</f>
        <v>1117.717304658089</v>
      </c>
      <c r="M58" s="911"/>
      <c r="N58" s="287">
        <f>K58*L58</f>
        <v>2.2354346093161781</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2.2354346093161781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1793.8616240960532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46295.276325105864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9259.0552650211739</v>
      </c>
      <c r="M82" s="859"/>
      <c r="N82" s="51"/>
    </row>
    <row r="83" spans="1:14">
      <c r="B83" s="89" t="s">
        <v>973</v>
      </c>
      <c r="C83" s="90"/>
      <c r="D83" s="90"/>
      <c r="E83" s="90"/>
      <c r="F83" s="90"/>
      <c r="G83" s="90"/>
      <c r="H83" s="90"/>
      <c r="I83" s="87"/>
      <c r="J83" s="88"/>
      <c r="K83" s="304">
        <v>0.05</v>
      </c>
      <c r="L83" s="858">
        <f>N77*K83</f>
        <v>2314.7638162552935</v>
      </c>
      <c r="M83" s="859"/>
      <c r="N83" s="51"/>
    </row>
    <row r="84" spans="1:14" ht="15.75" thickBot="1">
      <c r="B84" s="91" t="s">
        <v>974</v>
      </c>
      <c r="C84" s="92"/>
      <c r="D84" s="92"/>
      <c r="E84" s="92"/>
      <c r="F84" s="92"/>
      <c r="G84" s="92"/>
      <c r="H84" s="92"/>
      <c r="I84" s="93"/>
      <c r="J84" s="94"/>
      <c r="K84" s="305">
        <v>0.05</v>
      </c>
      <c r="L84" s="860">
        <f>N77*K84</f>
        <v>2314.7638162552935</v>
      </c>
      <c r="M84" s="861"/>
      <c r="N84" s="51"/>
    </row>
    <row r="85" spans="1:14" ht="15.75" thickBot="1">
      <c r="B85" s="823" t="s">
        <v>953</v>
      </c>
      <c r="C85" s="824"/>
      <c r="D85" s="824"/>
      <c r="E85" s="824"/>
      <c r="F85" s="824"/>
      <c r="G85" s="824"/>
      <c r="H85" s="824"/>
      <c r="I85" s="824"/>
      <c r="J85" s="824"/>
      <c r="K85" s="824"/>
      <c r="L85" s="824"/>
      <c r="M85" s="825"/>
      <c r="N85" s="52">
        <f>L82+L83+L84</f>
        <v>13888.582897531762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60183.859222637628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22.554583333333333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5206.3881358035214</v>
      </c>
      <c r="N48" s="272">
        <f>K48*M48</f>
        <v>5727.0269493838741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5727.0269493838741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6200.6731993838739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1240.1346398767748</v>
      </c>
      <c r="M82" s="859"/>
      <c r="N82" s="51"/>
    </row>
    <row r="83" spans="1:14">
      <c r="B83" s="89" t="s">
        <v>973</v>
      </c>
      <c r="C83" s="90"/>
      <c r="D83" s="90"/>
      <c r="E83" s="90"/>
      <c r="F83" s="90"/>
      <c r="G83" s="90"/>
      <c r="H83" s="90"/>
      <c r="I83" s="87"/>
      <c r="J83" s="88"/>
      <c r="K83" s="304">
        <v>0.05</v>
      </c>
      <c r="L83" s="858">
        <f>N77*K83</f>
        <v>310.03365996919371</v>
      </c>
      <c r="M83" s="859"/>
      <c r="N83" s="51"/>
    </row>
    <row r="84" spans="1:14" ht="15.75" thickBot="1">
      <c r="B84" s="91" t="s">
        <v>974</v>
      </c>
      <c r="C84" s="92"/>
      <c r="D84" s="92"/>
      <c r="E84" s="92"/>
      <c r="F84" s="92"/>
      <c r="G84" s="92"/>
      <c r="H84" s="92"/>
      <c r="I84" s="93"/>
      <c r="J84" s="94"/>
      <c r="K84" s="305">
        <v>0.05</v>
      </c>
      <c r="L84" s="860">
        <f>N77*K84</f>
        <v>310.03365996919371</v>
      </c>
      <c r="M84" s="861"/>
      <c r="N84" s="51"/>
    </row>
    <row r="85" spans="1:14" ht="15.75" thickBot="1">
      <c r="B85" s="823" t="s">
        <v>953</v>
      </c>
      <c r="C85" s="824"/>
      <c r="D85" s="824"/>
      <c r="E85" s="824"/>
      <c r="F85" s="824"/>
      <c r="G85" s="824"/>
      <c r="H85" s="824"/>
      <c r="I85" s="824"/>
      <c r="J85" s="824"/>
      <c r="K85" s="824"/>
      <c r="L85" s="824"/>
      <c r="M85" s="825"/>
      <c r="N85" s="52">
        <f>L82+L83+L84</f>
        <v>1860.2019598151621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8060.8751591990358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22.554583333333333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2550.4588439260328</v>
      </c>
      <c r="N48" s="272">
        <f>K48*M48</f>
        <v>2805.5047283186364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2805.5047283186364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3279.1509783186366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655.83019566372741</v>
      </c>
      <c r="M82" s="859"/>
      <c r="N82" s="51"/>
    </row>
    <row r="83" spans="1:14">
      <c r="B83" s="89" t="s">
        <v>973</v>
      </c>
      <c r="C83" s="90"/>
      <c r="D83" s="90"/>
      <c r="E83" s="90"/>
      <c r="F83" s="90"/>
      <c r="G83" s="90"/>
      <c r="H83" s="90"/>
      <c r="I83" s="87"/>
      <c r="J83" s="88"/>
      <c r="K83" s="304">
        <v>0.05</v>
      </c>
      <c r="L83" s="858">
        <f>N77*K83</f>
        <v>163.95754891593185</v>
      </c>
      <c r="M83" s="859"/>
      <c r="N83" s="51"/>
    </row>
    <row r="84" spans="1:14" ht="15.75" thickBot="1">
      <c r="B84" s="91" t="s">
        <v>974</v>
      </c>
      <c r="C84" s="92"/>
      <c r="D84" s="92"/>
      <c r="E84" s="92"/>
      <c r="F84" s="92"/>
      <c r="G84" s="92"/>
      <c r="H84" s="92"/>
      <c r="I84" s="93"/>
      <c r="J84" s="94"/>
      <c r="K84" s="305">
        <v>0.05</v>
      </c>
      <c r="L84" s="860">
        <f>N77*K84</f>
        <v>163.95754891593185</v>
      </c>
      <c r="M84" s="861"/>
      <c r="N84" s="51"/>
    </row>
    <row r="85" spans="1:14" ht="15.75" thickBot="1">
      <c r="B85" s="823" t="s">
        <v>953</v>
      </c>
      <c r="C85" s="824"/>
      <c r="D85" s="824"/>
      <c r="E85" s="824"/>
      <c r="F85" s="824"/>
      <c r="G85" s="824"/>
      <c r="H85" s="824"/>
      <c r="I85" s="824"/>
      <c r="J85" s="824"/>
      <c r="K85" s="824"/>
      <c r="L85" s="824"/>
      <c r="M85" s="825"/>
      <c r="N85" s="52">
        <f>L82+L83+L84</f>
        <v>983.74529349559111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4262.8962718142275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324.78600000000006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42055.009856640689</v>
      </c>
      <c r="N48" s="272">
        <f>K48*M48</f>
        <v>46260.510842304764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46260.510842304764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0">
        <f>VLOOKUP(A58,TRANSPORTE!A1:D117,4,FALSE)</f>
        <v>1117.717304658089</v>
      </c>
      <c r="M58" s="911"/>
      <c r="N58" s="287">
        <f>K58*L58</f>
        <v>1229.489035123898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1229.489035123898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6495.72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54310.505877428666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10862.101175485734</v>
      </c>
      <c r="M82" s="859"/>
      <c r="N82" s="51"/>
    </row>
    <row r="83" spans="1:14">
      <c r="B83" s="89" t="s">
        <v>973</v>
      </c>
      <c r="C83" s="90"/>
      <c r="D83" s="90"/>
      <c r="E83" s="90"/>
      <c r="F83" s="90"/>
      <c r="G83" s="90"/>
      <c r="H83" s="90"/>
      <c r="I83" s="87"/>
      <c r="J83" s="88"/>
      <c r="K83" s="304">
        <v>0.05</v>
      </c>
      <c r="L83" s="858">
        <f>N77*K83</f>
        <v>2715.5252938714334</v>
      </c>
      <c r="M83" s="859"/>
      <c r="N83" s="51"/>
    </row>
    <row r="84" spans="1:14" ht="15.75" thickBot="1">
      <c r="B84" s="91" t="s">
        <v>974</v>
      </c>
      <c r="C84" s="92"/>
      <c r="D84" s="92"/>
      <c r="E84" s="92"/>
      <c r="F84" s="92"/>
      <c r="G84" s="92"/>
      <c r="H84" s="92"/>
      <c r="I84" s="93"/>
      <c r="J84" s="94"/>
      <c r="K84" s="305">
        <v>0.05</v>
      </c>
      <c r="L84" s="860">
        <f>N77*K84</f>
        <v>2715.5252938714334</v>
      </c>
      <c r="M84" s="861"/>
      <c r="N84" s="51"/>
    </row>
    <row r="85" spans="1:14" ht="15.75" thickBot="1">
      <c r="B85" s="823" t="s">
        <v>953</v>
      </c>
      <c r="C85" s="824"/>
      <c r="D85" s="824"/>
      <c r="E85" s="824"/>
      <c r="F85" s="824"/>
      <c r="G85" s="824"/>
      <c r="H85" s="824"/>
      <c r="I85" s="824"/>
      <c r="J85" s="824"/>
      <c r="K85" s="824"/>
      <c r="L85" s="824"/>
      <c r="M85" s="825"/>
      <c r="N85" s="52">
        <f>L82+L83+L84</f>
        <v>16293.1517632286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70603.657640657271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8561.6435486380342</v>
      </c>
      <c r="L36" s="270"/>
      <c r="M36" s="336">
        <v>3</v>
      </c>
      <c r="N36" s="272">
        <f>K36/M36</f>
        <v>2853.8811828793446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451.0916666666667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3304.9728495460113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32043.981875743993</v>
      </c>
      <c r="N48" s="272">
        <f>K48*M48</f>
        <v>40054.977344679995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40054.977344679995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0">
        <f>VLOOKUP(A60,TRANSPORTE!A1:D117,4,FALSE)</f>
        <v>1117.717304658089</v>
      </c>
      <c r="M60" s="911"/>
      <c r="N60" s="287">
        <f>K60*L60</f>
        <v>1397.1466308226113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1397.1466308226113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49268.013491715283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9853.6026983430565</v>
      </c>
      <c r="M84" s="859"/>
      <c r="N84" s="51"/>
    </row>
    <row r="85" spans="1:14">
      <c r="B85" s="89" t="s">
        <v>973</v>
      </c>
      <c r="C85" s="90"/>
      <c r="D85" s="90"/>
      <c r="E85" s="90"/>
      <c r="F85" s="90"/>
      <c r="G85" s="90"/>
      <c r="H85" s="90"/>
      <c r="I85" s="87"/>
      <c r="J85" s="88"/>
      <c r="K85" s="304">
        <v>0.05</v>
      </c>
      <c r="L85" s="858">
        <f>N79*K85</f>
        <v>2463.4006745857641</v>
      </c>
      <c r="M85" s="859"/>
      <c r="N85" s="51"/>
    </row>
    <row r="86" spans="1:14" ht="15.75" thickBot="1">
      <c r="B86" s="91" t="s">
        <v>974</v>
      </c>
      <c r="C86" s="92"/>
      <c r="D86" s="92"/>
      <c r="E86" s="92"/>
      <c r="F86" s="92"/>
      <c r="G86" s="92"/>
      <c r="H86" s="92"/>
      <c r="I86" s="93"/>
      <c r="J86" s="94"/>
      <c r="K86" s="305">
        <v>0.05</v>
      </c>
      <c r="L86" s="860">
        <f>N79*K86</f>
        <v>2463.4006745857641</v>
      </c>
      <c r="M86" s="861"/>
      <c r="N86" s="51"/>
    </row>
    <row r="87" spans="1:14" ht="15.75" thickBot="1">
      <c r="B87" s="823" t="s">
        <v>953</v>
      </c>
      <c r="C87" s="824"/>
      <c r="D87" s="824"/>
      <c r="E87" s="824"/>
      <c r="F87" s="824"/>
      <c r="G87" s="824"/>
      <c r="H87" s="824"/>
      <c r="I87" s="824"/>
      <c r="J87" s="824"/>
      <c r="K87" s="824"/>
      <c r="L87" s="824"/>
      <c r="M87" s="825"/>
      <c r="N87" s="52">
        <f>L84+L85+L86</f>
        <v>14780.404047514585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64048.417539229864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topLeftCell="A34" zoomScale="75" zoomScaleNormal="75" workbookViewId="0">
      <selection activeCell="O50" sqref="O50"/>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93" t="s">
        <v>944</v>
      </c>
      <c r="C35" s="894"/>
      <c r="D35" s="894"/>
      <c r="E35" s="894"/>
      <c r="F35" s="894"/>
      <c r="G35" s="894"/>
      <c r="H35" s="895"/>
      <c r="I35" s="896" t="s">
        <v>948</v>
      </c>
      <c r="J35" s="897"/>
      <c r="K35" s="69" t="s">
        <v>949</v>
      </c>
      <c r="L35" s="898" t="s">
        <v>950</v>
      </c>
      <c r="M35" s="895"/>
      <c r="N35" s="70" t="s">
        <v>951</v>
      </c>
    </row>
    <row r="36" spans="1:15">
      <c r="A36" s="113" t="s">
        <v>197</v>
      </c>
      <c r="B36" s="872" t="str">
        <f>VLOOKUP(A36,EQUIPOS!A6:D154,3,FALSE)</f>
        <v>Equipo de perforación (TRACKDRILL), potencia 40 HP, 2100 golpes / minuto</v>
      </c>
      <c r="C36" s="873"/>
      <c r="D36" s="873"/>
      <c r="E36" s="873"/>
      <c r="F36" s="873"/>
      <c r="G36" s="873"/>
      <c r="H36" s="874"/>
      <c r="I36" s="267"/>
      <c r="J36" s="268"/>
      <c r="K36" s="269">
        <f>VLOOKUP(A36,EQUIPOS!A6:D162,4,FALSE)</f>
        <v>154100.35686172132</v>
      </c>
      <c r="L36" s="270"/>
      <c r="M36" s="336">
        <v>2.5</v>
      </c>
      <c r="N36" s="272">
        <f>K36/M36</f>
        <v>61640.142744688528</v>
      </c>
      <c r="O36">
        <v>144000</v>
      </c>
    </row>
    <row r="37" spans="1:15">
      <c r="A37" s="113"/>
      <c r="B37" s="872"/>
      <c r="C37" s="873"/>
      <c r="D37" s="873"/>
      <c r="E37" s="873"/>
      <c r="F37" s="873"/>
      <c r="G37" s="873"/>
      <c r="H37" s="874"/>
      <c r="I37" s="421"/>
      <c r="J37" s="422"/>
      <c r="K37" s="269"/>
      <c r="L37" s="335"/>
      <c r="M37" s="336"/>
      <c r="N37" s="272"/>
      <c r="O37">
        <f>+K36/O36</f>
        <v>1.0701413670952868</v>
      </c>
    </row>
    <row r="38" spans="1:15">
      <c r="A38" s="113"/>
      <c r="B38" s="872"/>
      <c r="C38" s="873"/>
      <c r="D38" s="873"/>
      <c r="E38" s="873"/>
      <c r="F38" s="873"/>
      <c r="G38" s="873"/>
      <c r="H38" s="874"/>
      <c r="I38" s="328"/>
      <c r="J38" s="330"/>
      <c r="K38" s="269"/>
      <c r="L38" s="423"/>
      <c r="M38" s="424"/>
      <c r="N38" s="272"/>
    </row>
    <row r="39" spans="1:15">
      <c r="B39" s="872"/>
      <c r="C39" s="873"/>
      <c r="D39" s="873"/>
      <c r="E39" s="873"/>
      <c r="F39" s="873"/>
      <c r="G39" s="873"/>
      <c r="H39" s="874"/>
      <c r="I39" s="36"/>
      <c r="J39" s="37"/>
      <c r="K39" s="269"/>
      <c r="L39" s="276"/>
      <c r="M39" s="336"/>
      <c r="N39" s="272"/>
    </row>
    <row r="40" spans="1:15">
      <c r="B40" s="320"/>
      <c r="C40" s="321"/>
      <c r="D40" s="321"/>
      <c r="E40" s="321"/>
      <c r="F40" s="323"/>
      <c r="G40" s="323"/>
      <c r="H40" s="125"/>
      <c r="I40" s="36"/>
      <c r="J40" s="37"/>
      <c r="K40" s="269"/>
      <c r="L40" s="276"/>
      <c r="M40" s="277"/>
      <c r="N40" s="273"/>
    </row>
    <row r="41" spans="1:15">
      <c r="B41" s="880" t="s">
        <v>952</v>
      </c>
      <c r="C41" s="881"/>
      <c r="D41" s="881"/>
      <c r="E41" s="38"/>
      <c r="F41" s="39"/>
      <c r="G41" s="39"/>
      <c r="H41" s="40"/>
      <c r="I41" s="36"/>
      <c r="J41" s="37"/>
      <c r="K41" s="279"/>
      <c r="L41" s="276"/>
      <c r="M41" s="401">
        <v>0.05</v>
      </c>
      <c r="N41" s="344">
        <f>N77*M41</f>
        <v>402.04310903601998</v>
      </c>
    </row>
    <row r="42" spans="1:15" ht="15.75" thickBot="1">
      <c r="B42" s="872"/>
      <c r="C42" s="873"/>
      <c r="D42" s="873"/>
      <c r="E42" s="873"/>
      <c r="F42" s="873"/>
      <c r="G42" s="873"/>
      <c r="H42" s="874"/>
      <c r="I42" s="882"/>
      <c r="J42" s="883"/>
      <c r="K42" s="41"/>
      <c r="L42" s="884"/>
      <c r="M42" s="885"/>
      <c r="N42" s="105"/>
    </row>
    <row r="43" spans="1:15" ht="15.75" thickBot="1">
      <c r="B43" s="823" t="s">
        <v>953</v>
      </c>
      <c r="C43" s="824"/>
      <c r="D43" s="824"/>
      <c r="E43" s="824"/>
      <c r="F43" s="824"/>
      <c r="G43" s="824"/>
      <c r="H43" s="824"/>
      <c r="I43" s="824"/>
      <c r="J43" s="824"/>
      <c r="K43" s="824"/>
      <c r="L43" s="824"/>
      <c r="M43" s="825"/>
      <c r="N43" s="394">
        <f>SUM(N36:N42)</f>
        <v>62042.18585372455</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68" t="s">
        <v>944</v>
      </c>
      <c r="C47" s="869"/>
      <c r="D47" s="869"/>
      <c r="E47" s="869"/>
      <c r="F47" s="869"/>
      <c r="G47" s="869"/>
      <c r="H47" s="869"/>
      <c r="I47" s="903"/>
      <c r="J47" s="315" t="s">
        <v>945</v>
      </c>
      <c r="K47" s="85" t="s">
        <v>946</v>
      </c>
      <c r="L47" s="904" t="s">
        <v>955</v>
      </c>
      <c r="M47" s="903"/>
      <c r="N47" s="86" t="s">
        <v>951</v>
      </c>
    </row>
    <row r="48" spans="1:15">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8672.4611042684355</v>
      </c>
      <c r="N48" s="272">
        <f>K48*M48</f>
        <v>8759.1857153111196</v>
      </c>
      <c r="O48">
        <v>21610</v>
      </c>
    </row>
    <row r="49" spans="1:15">
      <c r="A49" s="163"/>
      <c r="B49" s="43"/>
      <c r="C49" s="425"/>
      <c r="D49" s="425"/>
      <c r="E49" s="425"/>
      <c r="F49" s="425"/>
      <c r="G49" s="425"/>
      <c r="H49" s="425"/>
      <c r="I49" s="425"/>
      <c r="J49" s="311"/>
      <c r="K49" s="397"/>
      <c r="L49" s="421"/>
      <c r="M49" s="402"/>
      <c r="N49" s="272"/>
      <c r="O49">
        <f>+M48/O48</f>
        <v>0.40131703397817842</v>
      </c>
    </row>
    <row r="50" spans="1:15">
      <c r="A50" s="163"/>
      <c r="B50" s="43"/>
      <c r="C50" s="425"/>
      <c r="D50" s="425"/>
      <c r="E50" s="425"/>
      <c r="F50" s="425"/>
      <c r="G50" s="425"/>
      <c r="H50" s="425"/>
      <c r="I50" s="425"/>
      <c r="J50" s="311"/>
      <c r="K50" s="397"/>
      <c r="L50" s="421"/>
      <c r="M50" s="402"/>
      <c r="N50" s="272"/>
    </row>
    <row r="51" spans="1:15">
      <c r="A51" s="163"/>
      <c r="B51" s="43"/>
      <c r="C51" s="425"/>
      <c r="D51" s="425"/>
      <c r="E51" s="425"/>
      <c r="F51" s="425"/>
      <c r="G51" s="425"/>
      <c r="H51" s="425"/>
      <c r="I51" s="425"/>
      <c r="J51" s="311"/>
      <c r="K51" s="397"/>
      <c r="L51" s="421"/>
      <c r="M51" s="402"/>
      <c r="N51" s="272"/>
    </row>
    <row r="52" spans="1:15">
      <c r="B52" s="320"/>
      <c r="C52" s="47"/>
      <c r="D52" s="47"/>
      <c r="E52" s="47"/>
      <c r="F52" s="47"/>
      <c r="G52" s="47"/>
      <c r="H52" s="47"/>
      <c r="I52" s="47"/>
      <c r="J52" s="288"/>
      <c r="K52" s="169"/>
      <c r="L52" s="318"/>
      <c r="M52" s="426"/>
      <c r="N52" s="273"/>
    </row>
    <row r="53" spans="1:15">
      <c r="B53" s="168"/>
      <c r="C53" s="317"/>
      <c r="D53" s="317"/>
      <c r="E53" s="317"/>
      <c r="F53" s="317"/>
      <c r="G53" s="317"/>
      <c r="H53" s="317"/>
      <c r="I53" s="317"/>
      <c r="J53" s="311"/>
      <c r="K53" s="44"/>
      <c r="L53" s="318"/>
      <c r="M53" s="426"/>
      <c r="N53" s="273"/>
    </row>
    <row r="54" spans="1:15" ht="15.75" thickBot="1">
      <c r="B54" s="450"/>
      <c r="C54" s="448"/>
      <c r="D54" s="448"/>
      <c r="E54" s="448"/>
      <c r="F54" s="448"/>
      <c r="G54" s="448"/>
      <c r="H54" s="448"/>
      <c r="I54" s="448"/>
      <c r="J54" s="449"/>
      <c r="K54" s="126"/>
      <c r="L54" s="446"/>
      <c r="M54" s="482"/>
      <c r="N54" s="483"/>
    </row>
    <row r="55" spans="1:15" ht="15.75" thickBot="1">
      <c r="B55" s="912" t="s">
        <v>953</v>
      </c>
      <c r="C55" s="866"/>
      <c r="D55" s="866"/>
      <c r="E55" s="866"/>
      <c r="F55" s="866"/>
      <c r="G55" s="866"/>
      <c r="H55" s="866"/>
      <c r="I55" s="866"/>
      <c r="J55" s="866"/>
      <c r="K55" s="866"/>
      <c r="L55" s="866"/>
      <c r="M55" s="867"/>
      <c r="N55" s="104">
        <f>SUM(N48:N54)</f>
        <v>8759.1857153111196</v>
      </c>
    </row>
    <row r="56" spans="1:15">
      <c r="B56" s="33"/>
      <c r="C56" s="34"/>
      <c r="D56" s="34"/>
      <c r="E56" s="34"/>
      <c r="F56" s="34"/>
      <c r="G56" s="34"/>
      <c r="H56" s="34"/>
      <c r="I56" s="34"/>
      <c r="J56" s="34"/>
      <c r="K56" s="34"/>
      <c r="L56" s="34"/>
      <c r="M56" s="34"/>
      <c r="N56" s="35"/>
    </row>
    <row r="57" spans="1:15">
      <c r="B57" s="64" t="s">
        <v>956</v>
      </c>
      <c r="C57" s="65"/>
      <c r="D57" s="65"/>
      <c r="E57" s="65"/>
      <c r="F57" s="65"/>
      <c r="G57" s="65"/>
      <c r="H57" s="65"/>
      <c r="I57" s="65"/>
      <c r="J57" s="65"/>
      <c r="K57" s="65"/>
      <c r="L57" s="65"/>
      <c r="M57" s="65"/>
      <c r="N57" s="66"/>
    </row>
    <row r="58" spans="1:15" ht="15.75" thickBot="1">
      <c r="B58" s="68"/>
      <c r="C58" s="61"/>
      <c r="D58" s="61"/>
      <c r="E58" s="61"/>
      <c r="F58" s="61"/>
      <c r="G58" s="61"/>
      <c r="H58" s="61"/>
      <c r="I58" s="61"/>
      <c r="J58" s="61"/>
      <c r="K58" s="61"/>
      <c r="L58" s="61"/>
      <c r="M58" s="61"/>
      <c r="N58" s="63"/>
    </row>
    <row r="59" spans="1:15" ht="25.5">
      <c r="B59" s="313" t="s">
        <v>957</v>
      </c>
      <c r="C59" s="314"/>
      <c r="D59" s="314"/>
      <c r="E59" s="314"/>
      <c r="F59" s="314"/>
      <c r="G59" s="314"/>
      <c r="H59" s="73" t="s">
        <v>945</v>
      </c>
      <c r="I59" s="74" t="s">
        <v>958</v>
      </c>
      <c r="J59" s="75" t="s">
        <v>959</v>
      </c>
      <c r="K59" s="73" t="s">
        <v>960</v>
      </c>
      <c r="L59" s="909" t="s">
        <v>961</v>
      </c>
      <c r="M59" s="888"/>
      <c r="N59" s="76" t="s">
        <v>951</v>
      </c>
    </row>
    <row r="60" spans="1:15">
      <c r="B60" s="46"/>
      <c r="C60" s="317"/>
      <c r="D60" s="317"/>
      <c r="E60" s="317"/>
      <c r="F60" s="317"/>
      <c r="G60" s="317"/>
      <c r="H60" s="311"/>
      <c r="I60" s="279"/>
      <c r="J60" s="286"/>
      <c r="K60" s="279"/>
      <c r="L60" s="910"/>
      <c r="M60" s="911"/>
      <c r="N60" s="287"/>
    </row>
    <row r="61" spans="1:15">
      <c r="B61" s="46"/>
      <c r="C61" s="47"/>
      <c r="D61" s="47"/>
      <c r="E61" s="47"/>
      <c r="F61" s="47"/>
      <c r="G61" s="47"/>
      <c r="H61" s="311"/>
      <c r="I61" s="279"/>
      <c r="J61" s="286"/>
      <c r="K61" s="279"/>
      <c r="L61" s="910"/>
      <c r="M61" s="911"/>
      <c r="N61" s="287"/>
    </row>
    <row r="62" spans="1:15">
      <c r="B62" s="46"/>
      <c r="C62" s="47"/>
      <c r="D62" s="47"/>
      <c r="E62" s="47"/>
      <c r="F62" s="47"/>
      <c r="G62" s="47"/>
      <c r="H62" s="311"/>
      <c r="I62" s="279"/>
      <c r="J62" s="286"/>
      <c r="K62" s="279"/>
      <c r="L62" s="910"/>
      <c r="M62" s="911"/>
      <c r="N62" s="287"/>
    </row>
    <row r="63" spans="1:15">
      <c r="B63" s="46"/>
      <c r="C63" s="47"/>
      <c r="D63" s="47"/>
      <c r="E63" s="47"/>
      <c r="F63" s="47"/>
      <c r="G63" s="47"/>
      <c r="H63" s="311"/>
      <c r="I63" s="279"/>
      <c r="J63" s="286"/>
      <c r="K63" s="279"/>
      <c r="L63" s="910"/>
      <c r="M63" s="911"/>
      <c r="N63" s="287"/>
    </row>
    <row r="64" spans="1:15">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8040.862180720399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78842.233749756066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15768.446749951214</v>
      </c>
      <c r="M84" s="859"/>
      <c r="N84" s="51"/>
    </row>
    <row r="85" spans="1:14">
      <c r="B85" s="89" t="s">
        <v>973</v>
      </c>
      <c r="C85" s="90"/>
      <c r="D85" s="90"/>
      <c r="E85" s="90"/>
      <c r="F85" s="90"/>
      <c r="G85" s="90"/>
      <c r="H85" s="90"/>
      <c r="I85" s="87"/>
      <c r="J85" s="88"/>
      <c r="K85" s="304">
        <v>0.05</v>
      </c>
      <c r="L85" s="858">
        <f>N79*K85</f>
        <v>3942.1116874878035</v>
      </c>
      <c r="M85" s="859"/>
      <c r="N85" s="51"/>
    </row>
    <row r="86" spans="1:14" ht="15.75" thickBot="1">
      <c r="B86" s="91" t="s">
        <v>974</v>
      </c>
      <c r="C86" s="92"/>
      <c r="D86" s="92"/>
      <c r="E86" s="92"/>
      <c r="F86" s="92"/>
      <c r="G86" s="92"/>
      <c r="H86" s="92"/>
      <c r="I86" s="93"/>
      <c r="J86" s="94"/>
      <c r="K86" s="305">
        <v>0.05</v>
      </c>
      <c r="L86" s="860">
        <f>N79*K86</f>
        <v>3942.1116874878035</v>
      </c>
      <c r="M86" s="861"/>
      <c r="N86" s="51"/>
    </row>
    <row r="87" spans="1:14" ht="15.75" thickBot="1">
      <c r="B87" s="823" t="s">
        <v>953</v>
      </c>
      <c r="C87" s="824"/>
      <c r="D87" s="824"/>
      <c r="E87" s="824"/>
      <c r="F87" s="824"/>
      <c r="G87" s="824"/>
      <c r="H87" s="824"/>
      <c r="I87" s="824"/>
      <c r="J87" s="824"/>
      <c r="K87" s="824"/>
      <c r="L87" s="824"/>
      <c r="M87" s="825"/>
      <c r="N87" s="52">
        <f>L84+L85+L86</f>
        <v>23652.670124926819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102494.90387468289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topLeftCell="A40"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197</v>
      </c>
      <c r="B36" s="872" t="str">
        <f>VLOOKUP(A36,EQUIPOS!A6:D154,3,FALSE)</f>
        <v>Equipo de perforación (TRACKDRILL), potencia 40 HP, 2100 golpes / minuto</v>
      </c>
      <c r="C36" s="873"/>
      <c r="D36" s="873"/>
      <c r="E36" s="873"/>
      <c r="F36" s="873"/>
      <c r="G36" s="873"/>
      <c r="H36" s="874"/>
      <c r="I36" s="267"/>
      <c r="J36" s="268"/>
      <c r="K36" s="269">
        <f>VLOOKUP(A36,EQUIPOS!A6:D162,4,FALSE)</f>
        <v>154100.35686172132</v>
      </c>
      <c r="L36" s="270"/>
      <c r="M36" s="336">
        <v>1.25</v>
      </c>
      <c r="N36" s="272">
        <f>K36/M36</f>
        <v>123280.28548937706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1074.7412180720401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124355.0267074491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8672.4611042684355</v>
      </c>
      <c r="N48" s="272">
        <f>K48*M48</f>
        <v>8759.1857153111196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8759.1857153111196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21494.824361440798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154609.03678420099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30921.8073568402</v>
      </c>
      <c r="M84" s="859"/>
      <c r="N84" s="51"/>
    </row>
    <row r="85" spans="1:14">
      <c r="B85" s="89" t="s">
        <v>973</v>
      </c>
      <c r="C85" s="90"/>
      <c r="D85" s="90"/>
      <c r="E85" s="90"/>
      <c r="F85" s="90"/>
      <c r="G85" s="90"/>
      <c r="H85" s="90"/>
      <c r="I85" s="87"/>
      <c r="J85" s="88"/>
      <c r="K85" s="304">
        <v>0.05</v>
      </c>
      <c r="L85" s="858">
        <f>N79*K85</f>
        <v>7730.4518392100499</v>
      </c>
      <c r="M85" s="859"/>
      <c r="N85" s="51"/>
    </row>
    <row r="86" spans="1:14" ht="15.75" thickBot="1">
      <c r="B86" s="91" t="s">
        <v>974</v>
      </c>
      <c r="C86" s="92"/>
      <c r="D86" s="92"/>
      <c r="E86" s="92"/>
      <c r="F86" s="92"/>
      <c r="G86" s="92"/>
      <c r="H86" s="92"/>
      <c r="I86" s="93"/>
      <c r="J86" s="94"/>
      <c r="K86" s="305">
        <v>0.05</v>
      </c>
      <c r="L86" s="860">
        <f>N79*K86</f>
        <v>7730.4518392100499</v>
      </c>
      <c r="M86" s="861"/>
      <c r="N86" s="51"/>
    </row>
    <row r="87" spans="1:14" ht="15.75" thickBot="1">
      <c r="B87" s="823" t="s">
        <v>953</v>
      </c>
      <c r="C87" s="824"/>
      <c r="D87" s="824"/>
      <c r="E87" s="824"/>
      <c r="F87" s="824"/>
      <c r="G87" s="824"/>
      <c r="H87" s="824"/>
      <c r="I87" s="824"/>
      <c r="J87" s="824"/>
      <c r="K87" s="824"/>
      <c r="L87" s="824"/>
      <c r="M87" s="825"/>
      <c r="N87" s="52">
        <f>L84+L85+L86</f>
        <v>46382.711035260298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200991.74781946128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314</v>
      </c>
      <c r="B36" s="872" t="str">
        <f>VLOOKUP(A36,EQUIPOS!A6:D154,3,FALSE)</f>
        <v xml:space="preserve">Retroexcavadora E-200 sobre orugas
</v>
      </c>
      <c r="C36" s="873"/>
      <c r="D36" s="873"/>
      <c r="E36" s="873"/>
      <c r="F36" s="873"/>
      <c r="G36" s="873"/>
      <c r="H36" s="874"/>
      <c r="I36" s="267"/>
      <c r="J36" s="268"/>
      <c r="K36" s="269">
        <f>VLOOKUP(A36,EQUIPOS!A6:D162,4,FALSE)</f>
        <v>152581.87490398428</v>
      </c>
      <c r="L36" s="270"/>
      <c r="M36" s="336">
        <v>23</v>
      </c>
      <c r="N36" s="272">
        <f>K36/M36</f>
        <v>6633.9945610427949</v>
      </c>
    </row>
    <row r="37" spans="1:14">
      <c r="A37" s="113" t="s">
        <v>328</v>
      </c>
      <c r="B37" s="872" t="str">
        <f>VLOOKUP(A37,EQUIPOS!A7:D154,3,FALSE)</f>
        <v xml:space="preserve">Taco metálico o puntal (escamas en concreto)
</v>
      </c>
      <c r="C37" s="873"/>
      <c r="D37" s="873"/>
      <c r="E37" s="873"/>
      <c r="F37" s="873"/>
      <c r="G37" s="873"/>
      <c r="H37" s="874"/>
      <c r="I37" s="421"/>
      <c r="J37" s="422"/>
      <c r="K37" s="269">
        <f>VLOOKUP(A37,EQUIPOS!A7:D163,4,FALSE)</f>
        <v>88.169242627574079</v>
      </c>
      <c r="L37" s="335"/>
      <c r="M37" s="336">
        <v>1</v>
      </c>
      <c r="N37" s="272">
        <f>K37/M37</f>
        <v>88.169242627574079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1074.7412180720401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7796.9050217424092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3639.1210354106697</v>
      </c>
      <c r="N48" s="272">
        <f>K48*M48</f>
        <v>1273.6923623937344</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9555.2103155233835</v>
      </c>
      <c r="N49" s="272">
        <f>K49*M49</f>
        <v>9555.2103155233835</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2934.6674458812518</v>
      </c>
      <c r="N50" s="272">
        <f>K50*M50</f>
        <v>11151.736294348757</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401878.53494341724</v>
      </c>
      <c r="N51" s="272">
        <f>K51*M51</f>
        <v>72338.136289815098</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94318.775262080977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0">
        <f>VLOOKUP(A58,TRANSPORTE!A1:D117,4,FALSE)</f>
        <v>1117.717304658089</v>
      </c>
      <c r="M58" s="911"/>
      <c r="N58" s="287">
        <f>K58*L58</f>
        <v>201.18911483845602</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201.18911483845602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21494.824361440798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123811.69376010264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24762.338752020529</v>
      </c>
      <c r="M82" s="859"/>
      <c r="N82" s="51"/>
    </row>
    <row r="83" spans="1:14">
      <c r="B83" s="89" t="s">
        <v>973</v>
      </c>
      <c r="C83" s="90"/>
      <c r="D83" s="90"/>
      <c r="E83" s="90"/>
      <c r="F83" s="90"/>
      <c r="G83" s="90"/>
      <c r="H83" s="90"/>
      <c r="I83" s="87"/>
      <c r="J83" s="88"/>
      <c r="K83" s="304">
        <v>0.05</v>
      </c>
      <c r="L83" s="858">
        <f>N77*K83</f>
        <v>6190.5846880051322</v>
      </c>
      <c r="M83" s="859"/>
      <c r="N83" s="51"/>
    </row>
    <row r="84" spans="1:14" ht="15.75" thickBot="1">
      <c r="B84" s="91" t="s">
        <v>974</v>
      </c>
      <c r="C84" s="92"/>
      <c r="D84" s="92"/>
      <c r="E84" s="92"/>
      <c r="F84" s="92"/>
      <c r="G84" s="92"/>
      <c r="H84" s="92"/>
      <c r="I84" s="93"/>
      <c r="J84" s="94"/>
      <c r="K84" s="305">
        <v>0.05</v>
      </c>
      <c r="L84" s="860">
        <f>N77*K84</f>
        <v>6190.5846880051322</v>
      </c>
      <c r="M84" s="861"/>
      <c r="N84" s="51"/>
    </row>
    <row r="85" spans="1:14" ht="15.75" thickBot="1">
      <c r="B85" s="823" t="s">
        <v>953</v>
      </c>
      <c r="C85" s="824"/>
      <c r="D85" s="824"/>
      <c r="E85" s="824"/>
      <c r="F85" s="824"/>
      <c r="G85" s="824"/>
      <c r="H85" s="824"/>
      <c r="I85" s="824"/>
      <c r="J85" s="824"/>
      <c r="K85" s="824"/>
      <c r="L85" s="824"/>
      <c r="M85" s="825"/>
      <c r="N85" s="52">
        <f>L82+L83+L84</f>
        <v>37143.508128030793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160955.20188813342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53.737060903601993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5613.9775716676095</v>
      </c>
      <c r="N48" s="272">
        <f>K48*M48</f>
        <v>5613.9775716676095</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769.58982572331672</v>
      </c>
      <c r="N49" s="272">
        <f>K49*M49</f>
        <v>3078.3593028932669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8692.3368745608768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537.37060903601991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9283.4445445004985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1856.6889089000997</v>
      </c>
      <c r="M82" s="859"/>
      <c r="N82" s="51"/>
    </row>
    <row r="83" spans="1:14">
      <c r="B83" s="89" t="s">
        <v>973</v>
      </c>
      <c r="C83" s="90"/>
      <c r="D83" s="90"/>
      <c r="E83" s="90"/>
      <c r="F83" s="90"/>
      <c r="G83" s="90"/>
      <c r="H83" s="90"/>
      <c r="I83" s="87"/>
      <c r="J83" s="88"/>
      <c r="K83" s="304">
        <v>0.05</v>
      </c>
      <c r="L83" s="858">
        <f>N77*K83</f>
        <v>464.17222722502493</v>
      </c>
      <c r="M83" s="859"/>
      <c r="N83" s="51"/>
    </row>
    <row r="84" spans="1:14" ht="15.75" thickBot="1">
      <c r="B84" s="91" t="s">
        <v>974</v>
      </c>
      <c r="C84" s="92"/>
      <c r="D84" s="92"/>
      <c r="E84" s="92"/>
      <c r="F84" s="92"/>
      <c r="G84" s="92"/>
      <c r="H84" s="92"/>
      <c r="I84" s="93"/>
      <c r="J84" s="94"/>
      <c r="K84" s="305">
        <v>0.05</v>
      </c>
      <c r="L84" s="860">
        <f>N77*K84</f>
        <v>464.17222722502493</v>
      </c>
      <c r="M84" s="861"/>
      <c r="N84" s="51"/>
    </row>
    <row r="85" spans="1:14" ht="15.75" thickBot="1">
      <c r="B85" s="823" t="s">
        <v>953</v>
      </c>
      <c r="C85" s="824"/>
      <c r="D85" s="824"/>
      <c r="E85" s="824"/>
      <c r="F85" s="824"/>
      <c r="G85" s="824"/>
      <c r="H85" s="824"/>
      <c r="I85" s="824"/>
      <c r="J85" s="824"/>
      <c r="K85" s="824"/>
      <c r="L85" s="824"/>
      <c r="M85" s="825"/>
      <c r="N85" s="52">
        <f>L82+L83+L84</f>
        <v>2785.0333633501496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12068.477907850647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269</v>
      </c>
      <c r="B36" s="872" t="str">
        <f>VLOOKUP(A36,EQUIPOS!A6:D154,3,FALSE)</f>
        <v>Motoniveladora  potencia 215 HP, ancho de cuchilla 4,27 m, peso 18 ton.</v>
      </c>
      <c r="C36" s="873"/>
      <c r="D36" s="873"/>
      <c r="E36" s="873"/>
      <c r="F36" s="873"/>
      <c r="G36" s="873"/>
      <c r="H36" s="874"/>
      <c r="I36" s="267"/>
      <c r="J36" s="268"/>
      <c r="K36" s="269">
        <f>VLOOKUP(A36,EQUIPOS!A6:D162,4,FALSE)</f>
        <v>179175.27937550278</v>
      </c>
      <c r="L36" s="270"/>
      <c r="M36" s="336">
        <v>15</v>
      </c>
      <c r="N36" s="272">
        <f>K36/M36</f>
        <v>11945.018625033519</v>
      </c>
    </row>
    <row r="37" spans="1:14">
      <c r="A37" s="113" t="s">
        <v>365</v>
      </c>
      <c r="B37" s="872" t="str">
        <f>VLOOKUP(A37,EQUIPOS!A7:D154,3,FALSE)</f>
        <v xml:space="preserve">Vibrocompatador, potencia 153 HP, peso 10 Ton. </v>
      </c>
      <c r="C37" s="873"/>
      <c r="D37" s="873"/>
      <c r="E37" s="873"/>
      <c r="F37" s="873"/>
      <c r="G37" s="873"/>
      <c r="H37" s="874"/>
      <c r="I37" s="421"/>
      <c r="J37" s="422"/>
      <c r="K37" s="269">
        <f>VLOOKUP(A37,EQUIPOS!A7:D163,4,FALSE)</f>
        <v>142959.25035435098</v>
      </c>
      <c r="L37" s="335"/>
      <c r="M37" s="336">
        <v>15</v>
      </c>
      <c r="N37" s="272">
        <f>K37/M37</f>
        <v>9530.6166902900659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112.11635150600333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21587.751666829587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24221.938729721471</v>
      </c>
      <c r="N48" s="272">
        <f>K48*M48</f>
        <v>25433.035666207546</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68.90267034712889</v>
      </c>
      <c r="N49" s="272">
        <f>K49*M49</f>
        <v>2067.0801104138668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27500.115776621413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0">
        <f>VLOOKUP(A60,TRANSPORTE!A1:D117,4,FALSE)</f>
        <v>1117.717304658089</v>
      </c>
      <c r="M60" s="911"/>
      <c r="N60" s="287">
        <f>K60*L60</f>
        <v>1173.6031698909935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1173.6031698909935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2242.3270301200664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52503.797643462065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10500.759528692413</v>
      </c>
      <c r="M84" s="859"/>
      <c r="N84" s="51"/>
    </row>
    <row r="85" spans="1:14">
      <c r="B85" s="89" t="s">
        <v>973</v>
      </c>
      <c r="C85" s="90"/>
      <c r="D85" s="90"/>
      <c r="E85" s="90"/>
      <c r="F85" s="90"/>
      <c r="G85" s="90"/>
      <c r="H85" s="90"/>
      <c r="I85" s="87"/>
      <c r="J85" s="88"/>
      <c r="K85" s="304">
        <v>0.05</v>
      </c>
      <c r="L85" s="858">
        <f>N79*K85</f>
        <v>2625.1898821731033</v>
      </c>
      <c r="M85" s="859"/>
      <c r="N85" s="51"/>
    </row>
    <row r="86" spans="1:14" ht="15.75" thickBot="1">
      <c r="B86" s="91" t="s">
        <v>974</v>
      </c>
      <c r="C86" s="92"/>
      <c r="D86" s="92"/>
      <c r="E86" s="92"/>
      <c r="F86" s="92"/>
      <c r="G86" s="92"/>
      <c r="H86" s="92"/>
      <c r="I86" s="93"/>
      <c r="J86" s="94"/>
      <c r="K86" s="305">
        <v>0.05</v>
      </c>
      <c r="L86" s="860">
        <f>N79*K86</f>
        <v>2625.1898821731033</v>
      </c>
      <c r="M86" s="861"/>
      <c r="N86" s="51"/>
    </row>
    <row r="87" spans="1:14" ht="15.75" thickBot="1">
      <c r="B87" s="823" t="s">
        <v>953</v>
      </c>
      <c r="C87" s="824"/>
      <c r="D87" s="824"/>
      <c r="E87" s="824"/>
      <c r="F87" s="824"/>
      <c r="G87" s="824"/>
      <c r="H87" s="824"/>
      <c r="I87" s="824"/>
      <c r="J87" s="824"/>
      <c r="K87" s="824"/>
      <c r="L87" s="824"/>
      <c r="M87" s="825"/>
      <c r="N87" s="52">
        <f>L84+L85+L86</f>
        <v>15751.139293038619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68254.936936500686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5206.3881358035214</v>
      </c>
      <c r="N49" s="272">
        <f>K49*M49</f>
        <v>5987.3463561740491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5446.4910806699745</v>
      </c>
      <c r="N50" s="272">
        <f>K50*M50</f>
        <v>10892.982161339949</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74202.875758446506</v>
      </c>
      <c r="N51" s="272">
        <f>K51*M51</f>
        <v>37101.437879223253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104510.00263623495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1117.717304658089</v>
      </c>
      <c r="M60" s="911"/>
      <c r="N60" s="287">
        <f>K60*L60</f>
        <v>1229.489035123898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1229.489035123898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122708.02946111526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24541.605892223055</v>
      </c>
      <c r="M84" s="859"/>
      <c r="N84" s="51"/>
    </row>
    <row r="85" spans="1:14">
      <c r="B85" s="89" t="s">
        <v>973</v>
      </c>
      <c r="C85" s="90"/>
      <c r="D85" s="90"/>
      <c r="E85" s="90"/>
      <c r="F85" s="90"/>
      <c r="G85" s="90"/>
      <c r="H85" s="90"/>
      <c r="I85" s="87"/>
      <c r="J85" s="88"/>
      <c r="K85" s="304">
        <v>0.05</v>
      </c>
      <c r="L85" s="858">
        <f>N79*K85</f>
        <v>6135.4014730557637</v>
      </c>
      <c r="M85" s="859"/>
      <c r="N85" s="51"/>
    </row>
    <row r="86" spans="1:14" ht="15.75" thickBot="1">
      <c r="B86" s="91" t="s">
        <v>974</v>
      </c>
      <c r="C86" s="92"/>
      <c r="D86" s="92"/>
      <c r="E86" s="92"/>
      <c r="F86" s="92"/>
      <c r="G86" s="92"/>
      <c r="H86" s="92"/>
      <c r="I86" s="93"/>
      <c r="J86" s="94"/>
      <c r="K86" s="305">
        <v>0.05</v>
      </c>
      <c r="L86" s="860">
        <f>N79*K86</f>
        <v>6135.4014730557637</v>
      </c>
      <c r="M86" s="861"/>
      <c r="N86" s="51"/>
    </row>
    <row r="87" spans="1:14" ht="15.75" thickBot="1">
      <c r="B87" s="823" t="s">
        <v>953</v>
      </c>
      <c r="C87" s="824"/>
      <c r="D87" s="824"/>
      <c r="E87" s="824"/>
      <c r="F87" s="824"/>
      <c r="G87" s="824"/>
      <c r="H87" s="824"/>
      <c r="I87" s="824"/>
      <c r="J87" s="824"/>
      <c r="K87" s="824"/>
      <c r="L87" s="824"/>
      <c r="M87" s="825"/>
      <c r="N87" s="52">
        <f>L84+L85+L86</f>
        <v>36812.408838334581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159520.43829944986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5206.3881358035214</v>
      </c>
      <c r="N49" s="272">
        <f>K49*M49</f>
        <v>5987.3463561740491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5446.4910806699745</v>
      </c>
      <c r="N50" s="272">
        <f>K50*M50</f>
        <v>10892.982161339949</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139452.64453609532</v>
      </c>
      <c r="N51" s="272">
        <f>K51*M51</f>
        <v>69726.322268047661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137134.88702505938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1117.717304658089</v>
      </c>
      <c r="M60" s="911"/>
      <c r="N60" s="287">
        <f>K60*L60</f>
        <v>1229.489035123898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1229.489035123898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155332.91384993971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31066.582769987945</v>
      </c>
      <c r="M84" s="859"/>
      <c r="N84" s="51"/>
    </row>
    <row r="85" spans="1:14">
      <c r="B85" s="89" t="s">
        <v>973</v>
      </c>
      <c r="C85" s="90"/>
      <c r="D85" s="90"/>
      <c r="E85" s="90"/>
      <c r="F85" s="90"/>
      <c r="G85" s="90"/>
      <c r="H85" s="90"/>
      <c r="I85" s="87"/>
      <c r="J85" s="88"/>
      <c r="K85" s="304">
        <v>0.05</v>
      </c>
      <c r="L85" s="858">
        <f>N79*K85</f>
        <v>7766.6456924969862</v>
      </c>
      <c r="M85" s="859"/>
      <c r="N85" s="51"/>
    </row>
    <row r="86" spans="1:14" ht="15.75" thickBot="1">
      <c r="B86" s="91" t="s">
        <v>974</v>
      </c>
      <c r="C86" s="92"/>
      <c r="D86" s="92"/>
      <c r="E86" s="92"/>
      <c r="F86" s="92"/>
      <c r="G86" s="92"/>
      <c r="H86" s="92"/>
      <c r="I86" s="93"/>
      <c r="J86" s="94"/>
      <c r="K86" s="305">
        <v>0.05</v>
      </c>
      <c r="L86" s="860">
        <f>N79*K86</f>
        <v>7766.6456924969862</v>
      </c>
      <c r="M86" s="861"/>
      <c r="N86" s="51"/>
    </row>
    <row r="87" spans="1:14" ht="15.75" thickBot="1">
      <c r="B87" s="823" t="s">
        <v>953</v>
      </c>
      <c r="C87" s="824"/>
      <c r="D87" s="824"/>
      <c r="E87" s="824"/>
      <c r="F87" s="824"/>
      <c r="G87" s="824"/>
      <c r="H87" s="824"/>
      <c r="I87" s="824"/>
      <c r="J87" s="824"/>
      <c r="K87" s="824"/>
      <c r="L87" s="824"/>
      <c r="M87" s="825"/>
      <c r="N87" s="52">
        <f>L84+L85+L86</f>
        <v>46599.87415498191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201932.78800492163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5206.3881358035214</v>
      </c>
      <c r="N49" s="272">
        <f>K49*M49</f>
        <v>5987.3463561740491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5446.4910806699745</v>
      </c>
      <c r="N50" s="272">
        <f>K50*M50</f>
        <v>10892.982161339949</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153027.53063556197</v>
      </c>
      <c r="N51" s="272">
        <f>K51*M51</f>
        <v>76513.765317780984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143922.33007479267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1117.717304658089</v>
      </c>
      <c r="M60" s="911"/>
      <c r="N60" s="287">
        <f>K60*L60</f>
        <v>1229.489035123898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1229.489035123898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162120.356899673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32424.071379934601</v>
      </c>
      <c r="M84" s="859"/>
      <c r="N84" s="51"/>
    </row>
    <row r="85" spans="1:14">
      <c r="B85" s="89" t="s">
        <v>973</v>
      </c>
      <c r="C85" s="90"/>
      <c r="D85" s="90"/>
      <c r="E85" s="90"/>
      <c r="F85" s="90"/>
      <c r="G85" s="90"/>
      <c r="H85" s="90"/>
      <c r="I85" s="87"/>
      <c r="J85" s="88"/>
      <c r="K85" s="304">
        <v>0.05</v>
      </c>
      <c r="L85" s="858">
        <f>N79*K85</f>
        <v>8106.0178449836503</v>
      </c>
      <c r="M85" s="859"/>
      <c r="N85" s="51"/>
    </row>
    <row r="86" spans="1:14" ht="15.75" thickBot="1">
      <c r="B86" s="91" t="s">
        <v>974</v>
      </c>
      <c r="C86" s="92"/>
      <c r="D86" s="92"/>
      <c r="E86" s="92"/>
      <c r="F86" s="92"/>
      <c r="G86" s="92"/>
      <c r="H86" s="92"/>
      <c r="I86" s="93"/>
      <c r="J86" s="94"/>
      <c r="K86" s="305">
        <v>0.05</v>
      </c>
      <c r="L86" s="860">
        <f>N79*K86</f>
        <v>8106.0178449836503</v>
      </c>
      <c r="M86" s="861"/>
      <c r="N86" s="51"/>
    </row>
    <row r="87" spans="1:14" ht="15.75" thickBot="1">
      <c r="B87" s="823" t="s">
        <v>953</v>
      </c>
      <c r="C87" s="824"/>
      <c r="D87" s="824"/>
      <c r="E87" s="824"/>
      <c r="F87" s="824"/>
      <c r="G87" s="824"/>
      <c r="H87" s="824"/>
      <c r="I87" s="824"/>
      <c r="J87" s="824"/>
      <c r="K87" s="824"/>
      <c r="L87" s="824"/>
      <c r="M87" s="825"/>
      <c r="N87" s="52">
        <f>L84+L85+L86</f>
        <v>48636.107069901904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210756.46396957489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5206.3881358035214</v>
      </c>
      <c r="N49" s="272">
        <f>K49*M49</f>
        <v>5987.3463561740491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5446.4910806699745</v>
      </c>
      <c r="N50" s="272">
        <f>K50*M50</f>
        <v>10892.982161339949</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159693.06896083499</v>
      </c>
      <c r="N51" s="272">
        <f>K51*M51</f>
        <v>79846.534480417497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147255.09923742921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1117.717304658089</v>
      </c>
      <c r="M60" s="911"/>
      <c r="N60" s="287">
        <f>K60*L60</f>
        <v>1229.489035123898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1229.489035123898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165453.12606230954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33090.625212461913</v>
      </c>
      <c r="M84" s="859"/>
      <c r="N84" s="51"/>
    </row>
    <row r="85" spans="1:14">
      <c r="B85" s="89" t="s">
        <v>973</v>
      </c>
      <c r="C85" s="90"/>
      <c r="D85" s="90"/>
      <c r="E85" s="90"/>
      <c r="F85" s="90"/>
      <c r="G85" s="90"/>
      <c r="H85" s="90"/>
      <c r="I85" s="87"/>
      <c r="J85" s="88"/>
      <c r="K85" s="304">
        <v>0.05</v>
      </c>
      <c r="L85" s="858">
        <f>N79*K85</f>
        <v>8272.6563031154783</v>
      </c>
      <c r="M85" s="859"/>
      <c r="N85" s="51"/>
    </row>
    <row r="86" spans="1:14" ht="15.75" thickBot="1">
      <c r="B86" s="91" t="s">
        <v>974</v>
      </c>
      <c r="C86" s="92"/>
      <c r="D86" s="92"/>
      <c r="E86" s="92"/>
      <c r="F86" s="92"/>
      <c r="G86" s="92"/>
      <c r="H86" s="92"/>
      <c r="I86" s="93"/>
      <c r="J86" s="94"/>
      <c r="K86" s="305">
        <v>0.05</v>
      </c>
      <c r="L86" s="860">
        <f>N79*K86</f>
        <v>8272.6563031154783</v>
      </c>
      <c r="M86" s="861"/>
      <c r="N86" s="51"/>
    </row>
    <row r="87" spans="1:14" ht="15.75" thickBot="1">
      <c r="B87" s="823" t="s">
        <v>953</v>
      </c>
      <c r="C87" s="824"/>
      <c r="D87" s="824"/>
      <c r="E87" s="824"/>
      <c r="F87" s="824"/>
      <c r="G87" s="824"/>
      <c r="H87" s="824"/>
      <c r="I87" s="824"/>
      <c r="J87" s="824"/>
      <c r="K87" s="824"/>
      <c r="L87" s="824"/>
      <c r="M87" s="825"/>
      <c r="N87" s="52">
        <f>L84+L85+L86</f>
        <v>49635.937818692873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215089.06388100242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5206.3881358035214</v>
      </c>
      <c r="N49" s="272">
        <f>K49*M49</f>
        <v>2603.1940679017607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5446.4910806699745</v>
      </c>
      <c r="N50" s="272">
        <f>K50*M50</f>
        <v>5446.4910806699745</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43796.65735479966</v>
      </c>
      <c r="N51" s="272">
        <f>K51*M51</f>
        <v>43796.65735479966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102374.57874286908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1117.717304658089</v>
      </c>
      <c r="M60" s="911"/>
      <c r="N60" s="287">
        <f>K60*L60</f>
        <v>1229.489035123898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1229.489035123898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120572.6055677494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24114.521113549883</v>
      </c>
      <c r="M84" s="859"/>
      <c r="N84" s="51"/>
    </row>
    <row r="85" spans="1:14">
      <c r="B85" s="89" t="s">
        <v>973</v>
      </c>
      <c r="C85" s="90"/>
      <c r="D85" s="90"/>
      <c r="E85" s="90"/>
      <c r="F85" s="90"/>
      <c r="G85" s="90"/>
      <c r="H85" s="90"/>
      <c r="I85" s="87"/>
      <c r="J85" s="88"/>
      <c r="K85" s="304">
        <v>0.05</v>
      </c>
      <c r="L85" s="858">
        <f>N79*K85</f>
        <v>6028.6302783874708</v>
      </c>
      <c r="M85" s="859"/>
      <c r="N85" s="51"/>
    </row>
    <row r="86" spans="1:14" ht="15.75" thickBot="1">
      <c r="B86" s="91" t="s">
        <v>974</v>
      </c>
      <c r="C86" s="92"/>
      <c r="D86" s="92"/>
      <c r="E86" s="92"/>
      <c r="F86" s="92"/>
      <c r="G86" s="92"/>
      <c r="H86" s="92"/>
      <c r="I86" s="93"/>
      <c r="J86" s="94"/>
      <c r="K86" s="305">
        <v>0.05</v>
      </c>
      <c r="L86" s="860">
        <f>N79*K86</f>
        <v>6028.6302783874708</v>
      </c>
      <c r="M86" s="861"/>
      <c r="N86" s="51"/>
    </row>
    <row r="87" spans="1:14" ht="15.75" thickBot="1">
      <c r="B87" s="823" t="s">
        <v>953</v>
      </c>
      <c r="C87" s="824"/>
      <c r="D87" s="824"/>
      <c r="E87" s="824"/>
      <c r="F87" s="824"/>
      <c r="G87" s="824"/>
      <c r="H87" s="824"/>
      <c r="I87" s="824"/>
      <c r="J87" s="824"/>
      <c r="K87" s="824"/>
      <c r="L87" s="824"/>
      <c r="M87" s="825"/>
      <c r="N87" s="52">
        <f>L84+L85+L86</f>
        <v>36171.781670324825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156744.38723807421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5206.3881358035214</v>
      </c>
      <c r="N49" s="272">
        <f>K49*M49</f>
        <v>2603.1940679017607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5446.4910806699745</v>
      </c>
      <c r="N50" s="272">
        <f>K50*M50</f>
        <v>5446.4910806699745</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43796.65735479966</v>
      </c>
      <c r="N51" s="272">
        <f>K51*M51</f>
        <v>43796.65735479966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102374.57874286908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1117.717304658089</v>
      </c>
      <c r="M60" s="911"/>
      <c r="N60" s="287">
        <f>K60*L60</f>
        <v>1229.489035123898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1229.489035123898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120572.6055677494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24114.521113549883</v>
      </c>
      <c r="M84" s="859"/>
      <c r="N84" s="51"/>
    </row>
    <row r="85" spans="1:14">
      <c r="B85" s="89" t="s">
        <v>973</v>
      </c>
      <c r="C85" s="90"/>
      <c r="D85" s="90"/>
      <c r="E85" s="90"/>
      <c r="F85" s="90"/>
      <c r="G85" s="90"/>
      <c r="H85" s="90"/>
      <c r="I85" s="87"/>
      <c r="J85" s="88"/>
      <c r="K85" s="304">
        <v>0.05</v>
      </c>
      <c r="L85" s="858">
        <f>N79*K85</f>
        <v>6028.6302783874708</v>
      </c>
      <c r="M85" s="859"/>
      <c r="N85" s="51"/>
    </row>
    <row r="86" spans="1:14" ht="15.75" thickBot="1">
      <c r="B86" s="91" t="s">
        <v>974</v>
      </c>
      <c r="C86" s="92"/>
      <c r="D86" s="92"/>
      <c r="E86" s="92"/>
      <c r="F86" s="92"/>
      <c r="G86" s="92"/>
      <c r="H86" s="92"/>
      <c r="I86" s="93"/>
      <c r="J86" s="94"/>
      <c r="K86" s="305">
        <v>0.05</v>
      </c>
      <c r="L86" s="860">
        <f>N79*K86</f>
        <v>6028.6302783874708</v>
      </c>
      <c r="M86" s="861"/>
      <c r="N86" s="51"/>
    </row>
    <row r="87" spans="1:14" ht="15.75" thickBot="1">
      <c r="B87" s="823" t="s">
        <v>953</v>
      </c>
      <c r="C87" s="824"/>
      <c r="D87" s="824"/>
      <c r="E87" s="824"/>
      <c r="F87" s="824"/>
      <c r="G87" s="824"/>
      <c r="H87" s="824"/>
      <c r="I87" s="824"/>
      <c r="J87" s="824"/>
      <c r="K87" s="824"/>
      <c r="L87" s="824"/>
      <c r="M87" s="825"/>
      <c r="N87" s="52">
        <f>L84+L85+L86</f>
        <v>36171.781670324825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156744.38723807421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5206.3881358035214</v>
      </c>
      <c r="N49" s="272">
        <f>K49*M49</f>
        <v>2603.1940679017607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5446.4910806699745</v>
      </c>
      <c r="N50" s="272">
        <f>K50*M50</f>
        <v>5446.4910806699745</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43796.65735479966</v>
      </c>
      <c r="N51" s="272">
        <f>K51*M51</f>
        <v>43796.65735479966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102374.57874286908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1117.717304658089</v>
      </c>
      <c r="M60" s="911"/>
      <c r="N60" s="287">
        <f>K60*L60</f>
        <v>1229.489035123898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1229.489035123898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120572.6055677494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24114.521113549883</v>
      </c>
      <c r="M84" s="859"/>
      <c r="N84" s="51"/>
    </row>
    <row r="85" spans="1:14">
      <c r="B85" s="89" t="s">
        <v>973</v>
      </c>
      <c r="C85" s="90"/>
      <c r="D85" s="90"/>
      <c r="E85" s="90"/>
      <c r="F85" s="90"/>
      <c r="G85" s="90"/>
      <c r="H85" s="90"/>
      <c r="I85" s="87"/>
      <c r="J85" s="88"/>
      <c r="K85" s="304">
        <v>0.05</v>
      </c>
      <c r="L85" s="858">
        <f>N79*K85</f>
        <v>6028.6302783874708</v>
      </c>
      <c r="M85" s="859"/>
      <c r="N85" s="51"/>
    </row>
    <row r="86" spans="1:14" ht="15.75" thickBot="1">
      <c r="B86" s="91" t="s">
        <v>974</v>
      </c>
      <c r="C86" s="92"/>
      <c r="D86" s="92"/>
      <c r="E86" s="92"/>
      <c r="F86" s="92"/>
      <c r="G86" s="92"/>
      <c r="H86" s="92"/>
      <c r="I86" s="93"/>
      <c r="J86" s="94"/>
      <c r="K86" s="305">
        <v>0.05</v>
      </c>
      <c r="L86" s="860">
        <f>N79*K86</f>
        <v>6028.6302783874708</v>
      </c>
      <c r="M86" s="861"/>
      <c r="N86" s="51"/>
    </row>
    <row r="87" spans="1:14" ht="15.75" thickBot="1">
      <c r="B87" s="823" t="s">
        <v>953</v>
      </c>
      <c r="C87" s="824"/>
      <c r="D87" s="824"/>
      <c r="E87" s="824"/>
      <c r="F87" s="824"/>
      <c r="G87" s="824"/>
      <c r="H87" s="824"/>
      <c r="I87" s="824"/>
      <c r="J87" s="824"/>
      <c r="K87" s="824"/>
      <c r="L87" s="824"/>
      <c r="M87" s="825"/>
      <c r="N87" s="52">
        <f>L84+L85+L86</f>
        <v>36171.781670324825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156744.38723807421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45934.760217725176</v>
      </c>
      <c r="N48" s="272">
        <f>K48*M48</f>
        <v>50528.236239497695</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5206.3881358035214</v>
      </c>
      <c r="N49" s="272">
        <f>K49*M49</f>
        <v>2603.1940679017607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5446.4910806699745</v>
      </c>
      <c r="N50" s="272">
        <f>K50*M50</f>
        <v>5446.4910806699745</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43796.65735479966</v>
      </c>
      <c r="N51" s="272">
        <f>K51*M51</f>
        <v>43796.65735479966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102374.57874286908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1117.717304658089</v>
      </c>
      <c r="M60" s="911"/>
      <c r="N60" s="287">
        <f>K60*L60</f>
        <v>1229.489035123898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1229.489035123898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120572.6055677494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24114.521113549883</v>
      </c>
      <c r="M84" s="859"/>
      <c r="N84" s="51"/>
    </row>
    <row r="85" spans="1:14">
      <c r="B85" s="89" t="s">
        <v>973</v>
      </c>
      <c r="C85" s="90"/>
      <c r="D85" s="90"/>
      <c r="E85" s="90"/>
      <c r="F85" s="90"/>
      <c r="G85" s="90"/>
      <c r="H85" s="90"/>
      <c r="I85" s="87"/>
      <c r="J85" s="88"/>
      <c r="K85" s="304">
        <v>0.05</v>
      </c>
      <c r="L85" s="858">
        <f>N79*K85</f>
        <v>6028.6302783874708</v>
      </c>
      <c r="M85" s="859"/>
      <c r="N85" s="51"/>
    </row>
    <row r="86" spans="1:14" ht="15.75" thickBot="1">
      <c r="B86" s="91" t="s">
        <v>974</v>
      </c>
      <c r="C86" s="92"/>
      <c r="D86" s="92"/>
      <c r="E86" s="92"/>
      <c r="F86" s="92"/>
      <c r="G86" s="92"/>
      <c r="H86" s="92"/>
      <c r="I86" s="93"/>
      <c r="J86" s="94"/>
      <c r="K86" s="305">
        <v>0.05</v>
      </c>
      <c r="L86" s="860">
        <f>N79*K86</f>
        <v>6028.6302783874708</v>
      </c>
      <c r="M86" s="861"/>
      <c r="N86" s="51"/>
    </row>
    <row r="87" spans="1:14" ht="15.75" thickBot="1">
      <c r="B87" s="823" t="s">
        <v>953</v>
      </c>
      <c r="C87" s="824"/>
      <c r="D87" s="824"/>
      <c r="E87" s="824"/>
      <c r="F87" s="824"/>
      <c r="G87" s="824"/>
      <c r="H87" s="824"/>
      <c r="I87" s="824"/>
      <c r="J87" s="824"/>
      <c r="K87" s="824"/>
      <c r="L87" s="824"/>
      <c r="M87" s="825"/>
      <c r="N87" s="52">
        <f>L84+L85+L86</f>
        <v>36171.781670324825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156744.38723807421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7112.8756619882306</v>
      </c>
      <c r="N48" s="272">
        <f>K48*M48</f>
        <v>9246.7383605847008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9246.7383605847008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10862.789578656741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2172.5579157313482</v>
      </c>
      <c r="M84" s="859"/>
      <c r="N84" s="51"/>
    </row>
    <row r="85" spans="1:14">
      <c r="B85" s="89" t="s">
        <v>973</v>
      </c>
      <c r="C85" s="90"/>
      <c r="D85" s="90"/>
      <c r="E85" s="90"/>
      <c r="F85" s="90"/>
      <c r="G85" s="90"/>
      <c r="H85" s="90"/>
      <c r="I85" s="87"/>
      <c r="J85" s="88"/>
      <c r="K85" s="304">
        <v>0.05</v>
      </c>
      <c r="L85" s="858">
        <f>N79*K85</f>
        <v>543.13947893283705</v>
      </c>
      <c r="M85" s="859"/>
      <c r="N85" s="51"/>
    </row>
    <row r="86" spans="1:14" ht="15.75" thickBot="1">
      <c r="B86" s="91" t="s">
        <v>974</v>
      </c>
      <c r="C86" s="92"/>
      <c r="D86" s="92"/>
      <c r="E86" s="92"/>
      <c r="F86" s="92"/>
      <c r="G86" s="92"/>
      <c r="H86" s="92"/>
      <c r="I86" s="93"/>
      <c r="J86" s="94"/>
      <c r="K86" s="305">
        <v>0.05</v>
      </c>
      <c r="L86" s="860">
        <f>N79*K86</f>
        <v>543.13947893283705</v>
      </c>
      <c r="M86" s="861"/>
      <c r="N86" s="51"/>
    </row>
    <row r="87" spans="1:14" ht="15.75" thickBot="1">
      <c r="B87" s="823" t="s">
        <v>953</v>
      </c>
      <c r="C87" s="824"/>
      <c r="D87" s="824"/>
      <c r="E87" s="824"/>
      <c r="F87" s="824"/>
      <c r="G87" s="824"/>
      <c r="H87" s="824"/>
      <c r="I87" s="824"/>
      <c r="J87" s="824"/>
      <c r="K87" s="824"/>
      <c r="L87" s="824"/>
      <c r="M87" s="825"/>
      <c r="N87" s="52">
        <f>L84+L85+L86</f>
        <v>3258.8368735970221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14121.626452253762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12802.116150496551</v>
      </c>
      <c r="N48" s="272">
        <f>K48*M48</f>
        <v>16642.750995645518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16642.750995645518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18258.802213717558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3651.7604427435117</v>
      </c>
      <c r="M84" s="859"/>
      <c r="N84" s="51"/>
    </row>
    <row r="85" spans="1:14">
      <c r="B85" s="89" t="s">
        <v>973</v>
      </c>
      <c r="C85" s="90"/>
      <c r="D85" s="90"/>
      <c r="E85" s="90"/>
      <c r="F85" s="90"/>
      <c r="G85" s="90"/>
      <c r="H85" s="90"/>
      <c r="I85" s="87"/>
      <c r="J85" s="88"/>
      <c r="K85" s="304">
        <v>0.05</v>
      </c>
      <c r="L85" s="858">
        <f>N79*K85</f>
        <v>912.94011068587793</v>
      </c>
      <c r="M85" s="859"/>
      <c r="N85" s="51"/>
    </row>
    <row r="86" spans="1:14" ht="15.75" thickBot="1">
      <c r="B86" s="91" t="s">
        <v>974</v>
      </c>
      <c r="C86" s="92"/>
      <c r="D86" s="92"/>
      <c r="E86" s="92"/>
      <c r="F86" s="92"/>
      <c r="G86" s="92"/>
      <c r="H86" s="92"/>
      <c r="I86" s="93"/>
      <c r="J86" s="94"/>
      <c r="K86" s="305">
        <v>0.05</v>
      </c>
      <c r="L86" s="860">
        <f>N79*K86</f>
        <v>912.94011068587793</v>
      </c>
      <c r="M86" s="861"/>
      <c r="N86" s="51"/>
    </row>
    <row r="87" spans="1:14" ht="15.75" thickBot="1">
      <c r="B87" s="823" t="s">
        <v>953</v>
      </c>
      <c r="C87" s="824"/>
      <c r="D87" s="824"/>
      <c r="E87" s="824"/>
      <c r="F87" s="824"/>
      <c r="G87" s="824"/>
      <c r="H87" s="824"/>
      <c r="I87" s="824"/>
      <c r="J87" s="824"/>
      <c r="K87" s="824"/>
      <c r="L87" s="824"/>
      <c r="M87" s="825"/>
      <c r="N87" s="52">
        <f>L84+L85+L86</f>
        <v>5477.6406641152671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23736.442877832826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7112.8756619882306</v>
      </c>
      <c r="N48" s="272">
        <f>K48*M48</f>
        <v>9246.7383605847008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9246.7383605847008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10862.789578656741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2172.5579157313482</v>
      </c>
      <c r="M84" s="859"/>
      <c r="N84" s="51"/>
    </row>
    <row r="85" spans="1:14">
      <c r="B85" s="89" t="s">
        <v>973</v>
      </c>
      <c r="C85" s="90"/>
      <c r="D85" s="90"/>
      <c r="E85" s="90"/>
      <c r="F85" s="90"/>
      <c r="G85" s="90"/>
      <c r="H85" s="90"/>
      <c r="I85" s="87"/>
      <c r="J85" s="88"/>
      <c r="K85" s="304">
        <v>0.05</v>
      </c>
      <c r="L85" s="858">
        <f>N79*K85</f>
        <v>543.13947893283705</v>
      </c>
      <c r="M85" s="859"/>
      <c r="N85" s="51"/>
    </row>
    <row r="86" spans="1:14" ht="15.75" thickBot="1">
      <c r="B86" s="91" t="s">
        <v>974</v>
      </c>
      <c r="C86" s="92"/>
      <c r="D86" s="92"/>
      <c r="E86" s="92"/>
      <c r="F86" s="92"/>
      <c r="G86" s="92"/>
      <c r="H86" s="92"/>
      <c r="I86" s="93"/>
      <c r="J86" s="94"/>
      <c r="K86" s="305">
        <v>0.05</v>
      </c>
      <c r="L86" s="860">
        <f>N79*K86</f>
        <v>543.13947893283705</v>
      </c>
      <c r="M86" s="861"/>
      <c r="N86" s="51"/>
    </row>
    <row r="87" spans="1:14" ht="15.75" thickBot="1">
      <c r="B87" s="823" t="s">
        <v>953</v>
      </c>
      <c r="C87" s="824"/>
      <c r="D87" s="824"/>
      <c r="E87" s="824"/>
      <c r="F87" s="824"/>
      <c r="G87" s="824"/>
      <c r="H87" s="824"/>
      <c r="I87" s="824"/>
      <c r="J87" s="824"/>
      <c r="K87" s="824"/>
      <c r="L87" s="824"/>
      <c r="M87" s="825"/>
      <c r="N87" s="52">
        <f>L84+L85+L86</f>
        <v>3258.8368735970221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14121.626452253762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12802.116150496551</v>
      </c>
      <c r="N48" s="272">
        <f>K48*M48</f>
        <v>16642.750995645518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16642.750995645518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18258.802213717558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3651.7604427435117</v>
      </c>
      <c r="M84" s="859"/>
      <c r="N84" s="51"/>
    </row>
    <row r="85" spans="1:14">
      <c r="B85" s="89" t="s">
        <v>973</v>
      </c>
      <c r="C85" s="90"/>
      <c r="D85" s="90"/>
      <c r="E85" s="90"/>
      <c r="F85" s="90"/>
      <c r="G85" s="90"/>
      <c r="H85" s="90"/>
      <c r="I85" s="87"/>
      <c r="J85" s="88"/>
      <c r="K85" s="304">
        <v>0.05</v>
      </c>
      <c r="L85" s="858">
        <f>N79*K85</f>
        <v>912.94011068587793</v>
      </c>
      <c r="M85" s="859"/>
      <c r="N85" s="51"/>
    </row>
    <row r="86" spans="1:14" ht="15.75" thickBot="1">
      <c r="B86" s="91" t="s">
        <v>974</v>
      </c>
      <c r="C86" s="92"/>
      <c r="D86" s="92"/>
      <c r="E86" s="92"/>
      <c r="F86" s="92"/>
      <c r="G86" s="92"/>
      <c r="H86" s="92"/>
      <c r="I86" s="93"/>
      <c r="J86" s="94"/>
      <c r="K86" s="305">
        <v>0.05</v>
      </c>
      <c r="L86" s="860">
        <f>N79*K86</f>
        <v>912.94011068587793</v>
      </c>
      <c r="M86" s="861"/>
      <c r="N86" s="51"/>
    </row>
    <row r="87" spans="1:14" ht="15.75" thickBot="1">
      <c r="B87" s="823" t="s">
        <v>953</v>
      </c>
      <c r="C87" s="824"/>
      <c r="D87" s="824"/>
      <c r="E87" s="824"/>
      <c r="F87" s="824"/>
      <c r="G87" s="824"/>
      <c r="H87" s="824"/>
      <c r="I87" s="824"/>
      <c r="J87" s="824"/>
      <c r="K87" s="824"/>
      <c r="L87" s="824"/>
      <c r="M87" s="825"/>
      <c r="N87" s="52">
        <f>L84+L85+L86</f>
        <v>5477.6406641152671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23736.442877832826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91549.124942390568</v>
      </c>
      <c r="L36" s="270"/>
      <c r="M36" s="336">
        <v>15</v>
      </c>
      <c r="N36" s="272">
        <f>K36/M36</f>
        <v>6103.2749961593709</v>
      </c>
    </row>
    <row r="37" spans="1:14">
      <c r="A37" s="113" t="s">
        <v>174</v>
      </c>
      <c r="B37" s="872" t="str">
        <f>VLOOKUP(A37,EQUIPOS!A7:D154,3,FALSE)</f>
        <v>Compactador vibratorio tipo DD-20</v>
      </c>
      <c r="C37" s="873"/>
      <c r="D37" s="873"/>
      <c r="E37" s="873"/>
      <c r="F37" s="873"/>
      <c r="G37" s="873"/>
      <c r="H37" s="874"/>
      <c r="I37" s="421"/>
      <c r="J37" s="422"/>
      <c r="K37" s="269">
        <f>VLOOKUP(A37,EQUIPOS!A7:D163,4,FALSE)</f>
        <v>73491.114177585958</v>
      </c>
      <c r="L37" s="335"/>
      <c r="M37" s="336">
        <v>15</v>
      </c>
      <c r="N37" s="272">
        <f>K37/M37</f>
        <v>4899.407611839064</v>
      </c>
    </row>
    <row r="38" spans="1:14">
      <c r="A38" s="113" t="s">
        <v>269</v>
      </c>
      <c r="B38" s="872" t="str">
        <f>VLOOKUP(A38,EQUIPOS!A8:D154,3,FALSE)</f>
        <v>Motoniveladora  potencia 215 HP, ancho de cuchilla 4,27 m, peso 18 ton.</v>
      </c>
      <c r="C38" s="873"/>
      <c r="D38" s="873"/>
      <c r="E38" s="873"/>
      <c r="F38" s="873"/>
      <c r="G38" s="873"/>
      <c r="H38" s="874"/>
      <c r="I38" s="328"/>
      <c r="J38" s="330"/>
      <c r="K38" s="269">
        <f>VLOOKUP(A38,EQUIPOS!A8:D164,4,FALSE)</f>
        <v>179175.27937550278</v>
      </c>
      <c r="L38" s="423"/>
      <c r="M38" s="424">
        <v>15</v>
      </c>
      <c r="N38" s="272">
        <f>K38/M38</f>
        <v>11945.018625033519</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N75*M41</f>
        <v>44.846540602401326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22992.547773634356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24221.938729721471</v>
      </c>
      <c r="N48" s="272">
        <f>K48*M48</f>
        <v>31488.520348637914</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68.90267034712889</v>
      </c>
      <c r="N49" s="272">
        <f>K49*M49</f>
        <v>2067.0801104138668</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2" t="s">
        <v>953</v>
      </c>
      <c r="C53" s="866"/>
      <c r="D53" s="866"/>
      <c r="E53" s="866"/>
      <c r="F53" s="866"/>
      <c r="G53" s="866"/>
      <c r="H53" s="866"/>
      <c r="I53" s="866"/>
      <c r="J53" s="866"/>
      <c r="K53" s="866"/>
      <c r="L53" s="866"/>
      <c r="M53" s="867"/>
      <c r="N53" s="104">
        <f>SUM(N48:N52)</f>
        <v>33555.600459051784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0">
        <f>VLOOKUP(A58,TRANSPORTE!A1:D117,4,FALSE)</f>
        <v>1117.717304658089</v>
      </c>
      <c r="M58" s="911"/>
      <c r="N58" s="287">
        <f>K58*L58</f>
        <v>1453.0324960555158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1453.0324960555158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2242.3270301200664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60243.507758861728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12048.701551772347</v>
      </c>
      <c r="M82" s="859"/>
      <c r="N82" s="51"/>
    </row>
    <row r="83" spans="1:14">
      <c r="B83" s="89" t="s">
        <v>973</v>
      </c>
      <c r="C83" s="90"/>
      <c r="D83" s="90"/>
      <c r="E83" s="90"/>
      <c r="F83" s="90"/>
      <c r="G83" s="90"/>
      <c r="H83" s="90"/>
      <c r="I83" s="87"/>
      <c r="J83" s="88"/>
      <c r="K83" s="304">
        <v>0.05</v>
      </c>
      <c r="L83" s="858">
        <f>N77*K83</f>
        <v>3012.1753879430867</v>
      </c>
      <c r="M83" s="859"/>
      <c r="N83" s="51"/>
    </row>
    <row r="84" spans="1:14" ht="15.75" thickBot="1">
      <c r="B84" s="91" t="s">
        <v>974</v>
      </c>
      <c r="C84" s="92"/>
      <c r="D84" s="92"/>
      <c r="E84" s="92"/>
      <c r="F84" s="92"/>
      <c r="G84" s="92"/>
      <c r="H84" s="92"/>
      <c r="I84" s="93"/>
      <c r="J84" s="94"/>
      <c r="K84" s="305">
        <v>0.05</v>
      </c>
      <c r="L84" s="860">
        <f>N77*K84</f>
        <v>3012.1753879430867</v>
      </c>
      <c r="M84" s="861"/>
      <c r="N84" s="51"/>
    </row>
    <row r="85" spans="1:14" ht="15.75" thickBot="1">
      <c r="B85" s="823" t="s">
        <v>953</v>
      </c>
      <c r="C85" s="824"/>
      <c r="D85" s="824"/>
      <c r="E85" s="824"/>
      <c r="F85" s="824"/>
      <c r="G85" s="824"/>
      <c r="H85" s="824"/>
      <c r="I85" s="824"/>
      <c r="J85" s="824"/>
      <c r="K85" s="824"/>
      <c r="L85" s="824"/>
      <c r="M85" s="825"/>
      <c r="N85" s="52">
        <f>L82+L83+L84</f>
        <v>18073.052327658519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78316.560086520243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106.68624361440799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10734.930035974457</v>
      </c>
      <c r="N48" s="272">
        <f>K48*M48</f>
        <v>7514.4510251821193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7514.4510251821193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2133.7248722881595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9754.8621410846863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1950.9724282169373</v>
      </c>
      <c r="M84" s="859"/>
      <c r="N84" s="51"/>
    </row>
    <row r="85" spans="1:14">
      <c r="B85" s="89" t="s">
        <v>973</v>
      </c>
      <c r="C85" s="90"/>
      <c r="D85" s="90"/>
      <c r="E85" s="90"/>
      <c r="F85" s="90"/>
      <c r="G85" s="90"/>
      <c r="H85" s="90"/>
      <c r="I85" s="87"/>
      <c r="J85" s="88"/>
      <c r="K85" s="304">
        <v>0.05</v>
      </c>
      <c r="L85" s="858">
        <f>N79*K85</f>
        <v>487.74310705423432</v>
      </c>
      <c r="M85" s="859"/>
      <c r="N85" s="51"/>
    </row>
    <row r="86" spans="1:14" ht="15.75" thickBot="1">
      <c r="B86" s="91" t="s">
        <v>974</v>
      </c>
      <c r="C86" s="92"/>
      <c r="D86" s="92"/>
      <c r="E86" s="92"/>
      <c r="F86" s="92"/>
      <c r="G86" s="92"/>
      <c r="H86" s="92"/>
      <c r="I86" s="93"/>
      <c r="J86" s="94"/>
      <c r="K86" s="305">
        <v>0.05</v>
      </c>
      <c r="L86" s="860">
        <f>N79*K86</f>
        <v>487.74310705423432</v>
      </c>
      <c r="M86" s="861"/>
      <c r="N86" s="51"/>
    </row>
    <row r="87" spans="1:14" ht="15.75" thickBot="1">
      <c r="B87" s="823" t="s">
        <v>953</v>
      </c>
      <c r="C87" s="824"/>
      <c r="D87" s="824"/>
      <c r="E87" s="824"/>
      <c r="F87" s="824"/>
      <c r="G87" s="824"/>
      <c r="H87" s="824"/>
      <c r="I87" s="824"/>
      <c r="J87" s="824"/>
      <c r="K87" s="824"/>
      <c r="L87" s="824"/>
      <c r="M87" s="825"/>
      <c r="N87" s="52">
        <f>L84+L85+L86</f>
        <v>2926.4586423254059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52">
        <f>N79+N87</f>
        <v>12681.320783410092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537.37060903602003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4279.1499899570326</v>
      </c>
      <c r="N48" s="272">
        <f>K48*M48</f>
        <v>855.82999799140657</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2768.8273068723188</v>
      </c>
      <c r="N49" s="272">
        <f>K49*M49</f>
        <v>2907.2686722159347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3763.0986702073415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10747.412180720399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15047.881459963761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3009.5762919927524</v>
      </c>
      <c r="M84" s="859"/>
      <c r="N84" s="51"/>
    </row>
    <row r="85" spans="1:14">
      <c r="B85" s="89" t="s">
        <v>973</v>
      </c>
      <c r="C85" s="90"/>
      <c r="D85" s="90"/>
      <c r="E85" s="90"/>
      <c r="F85" s="90"/>
      <c r="G85" s="90"/>
      <c r="H85" s="90"/>
      <c r="I85" s="87"/>
      <c r="J85" s="88"/>
      <c r="K85" s="304">
        <v>0.05</v>
      </c>
      <c r="L85" s="858">
        <f>N79*K85</f>
        <v>752.39407299818811</v>
      </c>
      <c r="M85" s="859"/>
      <c r="N85" s="51"/>
    </row>
    <row r="86" spans="1:14" ht="15.75" thickBot="1">
      <c r="B86" s="91" t="s">
        <v>974</v>
      </c>
      <c r="C86" s="92"/>
      <c r="D86" s="92"/>
      <c r="E86" s="92"/>
      <c r="F86" s="92"/>
      <c r="G86" s="92"/>
      <c r="H86" s="92"/>
      <c r="I86" s="93"/>
      <c r="J86" s="94"/>
      <c r="K86" s="305">
        <v>0.05</v>
      </c>
      <c r="L86" s="860">
        <f>N79*K86</f>
        <v>752.39407299818811</v>
      </c>
      <c r="M86" s="861"/>
      <c r="N86" s="51"/>
    </row>
    <row r="87" spans="1:14" ht="15.75" thickBot="1">
      <c r="B87" s="823" t="s">
        <v>953</v>
      </c>
      <c r="C87" s="824"/>
      <c r="D87" s="824"/>
      <c r="E87" s="824"/>
      <c r="F87" s="824"/>
      <c r="G87" s="824"/>
      <c r="H87" s="824"/>
      <c r="I87" s="824"/>
      <c r="J87" s="824"/>
      <c r="K87" s="824"/>
      <c r="L87" s="824"/>
      <c r="M87" s="825"/>
      <c r="N87" s="52">
        <f>L84+L85+L86</f>
        <v>4514.3644379891284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19562.245897952889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35602.43747759633</v>
      </c>
      <c r="L36" s="270"/>
      <c r="M36" s="336">
        <v>1500</v>
      </c>
      <c r="N36" s="272">
        <f>K36/M36</f>
        <v>23.734958318397553</v>
      </c>
    </row>
    <row r="37" spans="1:14">
      <c r="A37" s="113" t="s">
        <v>361</v>
      </c>
      <c r="B37" s="872" t="str">
        <f>VLOOKUP(A37,EQUIPOS!A7:D154,3,FALSE)</f>
        <v>Vehículo delineador</v>
      </c>
      <c r="C37" s="873"/>
      <c r="D37" s="873"/>
      <c r="E37" s="873"/>
      <c r="F37" s="873"/>
      <c r="G37" s="873"/>
      <c r="H37" s="874"/>
      <c r="I37" s="421"/>
      <c r="J37" s="422"/>
      <c r="K37" s="269">
        <f>VLOOKUP(A37,EQUIPOS!A7:D163,4,FALSE)</f>
        <v>147680.40572993213</v>
      </c>
      <c r="L37" s="335"/>
      <c r="M37" s="336">
        <v>1500</v>
      </c>
      <c r="N37" s="272">
        <f>K37/M37</f>
        <v>98.453603819954751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0.22423270301200668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122.4127948413643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3832.0485123826306</v>
      </c>
      <c r="N48" s="272">
        <f>K48*M48</f>
        <v>176.274231569601</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74971.9891555707</v>
      </c>
      <c r="N49" s="272">
        <f>K49*M49</f>
        <v>1049.6078481779898</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30211.170844510365</v>
      </c>
      <c r="N50" s="272">
        <f>K50*M50</f>
        <v>12.990803463139457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1238.8728832107302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22.423270301200667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1383.7089483532952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276.74178967065905</v>
      </c>
      <c r="M84" s="859"/>
      <c r="N84" s="51"/>
    </row>
    <row r="85" spans="1:14">
      <c r="B85" s="89" t="s">
        <v>973</v>
      </c>
      <c r="C85" s="90"/>
      <c r="D85" s="90"/>
      <c r="E85" s="90"/>
      <c r="F85" s="90"/>
      <c r="G85" s="90"/>
      <c r="H85" s="90"/>
      <c r="I85" s="87"/>
      <c r="J85" s="88"/>
      <c r="K85" s="304">
        <v>0.05</v>
      </c>
      <c r="L85" s="858">
        <f>N79*K85</f>
        <v>69.185447417664761</v>
      </c>
      <c r="M85" s="859"/>
      <c r="N85" s="51"/>
    </row>
    <row r="86" spans="1:14" ht="15.75" thickBot="1">
      <c r="B86" s="91" t="s">
        <v>974</v>
      </c>
      <c r="C86" s="92"/>
      <c r="D86" s="92"/>
      <c r="E86" s="92"/>
      <c r="F86" s="92"/>
      <c r="G86" s="92"/>
      <c r="H86" s="92"/>
      <c r="I86" s="93"/>
      <c r="J86" s="94"/>
      <c r="K86" s="305">
        <v>0.05</v>
      </c>
      <c r="L86" s="860">
        <f>N79*K86</f>
        <v>69.185447417664761</v>
      </c>
      <c r="M86" s="861"/>
      <c r="N86" s="51"/>
    </row>
    <row r="87" spans="1:14" ht="15.75" thickBot="1">
      <c r="B87" s="823" t="s">
        <v>953</v>
      </c>
      <c r="C87" s="824"/>
      <c r="D87" s="824"/>
      <c r="E87" s="824"/>
      <c r="F87" s="824"/>
      <c r="G87" s="824"/>
      <c r="H87" s="824"/>
      <c r="I87" s="824"/>
      <c r="J87" s="824"/>
      <c r="K87" s="824"/>
      <c r="L87" s="824"/>
      <c r="M87" s="825"/>
      <c r="N87" s="52">
        <f>L84+L85+L86</f>
        <v>415.11268450598857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1798.8216328592839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35602.43747759633</v>
      </c>
      <c r="L36" s="270"/>
      <c r="M36" s="336">
        <v>1200</v>
      </c>
      <c r="N36" s="272">
        <f>K36/M36</f>
        <v>29.668697897996942</v>
      </c>
    </row>
    <row r="37" spans="1:14">
      <c r="A37" s="113" t="s">
        <v>201</v>
      </c>
      <c r="B37" s="872" t="str">
        <f>VLOOKUP(A37,EQUIPOS!A7:D154,3,FALSE)</f>
        <v>Equipo autopropulsado para pintura termoplástica</v>
      </c>
      <c r="C37" s="873"/>
      <c r="D37" s="873"/>
      <c r="E37" s="873"/>
      <c r="F37" s="873"/>
      <c r="G37" s="873"/>
      <c r="H37" s="874"/>
      <c r="I37" s="421"/>
      <c r="J37" s="422"/>
      <c r="K37" s="269">
        <f>VLOOKUP(A37,EQUIPOS!A7:D163,4,FALSE)</f>
        <v>108865.43449876987</v>
      </c>
      <c r="L37" s="335"/>
      <c r="M37" s="336">
        <v>1200</v>
      </c>
      <c r="N37" s="272">
        <f>K37/M37</f>
        <v>90.72119541564156</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0.39306379543167497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120.78295710907018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3832.0485123826306</v>
      </c>
      <c r="N48" s="272">
        <f>K48*M48</f>
        <v>413.86123933732409</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7117.1158263172838</v>
      </c>
      <c r="N49" s="272">
        <f>K49*M49</f>
        <v>555.13503445274819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968.99627379007234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39.306379543167495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1129.0856104423099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225.81712208846199</v>
      </c>
      <c r="M84" s="859"/>
      <c r="N84" s="51"/>
    </row>
    <row r="85" spans="1:14">
      <c r="B85" s="89" t="s">
        <v>973</v>
      </c>
      <c r="C85" s="90"/>
      <c r="D85" s="90"/>
      <c r="E85" s="90"/>
      <c r="F85" s="90"/>
      <c r="G85" s="90"/>
      <c r="H85" s="90"/>
      <c r="I85" s="87"/>
      <c r="J85" s="88"/>
      <c r="K85" s="304">
        <v>0.05</v>
      </c>
      <c r="L85" s="858">
        <f>N79*K85</f>
        <v>56.454280522115496</v>
      </c>
      <c r="M85" s="859"/>
      <c r="N85" s="51"/>
    </row>
    <row r="86" spans="1:14" ht="15.75" thickBot="1">
      <c r="B86" s="91" t="s">
        <v>974</v>
      </c>
      <c r="C86" s="92"/>
      <c r="D86" s="92"/>
      <c r="E86" s="92"/>
      <c r="F86" s="92"/>
      <c r="G86" s="92"/>
      <c r="H86" s="92"/>
      <c r="I86" s="93"/>
      <c r="J86" s="94"/>
      <c r="K86" s="305">
        <v>0.05</v>
      </c>
      <c r="L86" s="860">
        <f>N79*K86</f>
        <v>56.454280522115496</v>
      </c>
      <c r="M86" s="861"/>
      <c r="N86" s="51"/>
    </row>
    <row r="87" spans="1:14" ht="15.75" thickBot="1">
      <c r="B87" s="823" t="s">
        <v>953</v>
      </c>
      <c r="C87" s="824"/>
      <c r="D87" s="824"/>
      <c r="E87" s="824"/>
      <c r="F87" s="824"/>
      <c r="G87" s="824"/>
      <c r="H87" s="824"/>
      <c r="I87" s="824"/>
      <c r="J87" s="824"/>
      <c r="K87" s="824"/>
      <c r="L87" s="824"/>
      <c r="M87" s="825"/>
      <c r="N87" s="52">
        <f>L84+L85+L86</f>
        <v>338.72568313269295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1467.8112935750028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199</v>
      </c>
      <c r="B36" s="872" t="str">
        <f>VLOOKUP(A36,EQUIPOS!A6:D154,3,FALSE)</f>
        <v xml:space="preserve">Equipo de pintura (Compresor), Presión máxima de trabajo 3300 psi.
</v>
      </c>
      <c r="C36" s="873"/>
      <c r="D36" s="873"/>
      <c r="E36" s="873"/>
      <c r="F36" s="873"/>
      <c r="G36" s="873"/>
      <c r="H36" s="874"/>
      <c r="I36" s="267"/>
      <c r="J36" s="268"/>
      <c r="K36" s="269">
        <f>VLOOKUP(A36,EQUIPOS!A6:D162,4,FALSE)</f>
        <v>17122.261873524589</v>
      </c>
      <c r="L36" s="270"/>
      <c r="M36" s="336">
        <v>6.1</v>
      </c>
      <c r="N36" s="272">
        <f>K36/M36</f>
        <v>2806.9281759876376</v>
      </c>
    </row>
    <row r="37" spans="1:14">
      <c r="A37" s="113" t="s">
        <v>138</v>
      </c>
      <c r="B37" s="872" t="str">
        <f>VLOOKUP(A37,EQUIPOS!A7:D154,3,FALSE)</f>
        <v>Camioneta D-300</v>
      </c>
      <c r="C37" s="873"/>
      <c r="D37" s="873"/>
      <c r="E37" s="873"/>
      <c r="F37" s="873"/>
      <c r="G37" s="873"/>
      <c r="H37" s="874"/>
      <c r="I37" s="421"/>
      <c r="J37" s="422"/>
      <c r="K37" s="269">
        <f>VLOOKUP(A37,EQUIPOS!A7:D163,4,FALSE)</f>
        <v>35602.43747759633</v>
      </c>
      <c r="L37" s="335"/>
      <c r="M37" s="336">
        <v>6.1</v>
      </c>
      <c r="N37" s="272">
        <f>K37/M37</f>
        <v>5836.4651602616941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77.324025330821314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8720.717361580153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3832.0485123826306</v>
      </c>
      <c r="N48" s="272">
        <f>K48*M48</f>
        <v>1463.8425317301649</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30211.170844510365</v>
      </c>
      <c r="N49" s="272">
        <f>K49*M49</f>
        <v>1510.5585422255183</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74971.9891555707</v>
      </c>
      <c r="N50" s="272">
        <f>K50*M50</f>
        <v>8996.6386986684829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11971.039772624166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7732.4025330821314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28424.159667286451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5684.8319334572907</v>
      </c>
      <c r="M84" s="859"/>
      <c r="N84" s="51"/>
    </row>
    <row r="85" spans="1:14">
      <c r="B85" s="89" t="s">
        <v>973</v>
      </c>
      <c r="C85" s="90"/>
      <c r="D85" s="90"/>
      <c r="E85" s="90"/>
      <c r="F85" s="90"/>
      <c r="G85" s="90"/>
      <c r="H85" s="90"/>
      <c r="I85" s="87"/>
      <c r="J85" s="88"/>
      <c r="K85" s="304">
        <v>0.05</v>
      </c>
      <c r="L85" s="858">
        <f>N79*K85</f>
        <v>1421.2079833643227</v>
      </c>
      <c r="M85" s="859"/>
      <c r="N85" s="51"/>
    </row>
    <row r="86" spans="1:14" ht="15.75" thickBot="1">
      <c r="B86" s="91" t="s">
        <v>974</v>
      </c>
      <c r="C86" s="92"/>
      <c r="D86" s="92"/>
      <c r="E86" s="92"/>
      <c r="F86" s="92"/>
      <c r="G86" s="92"/>
      <c r="H86" s="92"/>
      <c r="I86" s="93"/>
      <c r="J86" s="94"/>
      <c r="K86" s="305">
        <v>0.05</v>
      </c>
      <c r="L86" s="860">
        <f>N79*K86</f>
        <v>1421.2079833643227</v>
      </c>
      <c r="M86" s="861"/>
      <c r="N86" s="51"/>
    </row>
    <row r="87" spans="1:14" ht="15.75" thickBot="1">
      <c r="B87" s="823" t="s">
        <v>953</v>
      </c>
      <c r="C87" s="824"/>
      <c r="D87" s="824"/>
      <c r="E87" s="824"/>
      <c r="F87" s="824"/>
      <c r="G87" s="824"/>
      <c r="H87" s="824"/>
      <c r="I87" s="824"/>
      <c r="J87" s="824"/>
      <c r="K87" s="824"/>
      <c r="L87" s="824"/>
      <c r="M87" s="825"/>
      <c r="N87" s="52">
        <f>L84+L85+L86</f>
        <v>8527.2479001859356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36951.407567472386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35602.43747759633</v>
      </c>
      <c r="L36" s="270"/>
      <c r="M36" s="336">
        <v>6</v>
      </c>
      <c r="N36" s="272">
        <f>K36/M36</f>
        <v>5933.739579599388</v>
      </c>
    </row>
    <row r="37" spans="1:14">
      <c r="A37" s="113" t="s">
        <v>1711</v>
      </c>
      <c r="B37" s="872" t="str">
        <f>VLOOKUP(A37,EQUIPOS!A7:D154,3,FALSE)</f>
        <v>Caldera para pintura termoplástica</v>
      </c>
      <c r="C37" s="873"/>
      <c r="D37" s="873"/>
      <c r="E37" s="873"/>
      <c r="F37" s="873"/>
      <c r="G37" s="873"/>
      <c r="H37" s="874"/>
      <c r="I37" s="421"/>
      <c r="J37" s="422"/>
      <c r="K37" s="269">
        <f>VLOOKUP(A37,EQUIPOS!A7:D163,4,FALSE)</f>
        <v>66349.405524752452</v>
      </c>
      <c r="L37" s="335"/>
      <c r="M37" s="336">
        <v>6</v>
      </c>
      <c r="N37" s="272">
        <f>K37/M37</f>
        <v>11058.234254125409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89.890050753001674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17081.8638844778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3832.0485123826306</v>
      </c>
      <c r="N48" s="272">
        <f>K48*M48</f>
        <v>3448.8436611443676</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7117.1158263172838</v>
      </c>
      <c r="N49" s="272">
        <f>K49*M49</f>
        <v>4626.1252871062343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8074.9689482506019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8989.0050753001669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34145.837908028567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6829.1675816057141</v>
      </c>
      <c r="M84" s="859"/>
      <c r="N84" s="51"/>
    </row>
    <row r="85" spans="1:14">
      <c r="B85" s="89" t="s">
        <v>973</v>
      </c>
      <c r="C85" s="90"/>
      <c r="D85" s="90"/>
      <c r="E85" s="90"/>
      <c r="F85" s="90"/>
      <c r="G85" s="90"/>
      <c r="H85" s="90"/>
      <c r="I85" s="87"/>
      <c r="J85" s="88"/>
      <c r="K85" s="304">
        <v>0.05</v>
      </c>
      <c r="L85" s="858">
        <f>N79*K85</f>
        <v>1707.2918954014285</v>
      </c>
      <c r="M85" s="859"/>
      <c r="N85" s="51"/>
    </row>
    <row r="86" spans="1:14" ht="15.75" thickBot="1">
      <c r="B86" s="91" t="s">
        <v>974</v>
      </c>
      <c r="C86" s="92"/>
      <c r="D86" s="92"/>
      <c r="E86" s="92"/>
      <c r="F86" s="92"/>
      <c r="G86" s="92"/>
      <c r="H86" s="92"/>
      <c r="I86" s="93"/>
      <c r="J86" s="94"/>
      <c r="K86" s="305">
        <v>0.05</v>
      </c>
      <c r="L86" s="860">
        <f>N79*K86</f>
        <v>1707.2918954014285</v>
      </c>
      <c r="M86" s="861"/>
      <c r="N86" s="51"/>
    </row>
    <row r="87" spans="1:14" ht="15.75" thickBot="1">
      <c r="B87" s="823" t="s">
        <v>953</v>
      </c>
      <c r="C87" s="824"/>
      <c r="D87" s="824"/>
      <c r="E87" s="824"/>
      <c r="F87" s="824"/>
      <c r="G87" s="824"/>
      <c r="H87" s="824"/>
      <c r="I87" s="824"/>
      <c r="J87" s="824"/>
      <c r="K87" s="824"/>
      <c r="L87" s="824"/>
      <c r="M87" s="825"/>
      <c r="N87" s="52">
        <f>L84+L85+L86</f>
        <v>10243.751372408569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44389.58928043714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35602.43747759633</v>
      </c>
      <c r="L36" s="270"/>
      <c r="M36" s="336">
        <v>250</v>
      </c>
      <c r="N36" s="272">
        <f>K36/M36</f>
        <v>142.40974991038533</v>
      </c>
    </row>
    <row r="37" spans="1:14">
      <c r="A37" s="113" t="s">
        <v>251</v>
      </c>
      <c r="B37" s="872" t="str">
        <f>VLOOKUP(A37,EQUIPOS!A7:D154,3,FALSE)</f>
        <v>Maquina térmica pegatachas</v>
      </c>
      <c r="C37" s="873"/>
      <c r="D37" s="873"/>
      <c r="E37" s="873"/>
      <c r="F37" s="873"/>
      <c r="G37" s="873"/>
      <c r="H37" s="874"/>
      <c r="I37" s="421"/>
      <c r="J37" s="422"/>
      <c r="K37" s="269">
        <f>VLOOKUP(A37,EQUIPOS!A7:D163,4,FALSE)</f>
        <v>26753.213794959829</v>
      </c>
      <c r="L37" s="335"/>
      <c r="M37" s="336">
        <v>250</v>
      </c>
      <c r="N37" s="272">
        <f>K37/M37</f>
        <v>107.01285517983932</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1.0747412180720399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250.49734630829667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7117.1158263172838</v>
      </c>
      <c r="N48" s="272">
        <f>K48*M48</f>
        <v>569.36926610538274</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5212.2220014897348</v>
      </c>
      <c r="N49" s="272">
        <f>K49*M49</f>
        <v>5212.2220014897348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5781.5912675951176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107.474121807204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6139.5627357106187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1227.9125471421239</v>
      </c>
      <c r="M84" s="859"/>
      <c r="N84" s="51"/>
    </row>
    <row r="85" spans="1:14">
      <c r="B85" s="89" t="s">
        <v>973</v>
      </c>
      <c r="C85" s="90"/>
      <c r="D85" s="90"/>
      <c r="E85" s="90"/>
      <c r="F85" s="90"/>
      <c r="G85" s="90"/>
      <c r="H85" s="90"/>
      <c r="I85" s="87"/>
      <c r="J85" s="88"/>
      <c r="K85" s="304">
        <v>0.05</v>
      </c>
      <c r="L85" s="858">
        <f>N79*K85</f>
        <v>306.97813678553098</v>
      </c>
      <c r="M85" s="859"/>
      <c r="N85" s="51"/>
    </row>
    <row r="86" spans="1:14" ht="15.75" thickBot="1">
      <c r="B86" s="91" t="s">
        <v>974</v>
      </c>
      <c r="C86" s="92"/>
      <c r="D86" s="92"/>
      <c r="E86" s="92"/>
      <c r="F86" s="92"/>
      <c r="G86" s="92"/>
      <c r="H86" s="92"/>
      <c r="I86" s="93"/>
      <c r="J86" s="94"/>
      <c r="K86" s="305">
        <v>0.05</v>
      </c>
      <c r="L86" s="860">
        <f>N79*K86</f>
        <v>306.97813678553098</v>
      </c>
      <c r="M86" s="861"/>
      <c r="N86" s="51"/>
    </row>
    <row r="87" spans="1:14" ht="15.75" thickBot="1">
      <c r="B87" s="823" t="s">
        <v>953</v>
      </c>
      <c r="C87" s="824"/>
      <c r="D87" s="824"/>
      <c r="E87" s="824"/>
      <c r="F87" s="824"/>
      <c r="G87" s="824"/>
      <c r="H87" s="824"/>
      <c r="I87" s="824"/>
      <c r="J87" s="824"/>
      <c r="K87" s="824"/>
      <c r="L87" s="824"/>
      <c r="M87" s="825"/>
      <c r="N87" s="52">
        <f>L84+L85+L86</f>
        <v>1841.8688207131859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7981.4315564238041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35602.43747759633</v>
      </c>
      <c r="L36" s="270"/>
      <c r="M36" s="336">
        <v>3.75</v>
      </c>
      <c r="N36" s="272">
        <f>K36/M36</f>
        <v>9493.9833273590211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89.693081204802652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9583.6764085638242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98542.479048299239</v>
      </c>
      <c r="N48" s="272">
        <f>K48*M48</f>
        <v>98542.479048299239</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312051.7136734887</v>
      </c>
      <c r="N49" s="272">
        <f>K49*M49</f>
        <v>312051.7136734887</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374691.66130660474</v>
      </c>
      <c r="N50" s="272">
        <f>K50*M50</f>
        <v>11240.749839198143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421834.94256098609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440387.92709003016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88077.585418006041</v>
      </c>
      <c r="M84" s="859"/>
      <c r="N84" s="51"/>
    </row>
    <row r="85" spans="1:14">
      <c r="B85" s="89" t="s">
        <v>973</v>
      </c>
      <c r="C85" s="90"/>
      <c r="D85" s="90"/>
      <c r="E85" s="90"/>
      <c r="F85" s="90"/>
      <c r="G85" s="90"/>
      <c r="H85" s="90"/>
      <c r="I85" s="87"/>
      <c r="J85" s="88"/>
      <c r="K85" s="304">
        <v>0.05</v>
      </c>
      <c r="L85" s="858">
        <f>N79*K85</f>
        <v>22019.39635450151</v>
      </c>
      <c r="M85" s="859"/>
      <c r="N85" s="51"/>
    </row>
    <row r="86" spans="1:14" ht="15.75" thickBot="1">
      <c r="B86" s="91" t="s">
        <v>974</v>
      </c>
      <c r="C86" s="92"/>
      <c r="D86" s="92"/>
      <c r="E86" s="92"/>
      <c r="F86" s="92"/>
      <c r="G86" s="92"/>
      <c r="H86" s="92"/>
      <c r="I86" s="93"/>
      <c r="J86" s="94"/>
      <c r="K86" s="305">
        <v>0.05</v>
      </c>
      <c r="L86" s="860">
        <f>N79*K86</f>
        <v>22019.39635450151</v>
      </c>
      <c r="M86" s="861"/>
      <c r="N86" s="51"/>
    </row>
    <row r="87" spans="1:14" ht="15.75" thickBot="1">
      <c r="B87" s="823" t="s">
        <v>953</v>
      </c>
      <c r="C87" s="824"/>
      <c r="D87" s="824"/>
      <c r="E87" s="824"/>
      <c r="F87" s="824"/>
      <c r="G87" s="824"/>
      <c r="H87" s="824"/>
      <c r="I87" s="824"/>
      <c r="J87" s="824"/>
      <c r="K87" s="824"/>
      <c r="L87" s="824"/>
      <c r="M87" s="825"/>
      <c r="N87" s="52">
        <f>L84+L85+L86</f>
        <v>132116.37812700905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572504.30521703919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8.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35602.43747759633</v>
      </c>
      <c r="L36" s="270"/>
      <c r="M36" s="336">
        <v>3.75</v>
      </c>
      <c r="N36" s="272">
        <f>K36/M36</f>
        <v>9493.9833273590211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89.693081204802652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9583.6764085638242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98542.479048299239</v>
      </c>
      <c r="N48" s="272">
        <f>K48*M48</f>
        <v>98542.479048299239</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254074.88676124992</v>
      </c>
      <c r="N49" s="272">
        <f>K49*M49</f>
        <v>254074.88676124992</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374691.66130660474</v>
      </c>
      <c r="N50" s="272">
        <f>K50*M50</f>
        <v>11240.749839198143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363858.11564874731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382411.10017779138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76482.220035558275</v>
      </c>
      <c r="M84" s="859"/>
      <c r="N84" s="51"/>
    </row>
    <row r="85" spans="1:14">
      <c r="B85" s="89" t="s">
        <v>973</v>
      </c>
      <c r="C85" s="90"/>
      <c r="D85" s="90"/>
      <c r="E85" s="90"/>
      <c r="F85" s="90"/>
      <c r="G85" s="90"/>
      <c r="H85" s="90"/>
      <c r="I85" s="87"/>
      <c r="J85" s="88"/>
      <c r="K85" s="304">
        <v>0.05</v>
      </c>
      <c r="L85" s="858">
        <f>N79*K85</f>
        <v>19120.555008889569</v>
      </c>
      <c r="M85" s="859"/>
      <c r="N85" s="51"/>
    </row>
    <row r="86" spans="1:14" ht="15.75" thickBot="1">
      <c r="B86" s="91" t="s">
        <v>974</v>
      </c>
      <c r="C86" s="92"/>
      <c r="D86" s="92"/>
      <c r="E86" s="92"/>
      <c r="F86" s="92"/>
      <c r="G86" s="92"/>
      <c r="H86" s="92"/>
      <c r="I86" s="93"/>
      <c r="J86" s="94"/>
      <c r="K86" s="305">
        <v>0.05</v>
      </c>
      <c r="L86" s="860">
        <f>N79*K86</f>
        <v>19120.555008889569</v>
      </c>
      <c r="M86" s="861"/>
      <c r="N86" s="51"/>
    </row>
    <row r="87" spans="1:14" ht="15.75" thickBot="1">
      <c r="B87" s="823" t="s">
        <v>953</v>
      </c>
      <c r="C87" s="824"/>
      <c r="D87" s="824"/>
      <c r="E87" s="824"/>
      <c r="F87" s="824"/>
      <c r="G87" s="824"/>
      <c r="H87" s="824"/>
      <c r="I87" s="824"/>
      <c r="J87" s="824"/>
      <c r="K87" s="824"/>
      <c r="L87" s="824"/>
      <c r="M87" s="825"/>
      <c r="N87" s="52">
        <f>L84+L85+L86</f>
        <v>114723.33005333741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497134.43023112882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topLeftCell="A43" zoomScale="76" zoomScaleNormal="76" workbookViewId="0">
      <selection activeCell="O73" sqref="O73"/>
    </sheetView>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3"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35602.43747759633</v>
      </c>
      <c r="L36" s="270"/>
      <c r="M36" s="336">
        <v>3</v>
      </c>
      <c r="N36" s="272">
        <f>K36/M36</f>
        <v>11867.479159198776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45.109166666666674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11912.588325865443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111036.1232438571</v>
      </c>
      <c r="N48" s="272">
        <f>K48*M48</f>
        <v>111036.1232438571</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374691.66130660474</v>
      </c>
      <c r="N49" s="272">
        <f>K49*M49</f>
        <v>22481.499678396285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133517.62292225339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f>+I71/2</f>
        <v>29260.000000000004</v>
      </c>
    </row>
    <row r="72" spans="1:15">
      <c r="A72" s="167"/>
      <c r="B72" s="49"/>
      <c r="C72" s="47"/>
      <c r="D72" s="47"/>
      <c r="E72" s="47"/>
      <c r="F72" s="47"/>
      <c r="G72" s="47"/>
      <c r="H72" s="47"/>
      <c r="I72" s="292"/>
      <c r="J72" s="293"/>
      <c r="K72" s="294"/>
      <c r="L72" s="50"/>
      <c r="M72" s="434"/>
      <c r="N72" s="395"/>
      <c r="O72">
        <v>24590.566666666666</v>
      </c>
    </row>
    <row r="73" spans="1:15">
      <c r="B73" s="49"/>
      <c r="C73" s="47"/>
      <c r="D73" s="47"/>
      <c r="E73" s="47"/>
      <c r="F73" s="47"/>
      <c r="G73" s="47"/>
      <c r="H73" s="47"/>
      <c r="I73" s="292"/>
      <c r="J73" s="293"/>
      <c r="K73" s="294"/>
      <c r="L73" s="50"/>
      <c r="M73" s="432"/>
      <c r="N73" s="395"/>
      <c r="O73">
        <f>+O71/O72</f>
        <v>1.1898871789588692</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149941.12791478549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29988.2255829571</v>
      </c>
      <c r="M84" s="859"/>
      <c r="N84" s="51"/>
    </row>
    <row r="85" spans="1:14">
      <c r="B85" s="89" t="s">
        <v>973</v>
      </c>
      <c r="C85" s="90"/>
      <c r="D85" s="90"/>
      <c r="E85" s="90"/>
      <c r="F85" s="90"/>
      <c r="G85" s="90"/>
      <c r="H85" s="90"/>
      <c r="I85" s="87"/>
      <c r="J85" s="88"/>
      <c r="K85" s="304">
        <v>0.05</v>
      </c>
      <c r="L85" s="858">
        <f>N79*K85</f>
        <v>7497.0563957392751</v>
      </c>
      <c r="M85" s="859"/>
      <c r="N85" s="51"/>
    </row>
    <row r="86" spans="1:14" ht="15.75" thickBot="1">
      <c r="B86" s="91" t="s">
        <v>974</v>
      </c>
      <c r="C86" s="92"/>
      <c r="D86" s="92"/>
      <c r="E86" s="92"/>
      <c r="F86" s="92"/>
      <c r="G86" s="92"/>
      <c r="H86" s="92"/>
      <c r="I86" s="93"/>
      <c r="J86" s="94"/>
      <c r="K86" s="305">
        <v>0.05</v>
      </c>
      <c r="L86" s="860">
        <f>N79*K86</f>
        <v>7497.0563957392751</v>
      </c>
      <c r="M86" s="861"/>
      <c r="N86" s="51"/>
    </row>
    <row r="87" spans="1:14" ht="15.75" thickBot="1">
      <c r="B87" s="823" t="s">
        <v>953</v>
      </c>
      <c r="C87" s="824"/>
      <c r="D87" s="824"/>
      <c r="E87" s="824"/>
      <c r="F87" s="824"/>
      <c r="G87" s="824"/>
      <c r="H87" s="824"/>
      <c r="I87" s="824"/>
      <c r="J87" s="824"/>
      <c r="K87" s="824"/>
      <c r="L87" s="824"/>
      <c r="M87" s="825"/>
      <c r="N87" s="52">
        <f>L84+L85+L86</f>
        <v>44982.338374435647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194923.46628922113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135</v>
      </c>
      <c r="B36" s="872" t="str">
        <f>VLOOKUP(A36,EQUIPOS!A6:D154,3,FALSE)</f>
        <v>Camión 350</v>
      </c>
      <c r="C36" s="873"/>
      <c r="D36" s="873"/>
      <c r="E36" s="873"/>
      <c r="F36" s="873"/>
      <c r="G36" s="873"/>
      <c r="H36" s="874"/>
      <c r="I36" s="267"/>
      <c r="J36" s="268"/>
      <c r="K36" s="269">
        <f>VLOOKUP(A36,EQUIPOS!A6:D162,4,FALSE)</f>
        <v>58771.976777538504</v>
      </c>
      <c r="L36" s="270"/>
      <c r="M36" s="336">
        <v>6.25</v>
      </c>
      <c r="N36" s="272">
        <f>K36/M36</f>
        <v>9403.5162844061615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323.210243614408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9726.7265280205702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184942.18749926981</v>
      </c>
      <c r="N48" s="272">
        <f>K48*M48</f>
        <v>46235.546874817453</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235407.56330258929</v>
      </c>
      <c r="N49" s="272">
        <f>K49*M49</f>
        <v>56999.410000626944</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103234.95687544439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6464.2048722881591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119425.88827575312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23885.177655150626</v>
      </c>
      <c r="M84" s="859"/>
      <c r="N84" s="51"/>
    </row>
    <row r="85" spans="1:14">
      <c r="B85" s="89" t="s">
        <v>973</v>
      </c>
      <c r="C85" s="90"/>
      <c r="D85" s="90"/>
      <c r="E85" s="90"/>
      <c r="F85" s="90"/>
      <c r="G85" s="90"/>
      <c r="H85" s="90"/>
      <c r="I85" s="87"/>
      <c r="J85" s="88"/>
      <c r="K85" s="304">
        <v>0.05</v>
      </c>
      <c r="L85" s="858">
        <f>N79*K85</f>
        <v>5971.2944137876566</v>
      </c>
      <c r="M85" s="859"/>
      <c r="N85" s="51"/>
    </row>
    <row r="86" spans="1:14" ht="15.75" thickBot="1">
      <c r="B86" s="91" t="s">
        <v>974</v>
      </c>
      <c r="C86" s="92"/>
      <c r="D86" s="92"/>
      <c r="E86" s="92"/>
      <c r="F86" s="92"/>
      <c r="G86" s="92"/>
      <c r="H86" s="92"/>
      <c r="I86" s="93"/>
      <c r="J86" s="94"/>
      <c r="K86" s="305">
        <v>0.05</v>
      </c>
      <c r="L86" s="860">
        <f>N79*K86</f>
        <v>5971.2944137876566</v>
      </c>
      <c r="M86" s="861"/>
      <c r="N86" s="51"/>
    </row>
    <row r="87" spans="1:14" ht="15.75" thickBot="1">
      <c r="B87" s="823" t="s">
        <v>953</v>
      </c>
      <c r="C87" s="824"/>
      <c r="D87" s="824"/>
      <c r="E87" s="824"/>
      <c r="F87" s="824"/>
      <c r="G87" s="824"/>
      <c r="H87" s="824"/>
      <c r="I87" s="824"/>
      <c r="J87" s="824"/>
      <c r="K87" s="824"/>
      <c r="L87" s="824"/>
      <c r="M87" s="825"/>
      <c r="N87" s="52">
        <f>L84+L85+L86</f>
        <v>35827.766482725936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155253.65475847907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36.087333333333333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47626.585785017764</v>
      </c>
      <c r="N48" s="272">
        <f>K48*M48</f>
        <v>47626.585785017764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47626.585785017764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3608.7333333333331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51271.40645168443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10254.281290336887</v>
      </c>
      <c r="M84" s="859"/>
      <c r="N84" s="51"/>
    </row>
    <row r="85" spans="1:14">
      <c r="B85" s="89" t="s">
        <v>973</v>
      </c>
      <c r="C85" s="90"/>
      <c r="D85" s="90"/>
      <c r="E85" s="90"/>
      <c r="F85" s="90"/>
      <c r="G85" s="90"/>
      <c r="H85" s="90"/>
      <c r="I85" s="87"/>
      <c r="J85" s="88"/>
      <c r="K85" s="304">
        <v>0.05</v>
      </c>
      <c r="L85" s="858">
        <f>N79*K85</f>
        <v>2563.5703225842217</v>
      </c>
      <c r="M85" s="859"/>
      <c r="N85" s="51"/>
    </row>
    <row r="86" spans="1:14" ht="15.75" thickBot="1">
      <c r="B86" s="91" t="s">
        <v>974</v>
      </c>
      <c r="C86" s="92"/>
      <c r="D86" s="92"/>
      <c r="E86" s="92"/>
      <c r="F86" s="92"/>
      <c r="G86" s="92"/>
      <c r="H86" s="92"/>
      <c r="I86" s="93"/>
      <c r="J86" s="94"/>
      <c r="K86" s="305">
        <v>0.05</v>
      </c>
      <c r="L86" s="860">
        <f>N79*K86</f>
        <v>2563.5703225842217</v>
      </c>
      <c r="M86" s="861"/>
      <c r="N86" s="51"/>
    </row>
    <row r="87" spans="1:14" ht="15.75" thickBot="1">
      <c r="B87" s="823" t="s">
        <v>953</v>
      </c>
      <c r="C87" s="824"/>
      <c r="D87" s="824"/>
      <c r="E87" s="824"/>
      <c r="F87" s="824"/>
      <c r="G87" s="824"/>
      <c r="H87" s="824"/>
      <c r="I87" s="824"/>
      <c r="J87" s="824"/>
      <c r="K87" s="824"/>
      <c r="L87" s="824"/>
      <c r="M87" s="825"/>
      <c r="N87" s="52">
        <f>L84+L85+L86</f>
        <v>15381.421935505332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66652.828387189758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37.331724137931033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56741.879051401782</v>
      </c>
      <c r="N48" s="272">
        <f>K48*M48</f>
        <v>56741.879051401782</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56741.879051401782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60512.383189332817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12102.476637866564</v>
      </c>
      <c r="M84" s="859"/>
      <c r="N84" s="51"/>
    </row>
    <row r="85" spans="1:14">
      <c r="B85" s="89" t="s">
        <v>973</v>
      </c>
      <c r="C85" s="90"/>
      <c r="D85" s="90"/>
      <c r="E85" s="90"/>
      <c r="F85" s="90"/>
      <c r="G85" s="90"/>
      <c r="H85" s="90"/>
      <c r="I85" s="87"/>
      <c r="J85" s="88"/>
      <c r="K85" s="304">
        <v>0.05</v>
      </c>
      <c r="L85" s="858">
        <f>N79*K85</f>
        <v>3025.6191594666411</v>
      </c>
      <c r="M85" s="859"/>
      <c r="N85" s="51"/>
    </row>
    <row r="86" spans="1:14" ht="15.75" thickBot="1">
      <c r="B86" s="91" t="s">
        <v>974</v>
      </c>
      <c r="C86" s="92"/>
      <c r="D86" s="92"/>
      <c r="E86" s="92"/>
      <c r="F86" s="92"/>
      <c r="G86" s="92"/>
      <c r="H86" s="92"/>
      <c r="I86" s="93"/>
      <c r="J86" s="94"/>
      <c r="K86" s="305">
        <v>0.05</v>
      </c>
      <c r="L86" s="860">
        <f>N79*K86</f>
        <v>3025.6191594666411</v>
      </c>
      <c r="M86" s="861"/>
      <c r="N86" s="51"/>
    </row>
    <row r="87" spans="1:14" ht="15.75" thickBot="1">
      <c r="B87" s="823" t="s">
        <v>953</v>
      </c>
      <c r="C87" s="824"/>
      <c r="D87" s="824"/>
      <c r="E87" s="824"/>
      <c r="F87" s="824"/>
      <c r="G87" s="824"/>
      <c r="H87" s="824"/>
      <c r="I87" s="824"/>
      <c r="J87" s="824"/>
      <c r="K87" s="824"/>
      <c r="L87" s="824"/>
      <c r="M87" s="825"/>
      <c r="N87" s="52">
        <f>L84+L85+L86</f>
        <v>18153.714956799846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78666.098146132659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37.331724137931033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38596.095805214827</v>
      </c>
      <c r="N48" s="272">
        <f>K48*M48</f>
        <v>38596.095805214827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38596.095805214827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42366.599943145862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8473.3199886291732</v>
      </c>
      <c r="M84" s="859"/>
      <c r="N84" s="51"/>
    </row>
    <row r="85" spans="1:14">
      <c r="B85" s="89" t="s">
        <v>973</v>
      </c>
      <c r="C85" s="90"/>
      <c r="D85" s="90"/>
      <c r="E85" s="90"/>
      <c r="F85" s="90"/>
      <c r="G85" s="90"/>
      <c r="H85" s="90"/>
      <c r="I85" s="87"/>
      <c r="J85" s="88"/>
      <c r="K85" s="304">
        <v>0.05</v>
      </c>
      <c r="L85" s="858">
        <f>N79*K85</f>
        <v>2118.3299971572933</v>
      </c>
      <c r="M85" s="859"/>
      <c r="N85" s="51"/>
    </row>
    <row r="86" spans="1:14" ht="15.75" thickBot="1">
      <c r="B86" s="91" t="s">
        <v>974</v>
      </c>
      <c r="C86" s="92"/>
      <c r="D86" s="92"/>
      <c r="E86" s="92"/>
      <c r="F86" s="92"/>
      <c r="G86" s="92"/>
      <c r="H86" s="92"/>
      <c r="I86" s="93"/>
      <c r="J86" s="94"/>
      <c r="K86" s="305">
        <v>0.05</v>
      </c>
      <c r="L86" s="860">
        <f>N79*K86</f>
        <v>2118.3299971572933</v>
      </c>
      <c r="M86" s="861"/>
      <c r="N86" s="51"/>
    </row>
    <row r="87" spans="1:14" ht="15.75" thickBot="1">
      <c r="B87" s="823" t="s">
        <v>953</v>
      </c>
      <c r="C87" s="824"/>
      <c r="D87" s="824"/>
      <c r="E87" s="824"/>
      <c r="F87" s="824"/>
      <c r="G87" s="824"/>
      <c r="H87" s="824"/>
      <c r="I87" s="824"/>
      <c r="J87" s="824"/>
      <c r="K87" s="824"/>
      <c r="L87" s="824"/>
      <c r="M87" s="825"/>
      <c r="N87" s="52">
        <f>L84+L85+L86</f>
        <v>12709.979982943758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55076.579926089616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VLOOKUP(A36,EQUIPOS!A6:D162,4,FALSE)</f>
        <v>7637.9169485514749</v>
      </c>
      <c r="L36" s="270"/>
      <c r="M36" s="336">
        <v>1.25</v>
      </c>
      <c r="N36" s="272">
        <f>K36/M36</f>
        <v>6110.3335588411801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N77*M41</f>
        <v>538.15848722881594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6648.4920460699959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2934.6674458812518</v>
      </c>
      <c r="N48" s="272">
        <f>K48*M48</f>
        <v>28172.807480460015</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401878.53494341724</v>
      </c>
      <c r="N49" s="272">
        <f>K49*M49</f>
        <v>48225.42419321007</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33105.082999089776</v>
      </c>
      <c r="N50" s="272">
        <f>K50*M50</f>
        <v>16552.541499544888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92950.773173214984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126507.18958072577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25301.437916145154</v>
      </c>
      <c r="M84" s="859"/>
      <c r="N84" s="51"/>
    </row>
    <row r="85" spans="1:14">
      <c r="B85" s="89" t="s">
        <v>973</v>
      </c>
      <c r="C85" s="90"/>
      <c r="D85" s="90"/>
      <c r="E85" s="90"/>
      <c r="F85" s="90"/>
      <c r="G85" s="90"/>
      <c r="H85" s="90"/>
      <c r="I85" s="87"/>
      <c r="J85" s="88"/>
      <c r="K85" s="304">
        <v>0.05</v>
      </c>
      <c r="L85" s="858">
        <f>N79*K85</f>
        <v>6325.3594790362886</v>
      </c>
      <c r="M85" s="859"/>
      <c r="N85" s="51"/>
    </row>
    <row r="86" spans="1:14" ht="15.75" thickBot="1">
      <c r="B86" s="91" t="s">
        <v>974</v>
      </c>
      <c r="C86" s="92"/>
      <c r="D86" s="92"/>
      <c r="E86" s="92"/>
      <c r="F86" s="92"/>
      <c r="G86" s="92"/>
      <c r="H86" s="92"/>
      <c r="I86" s="93"/>
      <c r="J86" s="94"/>
      <c r="K86" s="305">
        <v>0.05</v>
      </c>
      <c r="L86" s="860">
        <f>N79*K86</f>
        <v>6325.3594790362886</v>
      </c>
      <c r="M86" s="861"/>
      <c r="N86" s="51"/>
    </row>
    <row r="87" spans="1:14" ht="15.75" thickBot="1">
      <c r="B87" s="823" t="s">
        <v>953</v>
      </c>
      <c r="C87" s="824"/>
      <c r="D87" s="824"/>
      <c r="E87" s="824"/>
      <c r="F87" s="824"/>
      <c r="G87" s="824"/>
      <c r="H87" s="824"/>
      <c r="I87" s="824"/>
      <c r="J87" s="824"/>
      <c r="K87" s="824"/>
      <c r="L87" s="824"/>
      <c r="M87" s="825"/>
      <c r="N87" s="52">
        <f>L84+L85+L86</f>
        <v>37952.156874217733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164459.3464549435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7.7329999999999997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9032.6100619674671</v>
      </c>
      <c r="N48" s="272">
        <f>K48*M48</f>
        <v>9032.6100619674671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9032.6100619674671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773.3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9813.6430619674666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1962.7286123934934</v>
      </c>
      <c r="M84" s="859"/>
      <c r="N84" s="51"/>
    </row>
    <row r="85" spans="1:14">
      <c r="B85" s="89" t="s">
        <v>973</v>
      </c>
      <c r="C85" s="90"/>
      <c r="D85" s="90"/>
      <c r="E85" s="90"/>
      <c r="F85" s="90"/>
      <c r="G85" s="90"/>
      <c r="H85" s="90"/>
      <c r="I85" s="87"/>
      <c r="J85" s="88"/>
      <c r="K85" s="304">
        <v>0.05</v>
      </c>
      <c r="L85" s="858">
        <f>N79*K85</f>
        <v>490.68215309837336</v>
      </c>
      <c r="M85" s="859"/>
      <c r="N85" s="51"/>
    </row>
    <row r="86" spans="1:14" ht="15.75" thickBot="1">
      <c r="B86" s="91" t="s">
        <v>974</v>
      </c>
      <c r="C86" s="92"/>
      <c r="D86" s="92"/>
      <c r="E86" s="92"/>
      <c r="F86" s="92"/>
      <c r="G86" s="92"/>
      <c r="H86" s="92"/>
      <c r="I86" s="93"/>
      <c r="J86" s="94"/>
      <c r="K86" s="305">
        <v>0.05</v>
      </c>
      <c r="L86" s="860">
        <f>N79*K86</f>
        <v>490.68215309837336</v>
      </c>
      <c r="M86" s="861"/>
      <c r="N86" s="51"/>
    </row>
    <row r="87" spans="1:14" ht="15.75" thickBot="1">
      <c r="B87" s="823" t="s">
        <v>953</v>
      </c>
      <c r="C87" s="824"/>
      <c r="D87" s="824"/>
      <c r="E87" s="824"/>
      <c r="F87" s="824"/>
      <c r="G87" s="824"/>
      <c r="H87" s="824"/>
      <c r="I87" s="824"/>
      <c r="J87" s="824"/>
      <c r="K87" s="824"/>
      <c r="L87" s="824"/>
      <c r="M87" s="825"/>
      <c r="N87" s="52">
        <f>L84+L85+L86</f>
        <v>2944.0929185902401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12757.735980557707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7"/>
      <c r="C1" s="929"/>
      <c r="D1" s="930"/>
      <c r="E1" s="930"/>
      <c r="F1" s="930"/>
      <c r="G1" s="930"/>
      <c r="H1" s="930"/>
      <c r="I1" s="930"/>
      <c r="J1" s="931"/>
      <c r="K1" s="932" t="s">
        <v>933</v>
      </c>
      <c r="L1" s="934" t="s">
        <v>2198</v>
      </c>
      <c r="M1" s="935"/>
      <c r="N1" s="936"/>
    </row>
    <row r="2" spans="2:14" ht="24.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35602.43747759633</v>
      </c>
      <c r="L36" s="270"/>
      <c r="M36" s="336">
        <v>160</v>
      </c>
      <c r="N36" s="272">
        <f>K36/M36</f>
        <v>222.51523423497707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20.102155451800996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242.61738968677807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93068.426899490412</v>
      </c>
      <c r="N48" s="272">
        <f>K48*M48</f>
        <v>93068.426899490412</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374691.66130660474</v>
      </c>
      <c r="N49" s="272">
        <f>K49*M49</f>
        <v>11240.749839198143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104309.17673868855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2010.2155451800998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106562.00967355543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21312.401934711088</v>
      </c>
      <c r="M84" s="859"/>
      <c r="N84" s="51"/>
    </row>
    <row r="85" spans="1:14">
      <c r="B85" s="89" t="s">
        <v>973</v>
      </c>
      <c r="C85" s="90"/>
      <c r="D85" s="90"/>
      <c r="E85" s="90"/>
      <c r="F85" s="90"/>
      <c r="G85" s="90"/>
      <c r="H85" s="90"/>
      <c r="I85" s="87"/>
      <c r="J85" s="88"/>
      <c r="K85" s="304">
        <v>0.05</v>
      </c>
      <c r="L85" s="858">
        <f>N79*K85</f>
        <v>5328.100483677772</v>
      </c>
      <c r="M85" s="859"/>
      <c r="N85" s="51"/>
    </row>
    <row r="86" spans="1:14" ht="15.75" thickBot="1">
      <c r="B86" s="91" t="s">
        <v>974</v>
      </c>
      <c r="C86" s="92"/>
      <c r="D86" s="92"/>
      <c r="E86" s="92"/>
      <c r="F86" s="92"/>
      <c r="G86" s="92"/>
      <c r="H86" s="92"/>
      <c r="I86" s="93"/>
      <c r="J86" s="94"/>
      <c r="K86" s="305">
        <v>0.05</v>
      </c>
      <c r="L86" s="860">
        <f>N79*K86</f>
        <v>5328.100483677772</v>
      </c>
      <c r="M86" s="861"/>
      <c r="N86" s="51"/>
    </row>
    <row r="87" spans="1:14" ht="15.75" thickBot="1">
      <c r="B87" s="823" t="s">
        <v>953</v>
      </c>
      <c r="C87" s="824"/>
      <c r="D87" s="824"/>
      <c r="E87" s="824"/>
      <c r="F87" s="824"/>
      <c r="G87" s="824"/>
      <c r="H87" s="824"/>
      <c r="I87" s="824"/>
      <c r="J87" s="824"/>
      <c r="K87" s="824"/>
      <c r="L87" s="824"/>
      <c r="M87" s="825"/>
      <c r="N87" s="52">
        <f>L84+L85+L86</f>
        <v>31968.602902066632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138530.61257562204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72.174666666666667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7288.9433901249295</v>
      </c>
      <c r="N48" s="272">
        <f>K48*M48</f>
        <v>291.55773560499716</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10640.692383761228</v>
      </c>
      <c r="N49" s="272">
        <f>K49*M49</f>
        <v>4256.2769535044918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520.63881358035212</v>
      </c>
      <c r="N50" s="272">
        <f>K50*M50</f>
        <v>1561.9164407410562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6109.7511298505451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6903.6724631838788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1380.7344926367759</v>
      </c>
      <c r="M84" s="859"/>
      <c r="N84" s="51"/>
    </row>
    <row r="85" spans="1:14">
      <c r="B85" s="89" t="s">
        <v>973</v>
      </c>
      <c r="C85" s="90"/>
      <c r="D85" s="90"/>
      <c r="E85" s="90"/>
      <c r="F85" s="90"/>
      <c r="G85" s="90"/>
      <c r="H85" s="90"/>
      <c r="I85" s="87"/>
      <c r="J85" s="88"/>
      <c r="K85" s="304">
        <v>0.05</v>
      </c>
      <c r="L85" s="858">
        <f>N79*K85</f>
        <v>345.18362315919398</v>
      </c>
      <c r="M85" s="859"/>
      <c r="N85" s="51"/>
    </row>
    <row r="86" spans="1:14" ht="15.75" thickBot="1">
      <c r="B86" s="91" t="s">
        <v>974</v>
      </c>
      <c r="C86" s="92"/>
      <c r="D86" s="92"/>
      <c r="E86" s="92"/>
      <c r="F86" s="92"/>
      <c r="G86" s="92"/>
      <c r="H86" s="92"/>
      <c r="I86" s="93"/>
      <c r="J86" s="94"/>
      <c r="K86" s="305">
        <v>0.05</v>
      </c>
      <c r="L86" s="860">
        <f>N79*K86</f>
        <v>345.18362315919398</v>
      </c>
      <c r="M86" s="861"/>
      <c r="N86" s="51"/>
    </row>
    <row r="87" spans="1:14" ht="15.75" thickBot="1">
      <c r="B87" s="823" t="s">
        <v>953</v>
      </c>
      <c r="C87" s="824"/>
      <c r="D87" s="824"/>
      <c r="E87" s="824"/>
      <c r="F87" s="824"/>
      <c r="G87" s="824"/>
      <c r="H87" s="824"/>
      <c r="I87" s="824"/>
      <c r="J87" s="824"/>
      <c r="K87" s="824"/>
      <c r="L87" s="824"/>
      <c r="M87" s="825"/>
      <c r="N87" s="52">
        <f>L84+L85+L86</f>
        <v>2071.1017389551639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8974.7742021390422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72.174666666666667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21923.769663374151</v>
      </c>
      <c r="N48" s="272">
        <f>K48*M48</f>
        <v>8769.5078653496603</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520.63881358035212</v>
      </c>
      <c r="N49" s="272">
        <f>K49*M49</f>
        <v>1561.9164407410562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10331.424306090717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11125.345639424049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2225.0691278848099</v>
      </c>
      <c r="M84" s="859"/>
      <c r="N84" s="51"/>
    </row>
    <row r="85" spans="1:14">
      <c r="B85" s="89" t="s">
        <v>973</v>
      </c>
      <c r="C85" s="90"/>
      <c r="D85" s="90"/>
      <c r="E85" s="90"/>
      <c r="F85" s="90"/>
      <c r="G85" s="90"/>
      <c r="H85" s="90"/>
      <c r="I85" s="87"/>
      <c r="J85" s="88"/>
      <c r="K85" s="304">
        <v>0.05</v>
      </c>
      <c r="L85" s="858">
        <f>N79*K85</f>
        <v>556.26728197120246</v>
      </c>
      <c r="M85" s="859"/>
      <c r="N85" s="51"/>
    </row>
    <row r="86" spans="1:14" ht="15.75" thickBot="1">
      <c r="B86" s="91" t="s">
        <v>974</v>
      </c>
      <c r="C86" s="92"/>
      <c r="D86" s="92"/>
      <c r="E86" s="92"/>
      <c r="F86" s="92"/>
      <c r="G86" s="92"/>
      <c r="H86" s="92"/>
      <c r="I86" s="93"/>
      <c r="J86" s="94"/>
      <c r="K86" s="305">
        <v>0.05</v>
      </c>
      <c r="L86" s="860">
        <f>N79*K86</f>
        <v>556.26728197120246</v>
      </c>
      <c r="M86" s="861"/>
      <c r="N86" s="51"/>
    </row>
    <row r="87" spans="1:14" ht="15.75" thickBot="1">
      <c r="B87" s="823" t="s">
        <v>953</v>
      </c>
      <c r="C87" s="824"/>
      <c r="D87" s="824"/>
      <c r="E87" s="824"/>
      <c r="F87" s="824"/>
      <c r="G87" s="824"/>
      <c r="H87" s="824"/>
      <c r="I87" s="824"/>
      <c r="J87" s="824"/>
      <c r="K87" s="824"/>
      <c r="L87" s="824"/>
      <c r="M87" s="825"/>
      <c r="N87" s="52">
        <f>L84+L85+L86</f>
        <v>3337.6036918272148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14462.949331251264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286.59765815254394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7288.9433901249295</v>
      </c>
      <c r="N48" s="272">
        <f>K48*M48</f>
        <v>583.11547120999433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10640.692383761228</v>
      </c>
      <c r="N49" s="272">
        <f>K49*M49</f>
        <v>4256.2769535044918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520.63881358035212</v>
      </c>
      <c r="N50" s="272">
        <f>K50*M50</f>
        <v>1561.9164407410562</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14840.575151689301</v>
      </c>
      <c r="N51" s="272">
        <f>K51*M51</f>
        <v>22260.862727533953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28662.171592989496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31814.745832667479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6362.9491665334963</v>
      </c>
      <c r="M84" s="859"/>
      <c r="N84" s="51"/>
    </row>
    <row r="85" spans="1:14">
      <c r="B85" s="89" t="s">
        <v>973</v>
      </c>
      <c r="C85" s="90"/>
      <c r="D85" s="90"/>
      <c r="E85" s="90"/>
      <c r="F85" s="90"/>
      <c r="G85" s="90"/>
      <c r="H85" s="90"/>
      <c r="I85" s="87"/>
      <c r="J85" s="88"/>
      <c r="K85" s="304">
        <v>0.05</v>
      </c>
      <c r="L85" s="858">
        <f>N79*K85</f>
        <v>1590.7372916333741</v>
      </c>
      <c r="M85" s="859"/>
      <c r="N85" s="51"/>
    </row>
    <row r="86" spans="1:14" ht="15.75" thickBot="1">
      <c r="B86" s="91" t="s">
        <v>974</v>
      </c>
      <c r="C86" s="92"/>
      <c r="D86" s="92"/>
      <c r="E86" s="92"/>
      <c r="F86" s="92"/>
      <c r="G86" s="92"/>
      <c r="H86" s="92"/>
      <c r="I86" s="93"/>
      <c r="J86" s="94"/>
      <c r="K86" s="305">
        <v>0.05</v>
      </c>
      <c r="L86" s="860">
        <f>N79*K86</f>
        <v>1590.7372916333741</v>
      </c>
      <c r="M86" s="861"/>
      <c r="N86" s="51"/>
    </row>
    <row r="87" spans="1:14" ht="15.75" thickBot="1">
      <c r="B87" s="823" t="s">
        <v>953</v>
      </c>
      <c r="C87" s="824"/>
      <c r="D87" s="824"/>
      <c r="E87" s="824"/>
      <c r="F87" s="824"/>
      <c r="G87" s="824"/>
      <c r="H87" s="824"/>
      <c r="I87" s="824"/>
      <c r="J87" s="824"/>
      <c r="K87" s="824"/>
      <c r="L87" s="824"/>
      <c r="M87" s="825"/>
      <c r="N87" s="52">
        <f>L84+L85+L86</f>
        <v>9544.423749800244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41359.169582467723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286.59765815254394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21923.769663374151</v>
      </c>
      <c r="N48" s="272">
        <f>K48*M48</f>
        <v>8769.5078653496603</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520.63881358035212</v>
      </c>
      <c r="N49" s="272">
        <f>K49*M49</f>
        <v>1561.9164407410562</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14840.575151689301</v>
      </c>
      <c r="N50" s="272">
        <f>K50*M50</f>
        <v>22260.862727533953</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32592.287033624671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35744.861273302653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7148.9722546605308</v>
      </c>
      <c r="M84" s="859"/>
      <c r="N84" s="51"/>
    </row>
    <row r="85" spans="1:14">
      <c r="B85" s="89" t="s">
        <v>973</v>
      </c>
      <c r="C85" s="90"/>
      <c r="D85" s="90"/>
      <c r="E85" s="90"/>
      <c r="F85" s="90"/>
      <c r="G85" s="90"/>
      <c r="H85" s="90"/>
      <c r="I85" s="87"/>
      <c r="J85" s="88"/>
      <c r="K85" s="304">
        <v>0.05</v>
      </c>
      <c r="L85" s="858">
        <f>N79*K85</f>
        <v>1787.2430636651327</v>
      </c>
      <c r="M85" s="859"/>
      <c r="N85" s="51"/>
    </row>
    <row r="86" spans="1:14" ht="15.75" thickBot="1">
      <c r="B86" s="91" t="s">
        <v>974</v>
      </c>
      <c r="C86" s="92"/>
      <c r="D86" s="92"/>
      <c r="E86" s="92"/>
      <c r="F86" s="92"/>
      <c r="G86" s="92"/>
      <c r="H86" s="92"/>
      <c r="I86" s="93"/>
      <c r="J86" s="94"/>
      <c r="K86" s="305">
        <v>0.05</v>
      </c>
      <c r="L86" s="860">
        <f>N79*K86</f>
        <v>1787.2430636651327</v>
      </c>
      <c r="M86" s="861"/>
      <c r="N86" s="51"/>
    </row>
    <row r="87" spans="1:14" ht="15.75" thickBot="1">
      <c r="B87" s="823" t="s">
        <v>953</v>
      </c>
      <c r="C87" s="824"/>
      <c r="D87" s="824"/>
      <c r="E87" s="824"/>
      <c r="F87" s="824"/>
      <c r="G87" s="824"/>
      <c r="H87" s="824"/>
      <c r="I87" s="824"/>
      <c r="J87" s="824"/>
      <c r="K87" s="824"/>
      <c r="L87" s="824"/>
      <c r="M87" s="825"/>
      <c r="N87" s="52">
        <f>L84+L85+L86</f>
        <v>10723.458381990797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46468.319655293453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241</v>
      </c>
      <c r="B36" s="872" t="str">
        <f>VLOOKUP(A36,EQUIPOS!A6:D154,3,FALSE)</f>
        <v>Grúa (capacidad 15 ton)</v>
      </c>
      <c r="C36" s="873"/>
      <c r="D36" s="873"/>
      <c r="E36" s="873"/>
      <c r="F36" s="873"/>
      <c r="G36" s="873"/>
      <c r="H36" s="874"/>
      <c r="I36" s="267"/>
      <c r="J36" s="268"/>
      <c r="K36" s="269">
        <f>VLOOKUP(A36,EQUIPOS!A6:D162,4,FALSE)</f>
        <v>113221.61021882291</v>
      </c>
      <c r="L36" s="270"/>
      <c r="M36" s="336">
        <v>0.75</v>
      </c>
      <c r="N36" s="272">
        <f>K36/M36</f>
        <v>150962.14695843056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8969.3081204802675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159931.45507891083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14571.324716794368</v>
      </c>
      <c r="N48" s="272">
        <f>K48*M48</f>
        <v>14571.324716794368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14571.324716794368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44846.540602401335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219349.32039810653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43869.864079621308</v>
      </c>
      <c r="M84" s="859"/>
      <c r="N84" s="51"/>
    </row>
    <row r="85" spans="1:14">
      <c r="B85" s="89" t="s">
        <v>973</v>
      </c>
      <c r="C85" s="90"/>
      <c r="D85" s="90"/>
      <c r="E85" s="90"/>
      <c r="F85" s="90"/>
      <c r="G85" s="90"/>
      <c r="H85" s="90"/>
      <c r="I85" s="87"/>
      <c r="J85" s="88"/>
      <c r="K85" s="304">
        <v>0.05</v>
      </c>
      <c r="L85" s="858">
        <f>N79*K85</f>
        <v>10967.466019905327</v>
      </c>
      <c r="M85" s="859"/>
      <c r="N85" s="51"/>
    </row>
    <row r="86" spans="1:14" ht="15.75" thickBot="1">
      <c r="B86" s="91" t="s">
        <v>974</v>
      </c>
      <c r="C86" s="92"/>
      <c r="D86" s="92"/>
      <c r="E86" s="92"/>
      <c r="F86" s="92"/>
      <c r="G86" s="92"/>
      <c r="H86" s="92"/>
      <c r="I86" s="93"/>
      <c r="J86" s="94"/>
      <c r="K86" s="305">
        <v>0.05</v>
      </c>
      <c r="L86" s="860">
        <f>N79*K86</f>
        <v>10967.466019905327</v>
      </c>
      <c r="M86" s="861"/>
      <c r="N86" s="51"/>
    </row>
    <row r="87" spans="1:14" ht="15.75" thickBot="1">
      <c r="B87" s="823" t="s">
        <v>953</v>
      </c>
      <c r="C87" s="824"/>
      <c r="D87" s="824"/>
      <c r="E87" s="824"/>
      <c r="F87" s="824"/>
      <c r="G87" s="824"/>
      <c r="H87" s="824"/>
      <c r="I87" s="824"/>
      <c r="J87" s="824"/>
      <c r="K87" s="824"/>
      <c r="L87" s="824"/>
      <c r="M87" s="825"/>
      <c r="N87" s="52">
        <f>L84+L85+L86</f>
        <v>65804.796119431965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285154.1165175385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6726.9810903601992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14571.324716794368</v>
      </c>
      <c r="N48" s="272">
        <f>K48*M48</f>
        <v>14571.324716794368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14571.324716794368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54933.211258955562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10986.642251791112</v>
      </c>
      <c r="M84" s="859"/>
      <c r="N84" s="51"/>
    </row>
    <row r="85" spans="1:14">
      <c r="B85" s="89" t="s">
        <v>973</v>
      </c>
      <c r="C85" s="90"/>
      <c r="D85" s="90"/>
      <c r="E85" s="90"/>
      <c r="F85" s="90"/>
      <c r="G85" s="90"/>
      <c r="H85" s="90"/>
      <c r="I85" s="87"/>
      <c r="J85" s="88"/>
      <c r="K85" s="304">
        <v>0.05</v>
      </c>
      <c r="L85" s="858">
        <f>N79*K85</f>
        <v>2746.6605629477781</v>
      </c>
      <c r="M85" s="859"/>
      <c r="N85" s="51"/>
    </row>
    <row r="86" spans="1:14" ht="15.75" thickBot="1">
      <c r="B86" s="91" t="s">
        <v>974</v>
      </c>
      <c r="C86" s="92"/>
      <c r="D86" s="92"/>
      <c r="E86" s="92"/>
      <c r="F86" s="92"/>
      <c r="G86" s="92"/>
      <c r="H86" s="92"/>
      <c r="I86" s="93"/>
      <c r="J86" s="94"/>
      <c r="K86" s="305">
        <v>0.05</v>
      </c>
      <c r="L86" s="860">
        <f>N79*K86</f>
        <v>2746.6605629477781</v>
      </c>
      <c r="M86" s="861"/>
      <c r="N86" s="51"/>
    </row>
    <row r="87" spans="1:14" ht="15.75" thickBot="1">
      <c r="B87" s="823" t="s">
        <v>953</v>
      </c>
      <c r="C87" s="824"/>
      <c r="D87" s="824"/>
      <c r="E87" s="824"/>
      <c r="F87" s="824"/>
      <c r="G87" s="824"/>
      <c r="H87" s="824"/>
      <c r="I87" s="824"/>
      <c r="J87" s="824"/>
      <c r="K87" s="824"/>
      <c r="L87" s="824"/>
      <c r="M87" s="825"/>
      <c r="N87" s="52">
        <f>L84+L85+L86</f>
        <v>16479.963377686669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71413.17463664223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2686.8530451800998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14571.324716794368</v>
      </c>
      <c r="N48" s="272">
        <f>K48*M48</f>
        <v>14571.324716794368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14571.324716794368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17912.353634534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35170.531396508464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7034.1062793016936</v>
      </c>
      <c r="M84" s="859"/>
      <c r="N84" s="51"/>
    </row>
    <row r="85" spans="1:14">
      <c r="B85" s="89" t="s">
        <v>973</v>
      </c>
      <c r="C85" s="90"/>
      <c r="D85" s="90"/>
      <c r="E85" s="90"/>
      <c r="F85" s="90"/>
      <c r="G85" s="90"/>
      <c r="H85" s="90"/>
      <c r="I85" s="87"/>
      <c r="J85" s="88"/>
      <c r="K85" s="304">
        <v>0.05</v>
      </c>
      <c r="L85" s="858">
        <f>N79*K85</f>
        <v>1758.5265698254234</v>
      </c>
      <c r="M85" s="859"/>
      <c r="N85" s="51"/>
    </row>
    <row r="86" spans="1:14" ht="15.75" thickBot="1">
      <c r="B86" s="91" t="s">
        <v>974</v>
      </c>
      <c r="C86" s="92"/>
      <c r="D86" s="92"/>
      <c r="E86" s="92"/>
      <c r="F86" s="92"/>
      <c r="G86" s="92"/>
      <c r="H86" s="92"/>
      <c r="I86" s="93"/>
      <c r="J86" s="94"/>
      <c r="K86" s="305">
        <v>0.05</v>
      </c>
      <c r="L86" s="860">
        <f>N79*K86</f>
        <v>1758.5265698254234</v>
      </c>
      <c r="M86" s="861"/>
      <c r="N86" s="51"/>
    </row>
    <row r="87" spans="1:14" ht="15.75" thickBot="1">
      <c r="B87" s="823" t="s">
        <v>953</v>
      </c>
      <c r="C87" s="824"/>
      <c r="D87" s="824"/>
      <c r="E87" s="824"/>
      <c r="F87" s="824"/>
      <c r="G87" s="824"/>
      <c r="H87" s="824"/>
      <c r="I87" s="824"/>
      <c r="J87" s="824"/>
      <c r="K87" s="824"/>
      <c r="L87" s="824"/>
      <c r="M87" s="825"/>
      <c r="N87" s="52">
        <f>L84+L85+L86</f>
        <v>10551.159418952539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45721.690815460999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2015.1397838850748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14571.324716794368</v>
      </c>
      <c r="N48" s="272">
        <f>K48*M48</f>
        <v>14571.324716794368</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14571.324716794368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13434.265225900499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30020.729726579943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6004.1459453159887</v>
      </c>
      <c r="M84" s="859"/>
      <c r="N84" s="51"/>
    </row>
    <row r="85" spans="1:14">
      <c r="B85" s="89" t="s">
        <v>973</v>
      </c>
      <c r="C85" s="90"/>
      <c r="D85" s="90"/>
      <c r="E85" s="90"/>
      <c r="F85" s="90"/>
      <c r="G85" s="90"/>
      <c r="H85" s="90"/>
      <c r="I85" s="87"/>
      <c r="J85" s="88"/>
      <c r="K85" s="304">
        <v>0.05</v>
      </c>
      <c r="L85" s="858">
        <f>N79*K85</f>
        <v>1501.0364863289972</v>
      </c>
      <c r="M85" s="859"/>
      <c r="N85" s="51"/>
    </row>
    <row r="86" spans="1:14" ht="15.75" thickBot="1">
      <c r="B86" s="91" t="s">
        <v>974</v>
      </c>
      <c r="C86" s="92"/>
      <c r="D86" s="92"/>
      <c r="E86" s="92"/>
      <c r="F86" s="92"/>
      <c r="G86" s="92"/>
      <c r="H86" s="92"/>
      <c r="I86" s="93"/>
      <c r="J86" s="94"/>
      <c r="K86" s="305">
        <v>0.05</v>
      </c>
      <c r="L86" s="860">
        <f>N79*K86</f>
        <v>1501.0364863289972</v>
      </c>
      <c r="M86" s="861"/>
      <c r="N86" s="51"/>
    </row>
    <row r="87" spans="1:14" ht="15.75" thickBot="1">
      <c r="B87" s="823" t="s">
        <v>953</v>
      </c>
      <c r="C87" s="824"/>
      <c r="D87" s="824"/>
      <c r="E87" s="824"/>
      <c r="F87" s="824"/>
      <c r="G87" s="824"/>
      <c r="H87" s="824"/>
      <c r="I87" s="824"/>
      <c r="J87" s="824"/>
      <c r="K87" s="824"/>
      <c r="L87" s="824"/>
      <c r="M87" s="825"/>
      <c r="N87" s="52">
        <f>L84+L85+L86</f>
        <v>9006.2189179739835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39026.948644553922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topLeftCell="A61" zoomScale="76" zoomScaleNormal="76" workbookViewId="0">
      <selection activeCell="O75" sqref="O75"/>
    </sheetView>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93" t="s">
        <v>944</v>
      </c>
      <c r="C35" s="894"/>
      <c r="D35" s="894"/>
      <c r="E35" s="894"/>
      <c r="F35" s="894"/>
      <c r="G35" s="894"/>
      <c r="H35" s="895"/>
      <c r="I35" s="896" t="s">
        <v>948</v>
      </c>
      <c r="J35" s="897"/>
      <c r="K35" s="69" t="s">
        <v>949</v>
      </c>
      <c r="L35" s="898" t="s">
        <v>950</v>
      </c>
      <c r="M35" s="895"/>
      <c r="N35" s="70" t="s">
        <v>951</v>
      </c>
    </row>
    <row r="36" spans="1:15">
      <c r="A36" s="113"/>
      <c r="B36" s="872"/>
      <c r="C36" s="873"/>
      <c r="D36" s="873"/>
      <c r="E36" s="873"/>
      <c r="F36" s="873"/>
      <c r="G36" s="873"/>
      <c r="H36" s="874"/>
      <c r="I36" s="267"/>
      <c r="J36" s="268"/>
      <c r="K36" s="269"/>
      <c r="L36" s="270"/>
      <c r="M36" s="336"/>
      <c r="N36" s="272"/>
    </row>
    <row r="37" spans="1:15">
      <c r="A37" s="113"/>
      <c r="B37" s="872"/>
      <c r="C37" s="873"/>
      <c r="D37" s="873"/>
      <c r="E37" s="873"/>
      <c r="F37" s="873"/>
      <c r="G37" s="873"/>
      <c r="H37" s="874"/>
      <c r="I37" s="421"/>
      <c r="J37" s="422"/>
      <c r="K37" s="269"/>
      <c r="L37" s="335"/>
      <c r="M37" s="336"/>
      <c r="N37" s="272"/>
    </row>
    <row r="38" spans="1:15">
      <c r="A38" s="113"/>
      <c r="B38" s="872"/>
      <c r="C38" s="873"/>
      <c r="D38" s="873"/>
      <c r="E38" s="873"/>
      <c r="F38" s="873"/>
      <c r="G38" s="873"/>
      <c r="H38" s="874"/>
      <c r="I38" s="328"/>
      <c r="J38" s="330"/>
      <c r="K38" s="269"/>
      <c r="L38" s="423"/>
      <c r="M38" s="424"/>
      <c r="N38" s="272"/>
    </row>
    <row r="39" spans="1:15">
      <c r="B39" s="872"/>
      <c r="C39" s="873"/>
      <c r="D39" s="873"/>
      <c r="E39" s="873"/>
      <c r="F39" s="873"/>
      <c r="G39" s="873"/>
      <c r="H39" s="874"/>
      <c r="I39" s="36"/>
      <c r="J39" s="37"/>
      <c r="K39" s="269"/>
      <c r="L39" s="276"/>
      <c r="M39" s="336"/>
      <c r="N39" s="272"/>
    </row>
    <row r="40" spans="1:15">
      <c r="B40" s="320"/>
      <c r="C40" s="321"/>
      <c r="D40" s="321"/>
      <c r="E40" s="321"/>
      <c r="F40" s="323"/>
      <c r="G40" s="323"/>
      <c r="H40" s="125"/>
      <c r="I40" s="36"/>
      <c r="J40" s="37"/>
      <c r="K40" s="269"/>
      <c r="L40" s="276"/>
      <c r="M40" s="277"/>
      <c r="N40" s="273"/>
    </row>
    <row r="41" spans="1:15">
      <c r="B41" s="880" t="s">
        <v>952</v>
      </c>
      <c r="C41" s="881"/>
      <c r="D41" s="881"/>
      <c r="E41" s="38"/>
      <c r="F41" s="39"/>
      <c r="G41" s="39"/>
      <c r="H41" s="40"/>
      <c r="I41" s="36"/>
      <c r="J41" s="37"/>
      <c r="K41" s="279"/>
      <c r="L41" s="276"/>
      <c r="M41" s="401">
        <v>0.15</v>
      </c>
      <c r="N41" s="344">
        <f>N77*M41</f>
        <v>11305.850572033949</v>
      </c>
    </row>
    <row r="42" spans="1:15" ht="15.75" thickBot="1">
      <c r="B42" s="872"/>
      <c r="C42" s="873"/>
      <c r="D42" s="873"/>
      <c r="E42" s="873"/>
      <c r="F42" s="873"/>
      <c r="G42" s="873"/>
      <c r="H42" s="874"/>
      <c r="I42" s="882"/>
      <c r="J42" s="883"/>
      <c r="K42" s="41"/>
      <c r="L42" s="884"/>
      <c r="M42" s="885"/>
      <c r="N42" s="105"/>
    </row>
    <row r="43" spans="1:15" ht="15.75" thickBot="1">
      <c r="B43" s="823" t="s">
        <v>953</v>
      </c>
      <c r="C43" s="824"/>
      <c r="D43" s="824"/>
      <c r="E43" s="824"/>
      <c r="F43" s="824"/>
      <c r="G43" s="824"/>
      <c r="H43" s="824"/>
      <c r="I43" s="824"/>
      <c r="J43" s="824"/>
      <c r="K43" s="824"/>
      <c r="L43" s="824"/>
      <c r="M43" s="825"/>
      <c r="N43" s="394">
        <f>SUM(N36:N42)</f>
        <v>11305.850572033949</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68" t="s">
        <v>944</v>
      </c>
      <c r="C47" s="869"/>
      <c r="D47" s="869"/>
      <c r="E47" s="869"/>
      <c r="F47" s="869"/>
      <c r="G47" s="869"/>
      <c r="H47" s="869"/>
      <c r="I47" s="903"/>
      <c r="J47" s="315" t="s">
        <v>945</v>
      </c>
      <c r="K47" s="85" t="s">
        <v>946</v>
      </c>
      <c r="L47" s="904" t="s">
        <v>955</v>
      </c>
      <c r="M47" s="903"/>
      <c r="N47" s="86" t="s">
        <v>951</v>
      </c>
    </row>
    <row r="48" spans="1:15">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30695.609619104795</v>
      </c>
      <c r="N48" s="272">
        <f>K48*M48</f>
        <v>64460.780200120069</v>
      </c>
      <c r="O48">
        <v>28410.92</v>
      </c>
    </row>
    <row r="49" spans="1:15">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14571.324716794368</v>
      </c>
      <c r="N49" s="272">
        <f>K49*M49</f>
        <v>14571.324716794368</v>
      </c>
      <c r="O49" s="646">
        <f>+O48/M48</f>
        <v>0.92556949845743353</v>
      </c>
    </row>
    <row r="50" spans="1:15">
      <c r="A50" s="170"/>
      <c r="B50" s="43"/>
      <c r="C50" s="425"/>
      <c r="D50" s="425"/>
      <c r="E50" s="425"/>
      <c r="F50" s="425"/>
      <c r="G50" s="425"/>
      <c r="H50" s="425"/>
      <c r="I50" s="425"/>
      <c r="J50" s="311"/>
      <c r="K50" s="397"/>
      <c r="L50" s="421"/>
      <c r="M50" s="402"/>
      <c r="N50" s="272"/>
    </row>
    <row r="51" spans="1:15">
      <c r="A51" s="170"/>
      <c r="B51" s="43"/>
      <c r="C51" s="425"/>
      <c r="D51" s="425"/>
      <c r="E51" s="425"/>
      <c r="F51" s="425"/>
      <c r="G51" s="425"/>
      <c r="H51" s="425"/>
      <c r="I51" s="425"/>
      <c r="J51" s="311"/>
      <c r="K51" s="397"/>
      <c r="L51" s="421"/>
      <c r="M51" s="402"/>
      <c r="N51" s="272"/>
      <c r="O51">
        <v>12680.95</v>
      </c>
    </row>
    <row r="52" spans="1:15">
      <c r="B52" s="320"/>
      <c r="C52" s="47"/>
      <c r="D52" s="47"/>
      <c r="E52" s="47"/>
      <c r="F52" s="47"/>
      <c r="G52" s="47"/>
      <c r="H52" s="47"/>
      <c r="I52" s="47"/>
      <c r="J52" s="288"/>
      <c r="K52" s="169"/>
      <c r="L52" s="318"/>
      <c r="M52" s="426"/>
      <c r="N52" s="273"/>
      <c r="O52">
        <f>+M49/O51</f>
        <v>1.1490720109135646</v>
      </c>
    </row>
    <row r="53" spans="1:15">
      <c r="B53" s="168"/>
      <c r="C53" s="317"/>
      <c r="D53" s="317"/>
      <c r="E53" s="317"/>
      <c r="F53" s="317"/>
      <c r="G53" s="317"/>
      <c r="H53" s="317"/>
      <c r="I53" s="317"/>
      <c r="J53" s="311"/>
      <c r="K53" s="44"/>
      <c r="L53" s="318"/>
      <c r="M53" s="426"/>
      <c r="N53" s="273"/>
    </row>
    <row r="54" spans="1:15" ht="15.75" thickBot="1">
      <c r="B54" s="478"/>
      <c r="C54" s="47"/>
      <c r="D54" s="47"/>
      <c r="E54" s="47"/>
      <c r="F54" s="47"/>
      <c r="G54" s="47"/>
      <c r="H54" s="47"/>
      <c r="I54" s="47"/>
      <c r="J54" s="288"/>
      <c r="K54" s="169"/>
      <c r="L54" s="479"/>
      <c r="M54" s="480"/>
      <c r="N54" s="481"/>
    </row>
    <row r="55" spans="1:15" ht="15.75" thickBot="1">
      <c r="B55" s="823" t="s">
        <v>953</v>
      </c>
      <c r="C55" s="824"/>
      <c r="D55" s="824"/>
      <c r="E55" s="824"/>
      <c r="F55" s="824"/>
      <c r="G55" s="824"/>
      <c r="H55" s="824"/>
      <c r="I55" s="824"/>
      <c r="J55" s="824"/>
      <c r="K55" s="824"/>
      <c r="L55" s="824"/>
      <c r="M55" s="825"/>
      <c r="N55" s="394">
        <f>SUM(N48:N54)</f>
        <v>79032.104916914439</v>
      </c>
    </row>
    <row r="56" spans="1:15">
      <c r="B56" s="33"/>
      <c r="C56" s="34"/>
      <c r="D56" s="34"/>
      <c r="E56" s="34"/>
      <c r="F56" s="34"/>
      <c r="G56" s="34"/>
      <c r="H56" s="34"/>
      <c r="I56" s="34"/>
      <c r="J56" s="34"/>
      <c r="K56" s="34"/>
      <c r="L56" s="34"/>
      <c r="M56" s="34"/>
      <c r="N56" s="35"/>
    </row>
    <row r="57" spans="1:15">
      <c r="B57" s="64" t="s">
        <v>956</v>
      </c>
      <c r="C57" s="65"/>
      <c r="D57" s="65"/>
      <c r="E57" s="65"/>
      <c r="F57" s="65"/>
      <c r="G57" s="65"/>
      <c r="H57" s="65"/>
      <c r="I57" s="65"/>
      <c r="J57" s="65"/>
      <c r="K57" s="65"/>
      <c r="L57" s="65"/>
      <c r="M57" s="65"/>
      <c r="N57" s="66"/>
    </row>
    <row r="58" spans="1:15" ht="15.75" thickBot="1">
      <c r="B58" s="68"/>
      <c r="C58" s="61"/>
      <c r="D58" s="61"/>
      <c r="E58" s="61"/>
      <c r="F58" s="61"/>
      <c r="G58" s="61"/>
      <c r="H58" s="61"/>
      <c r="I58" s="61"/>
      <c r="J58" s="61"/>
      <c r="K58" s="61"/>
      <c r="L58" s="61"/>
      <c r="M58" s="61"/>
      <c r="N58" s="63"/>
    </row>
    <row r="59" spans="1:15" ht="25.5">
      <c r="B59" s="313" t="s">
        <v>957</v>
      </c>
      <c r="C59" s="314"/>
      <c r="D59" s="314"/>
      <c r="E59" s="314"/>
      <c r="F59" s="314"/>
      <c r="G59" s="314"/>
      <c r="H59" s="73" t="s">
        <v>945</v>
      </c>
      <c r="I59" s="74" t="s">
        <v>958</v>
      </c>
      <c r="J59" s="75" t="s">
        <v>959</v>
      </c>
      <c r="K59" s="73" t="s">
        <v>960</v>
      </c>
      <c r="L59" s="909" t="s">
        <v>961</v>
      </c>
      <c r="M59" s="888"/>
      <c r="N59" s="76" t="s">
        <v>951</v>
      </c>
    </row>
    <row r="60" spans="1:15">
      <c r="B60" s="46"/>
      <c r="C60" s="317"/>
      <c r="D60" s="317"/>
      <c r="E60" s="317"/>
      <c r="F60" s="317"/>
      <c r="G60" s="317"/>
      <c r="H60" s="311"/>
      <c r="I60" s="279"/>
      <c r="J60" s="286"/>
      <c r="K60" s="279"/>
      <c r="L60" s="910"/>
      <c r="M60" s="911"/>
      <c r="N60" s="287"/>
    </row>
    <row r="61" spans="1:15">
      <c r="B61" s="46"/>
      <c r="C61" s="47"/>
      <c r="D61" s="47"/>
      <c r="E61" s="47"/>
      <c r="F61" s="47"/>
      <c r="G61" s="47"/>
      <c r="H61" s="311"/>
      <c r="I61" s="279"/>
      <c r="J61" s="286"/>
      <c r="K61" s="279"/>
      <c r="L61" s="910"/>
      <c r="M61" s="911"/>
      <c r="N61" s="287"/>
    </row>
    <row r="62" spans="1:15">
      <c r="B62" s="46"/>
      <c r="C62" s="47"/>
      <c r="D62" s="47"/>
      <c r="E62" s="47"/>
      <c r="F62" s="47"/>
      <c r="G62" s="47"/>
      <c r="H62" s="311"/>
      <c r="I62" s="279"/>
      <c r="J62" s="286"/>
      <c r="K62" s="279"/>
      <c r="L62" s="910"/>
      <c r="M62" s="911"/>
      <c r="N62" s="287"/>
    </row>
    <row r="63" spans="1:15">
      <c r="B63" s="46"/>
      <c r="C63" s="47"/>
      <c r="D63" s="47"/>
      <c r="E63" s="47"/>
      <c r="F63" s="47"/>
      <c r="G63" s="47"/>
      <c r="H63" s="311"/>
      <c r="I63" s="279"/>
      <c r="J63" s="286"/>
      <c r="K63" s="279"/>
      <c r="L63" s="910"/>
      <c r="M63" s="911"/>
      <c r="N63" s="287"/>
    </row>
    <row r="64" spans="1:15">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c r="O72">
        <f>+I72/3</f>
        <v>29260</v>
      </c>
    </row>
    <row r="73" spans="1:15">
      <c r="B73" s="49"/>
      <c r="C73" s="47"/>
      <c r="D73" s="47"/>
      <c r="E73" s="47"/>
      <c r="F73" s="47"/>
      <c r="G73" s="47"/>
      <c r="H73" s="47"/>
      <c r="I73" s="292"/>
      <c r="J73" s="293"/>
      <c r="K73" s="294"/>
      <c r="L73" s="50"/>
      <c r="M73" s="432"/>
      <c r="N73" s="395"/>
      <c r="O73">
        <v>73771.7</v>
      </c>
    </row>
    <row r="74" spans="1:15">
      <c r="B74" s="49"/>
      <c r="C74" s="47"/>
      <c r="D74" s="47"/>
      <c r="E74" s="47"/>
      <c r="F74" s="47"/>
      <c r="G74" s="47"/>
      <c r="H74" s="47"/>
      <c r="I74" s="279"/>
      <c r="J74" s="297"/>
      <c r="K74" s="298"/>
      <c r="L74" s="318"/>
      <c r="M74" s="300"/>
      <c r="N74" s="296"/>
      <c r="O74">
        <f>+O72/O73</f>
        <v>0.39662905965295636</v>
      </c>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165710.29263584138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33142.058527168279</v>
      </c>
      <c r="M84" s="859"/>
      <c r="N84" s="51"/>
    </row>
    <row r="85" spans="1:14">
      <c r="B85" s="89" t="s">
        <v>973</v>
      </c>
      <c r="C85" s="90"/>
      <c r="D85" s="90"/>
      <c r="E85" s="90"/>
      <c r="F85" s="90"/>
      <c r="G85" s="90"/>
      <c r="H85" s="90"/>
      <c r="I85" s="87"/>
      <c r="J85" s="88"/>
      <c r="K85" s="304">
        <v>0.05</v>
      </c>
      <c r="L85" s="858">
        <f>N79*K85</f>
        <v>8285.5146317920698</v>
      </c>
      <c r="M85" s="859"/>
      <c r="N85" s="51"/>
    </row>
    <row r="86" spans="1:14" ht="15.75" thickBot="1">
      <c r="B86" s="91" t="s">
        <v>974</v>
      </c>
      <c r="C86" s="92"/>
      <c r="D86" s="92"/>
      <c r="E86" s="92"/>
      <c r="F86" s="92"/>
      <c r="G86" s="92"/>
      <c r="H86" s="92"/>
      <c r="I86" s="93"/>
      <c r="J86" s="94"/>
      <c r="K86" s="305">
        <v>0.05</v>
      </c>
      <c r="L86" s="860">
        <f>N79*K86</f>
        <v>8285.5146317920698</v>
      </c>
      <c r="M86" s="861"/>
      <c r="N86" s="51"/>
    </row>
    <row r="87" spans="1:14" ht="15.75" thickBot="1">
      <c r="B87" s="823" t="s">
        <v>953</v>
      </c>
      <c r="C87" s="824"/>
      <c r="D87" s="824"/>
      <c r="E87" s="824"/>
      <c r="F87" s="824"/>
      <c r="G87" s="824"/>
      <c r="H87" s="824"/>
      <c r="I87" s="824"/>
      <c r="J87" s="824"/>
      <c r="K87" s="824"/>
      <c r="L87" s="824"/>
      <c r="M87" s="825"/>
      <c r="N87" s="52">
        <f>L84+L85+L86</f>
        <v>49713.087790752426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215423.38042659382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11305.850572033949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30695.609619104795</v>
      </c>
      <c r="N48" s="272">
        <f>K48*M48</f>
        <v>61391.219238209589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14571.324716794368</v>
      </c>
      <c r="N49" s="272">
        <f>K49*M49</f>
        <v>14571.324716794368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75962.543955003959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162640.73167393089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32528.146334786179</v>
      </c>
      <c r="M84" s="859"/>
      <c r="N84" s="51"/>
    </row>
    <row r="85" spans="1:14">
      <c r="B85" s="89" t="s">
        <v>973</v>
      </c>
      <c r="C85" s="90"/>
      <c r="D85" s="90"/>
      <c r="E85" s="90"/>
      <c r="F85" s="90"/>
      <c r="G85" s="90"/>
      <c r="H85" s="90"/>
      <c r="I85" s="87"/>
      <c r="J85" s="88"/>
      <c r="K85" s="304">
        <v>0.05</v>
      </c>
      <c r="L85" s="858">
        <f>N79*K85</f>
        <v>8132.0365836965448</v>
      </c>
      <c r="M85" s="859"/>
      <c r="N85" s="51"/>
    </row>
    <row r="86" spans="1:14" ht="15.75" thickBot="1">
      <c r="B86" s="91" t="s">
        <v>974</v>
      </c>
      <c r="C86" s="92"/>
      <c r="D86" s="92"/>
      <c r="E86" s="92"/>
      <c r="F86" s="92"/>
      <c r="G86" s="92"/>
      <c r="H86" s="92"/>
      <c r="I86" s="93"/>
      <c r="J86" s="94"/>
      <c r="K86" s="305">
        <v>0.05</v>
      </c>
      <c r="L86" s="860">
        <f>N79*K86</f>
        <v>8132.0365836965448</v>
      </c>
      <c r="M86" s="861"/>
      <c r="N86" s="51"/>
    </row>
    <row r="87" spans="1:14" ht="15.75" thickBot="1">
      <c r="B87" s="823" t="s">
        <v>953</v>
      </c>
      <c r="C87" s="824"/>
      <c r="D87" s="824"/>
      <c r="E87" s="824"/>
      <c r="F87" s="824"/>
      <c r="G87" s="824"/>
      <c r="H87" s="824"/>
      <c r="I87" s="824"/>
      <c r="J87" s="824"/>
      <c r="K87" s="824"/>
      <c r="L87" s="824"/>
      <c r="M87" s="825"/>
      <c r="N87" s="52">
        <f>L84+L85+L86</f>
        <v>48792.219502179265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211432.95117611016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4720.6884844632978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30695.609619104795</v>
      </c>
      <c r="N48" s="272">
        <f>K48*M48</f>
        <v>40211.248601027284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14571.324716794368</v>
      </c>
      <c r="N49" s="272">
        <f>K49*M49</f>
        <v>14571.324716794368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54782.573317821654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47206.884844632979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106710.14664691793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21342.029329383586</v>
      </c>
      <c r="M84" s="859"/>
      <c r="N84" s="51"/>
    </row>
    <row r="85" spans="1:14">
      <c r="B85" s="89" t="s">
        <v>973</v>
      </c>
      <c r="C85" s="90"/>
      <c r="D85" s="90"/>
      <c r="E85" s="90"/>
      <c r="F85" s="90"/>
      <c r="G85" s="90"/>
      <c r="H85" s="90"/>
      <c r="I85" s="87"/>
      <c r="J85" s="88"/>
      <c r="K85" s="304">
        <v>0.05</v>
      </c>
      <c r="L85" s="858">
        <f>N79*K85</f>
        <v>5335.5073323458964</v>
      </c>
      <c r="M85" s="859"/>
      <c r="N85" s="51"/>
    </row>
    <row r="86" spans="1:14" ht="15.75" thickBot="1">
      <c r="B86" s="91" t="s">
        <v>974</v>
      </c>
      <c r="C86" s="92"/>
      <c r="D86" s="92"/>
      <c r="E86" s="92"/>
      <c r="F86" s="92"/>
      <c r="G86" s="92"/>
      <c r="H86" s="92"/>
      <c r="I86" s="93"/>
      <c r="J86" s="94"/>
      <c r="K86" s="305">
        <v>0.05</v>
      </c>
      <c r="L86" s="860">
        <f>N79*K86</f>
        <v>5335.5073323458964</v>
      </c>
      <c r="M86" s="861"/>
      <c r="N86" s="51"/>
    </row>
    <row r="87" spans="1:14" ht="15.75" thickBot="1">
      <c r="B87" s="823" t="s">
        <v>953</v>
      </c>
      <c r="C87" s="824"/>
      <c r="D87" s="824"/>
      <c r="E87" s="824"/>
      <c r="F87" s="824"/>
      <c r="G87" s="824"/>
      <c r="H87" s="824"/>
      <c r="I87" s="824"/>
      <c r="J87" s="824"/>
      <c r="K87" s="824"/>
      <c r="L87" s="824"/>
      <c r="M87" s="825"/>
      <c r="N87" s="52">
        <f>L84+L85+L86</f>
        <v>32013.043994075379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138723.1906409933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3957.0477002118823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30695.609619104795</v>
      </c>
      <c r="N48" s="272">
        <f>K48*M48</f>
        <v>33765.170581015278</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14571.324716794368</v>
      </c>
      <c r="N49" s="272">
        <f>K49*M49</f>
        <v>14571.324716794368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48336.495297809648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39570.477002118823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91864.020000140357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18372.804000028071</v>
      </c>
      <c r="M84" s="859"/>
      <c r="N84" s="51"/>
    </row>
    <row r="85" spans="1:14">
      <c r="B85" s="89" t="s">
        <v>973</v>
      </c>
      <c r="C85" s="90"/>
      <c r="D85" s="90"/>
      <c r="E85" s="90"/>
      <c r="F85" s="90"/>
      <c r="G85" s="90"/>
      <c r="H85" s="90"/>
      <c r="I85" s="87"/>
      <c r="J85" s="88"/>
      <c r="K85" s="304">
        <v>0.05</v>
      </c>
      <c r="L85" s="858">
        <f>N79*K85</f>
        <v>4593.2010000070177</v>
      </c>
      <c r="M85" s="859"/>
      <c r="N85" s="51"/>
    </row>
    <row r="86" spans="1:14" ht="15.75" thickBot="1">
      <c r="B86" s="91" t="s">
        <v>974</v>
      </c>
      <c r="C86" s="92"/>
      <c r="D86" s="92"/>
      <c r="E86" s="92"/>
      <c r="F86" s="92"/>
      <c r="G86" s="92"/>
      <c r="H86" s="92"/>
      <c r="I86" s="93"/>
      <c r="J86" s="94"/>
      <c r="K86" s="305">
        <v>0.05</v>
      </c>
      <c r="L86" s="860">
        <f>N79*K86</f>
        <v>4593.2010000070177</v>
      </c>
      <c r="M86" s="861"/>
      <c r="N86" s="51"/>
    </row>
    <row r="87" spans="1:14" ht="15.75" thickBot="1">
      <c r="B87" s="823" t="s">
        <v>953</v>
      </c>
      <c r="C87" s="824"/>
      <c r="D87" s="824"/>
      <c r="E87" s="824"/>
      <c r="F87" s="824"/>
      <c r="G87" s="824"/>
      <c r="H87" s="824"/>
      <c r="I87" s="824"/>
      <c r="J87" s="824"/>
      <c r="K87" s="824"/>
      <c r="L87" s="824"/>
      <c r="M87" s="825"/>
      <c r="N87" s="52">
        <f>L84+L85+L86</f>
        <v>27559.206000042108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119423.22600018246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269.07924361440803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30695.609619104795</v>
      </c>
      <c r="N48" s="272">
        <f>K48*M48</f>
        <v>1534.7804809552399</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68.90267034712889</v>
      </c>
      <c r="N49" s="272">
        <f>K49*M49</f>
        <v>344.51335173564445</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8514.2499727406048</v>
      </c>
      <c r="N50" s="272">
        <f>K50*M50</f>
        <v>8514.2499727406048</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10393.543805431489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13353.415485189977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2670.6830970379956</v>
      </c>
      <c r="M84" s="859"/>
      <c r="N84" s="51"/>
    </row>
    <row r="85" spans="1:14">
      <c r="B85" s="89" t="s">
        <v>973</v>
      </c>
      <c r="C85" s="90"/>
      <c r="D85" s="90"/>
      <c r="E85" s="90"/>
      <c r="F85" s="90"/>
      <c r="G85" s="90"/>
      <c r="H85" s="90"/>
      <c r="I85" s="87"/>
      <c r="J85" s="88"/>
      <c r="K85" s="304">
        <v>0.05</v>
      </c>
      <c r="L85" s="858">
        <f>N79*K85</f>
        <v>667.6707742594989</v>
      </c>
      <c r="M85" s="859"/>
      <c r="N85" s="51"/>
    </row>
    <row r="86" spans="1:14" ht="15.75" thickBot="1">
      <c r="B86" s="91" t="s">
        <v>974</v>
      </c>
      <c r="C86" s="92"/>
      <c r="D86" s="92"/>
      <c r="E86" s="92"/>
      <c r="F86" s="92"/>
      <c r="G86" s="92"/>
      <c r="H86" s="92"/>
      <c r="I86" s="93"/>
      <c r="J86" s="94"/>
      <c r="K86" s="305">
        <v>0.05</v>
      </c>
      <c r="L86" s="860">
        <f>N79*K86</f>
        <v>667.6707742594989</v>
      </c>
      <c r="M86" s="861"/>
      <c r="N86" s="51"/>
    </row>
    <row r="87" spans="1:14" ht="15.75" thickBot="1">
      <c r="B87" s="823" t="s">
        <v>953</v>
      </c>
      <c r="C87" s="824"/>
      <c r="D87" s="824"/>
      <c r="E87" s="824"/>
      <c r="F87" s="824"/>
      <c r="G87" s="824"/>
      <c r="H87" s="824"/>
      <c r="I87" s="824"/>
      <c r="J87" s="824"/>
      <c r="K87" s="824"/>
      <c r="L87" s="824"/>
      <c r="M87" s="825"/>
      <c r="N87" s="52">
        <f>L84+L85+L86</f>
        <v>4006.0246455569936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17359.440130746971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108.262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875.59393394966889</v>
      </c>
      <c r="N48" s="272">
        <f>K48*M48</f>
        <v>875.59393394966889</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36644.560172767677</v>
      </c>
      <c r="N49" s="272">
        <f>K49*M49</f>
        <v>1832.2280086383839</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30695.609619104795</v>
      </c>
      <c r="N50" s="272">
        <f>K50*M50</f>
        <v>2302.1707214328594</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68.90267034712889</v>
      </c>
      <c r="N51" s="272">
        <f>K51*M51</f>
        <v>344.51335173564445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5354.5060157565567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1082.6199999999999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6545.3880157565563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1309.0776031513115</v>
      </c>
      <c r="M84" s="859"/>
      <c r="N84" s="51"/>
    </row>
    <row r="85" spans="1:14">
      <c r="B85" s="89" t="s">
        <v>973</v>
      </c>
      <c r="C85" s="90"/>
      <c r="D85" s="90"/>
      <c r="E85" s="90"/>
      <c r="F85" s="90"/>
      <c r="G85" s="90"/>
      <c r="H85" s="90"/>
      <c r="I85" s="87"/>
      <c r="J85" s="88"/>
      <c r="K85" s="304">
        <v>0.05</v>
      </c>
      <c r="L85" s="858">
        <f>N79*K85</f>
        <v>327.26940078782786</v>
      </c>
      <c r="M85" s="859"/>
      <c r="N85" s="51"/>
    </row>
    <row r="86" spans="1:14" ht="15.75" thickBot="1">
      <c r="B86" s="91" t="s">
        <v>974</v>
      </c>
      <c r="C86" s="92"/>
      <c r="D86" s="92"/>
      <c r="E86" s="92"/>
      <c r="F86" s="92"/>
      <c r="G86" s="92"/>
      <c r="H86" s="92"/>
      <c r="I86" s="93"/>
      <c r="J86" s="94"/>
      <c r="K86" s="305">
        <v>0.05</v>
      </c>
      <c r="L86" s="860">
        <f>N79*K86</f>
        <v>327.26940078782786</v>
      </c>
      <c r="M86" s="861"/>
      <c r="N86" s="51"/>
    </row>
    <row r="87" spans="1:14" ht="15.75" thickBot="1">
      <c r="B87" s="823" t="s">
        <v>953</v>
      </c>
      <c r="C87" s="824"/>
      <c r="D87" s="824"/>
      <c r="E87" s="824"/>
      <c r="F87" s="824"/>
      <c r="G87" s="824"/>
      <c r="H87" s="824"/>
      <c r="I87" s="824"/>
      <c r="J87" s="824"/>
      <c r="K87" s="824"/>
      <c r="L87" s="824"/>
      <c r="M87" s="825"/>
      <c r="N87" s="52">
        <f>L84+L85+L86</f>
        <v>1963.6164047269672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8509.0044204835231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253</v>
      </c>
      <c r="B36" s="872" t="str">
        <f>VLOOKUP(A36,EQUIPOS!A6:D154,3,FALSE)</f>
        <v>Máquina hidrosembradora</v>
      </c>
      <c r="C36" s="873"/>
      <c r="D36" s="873"/>
      <c r="E36" s="873"/>
      <c r="F36" s="873"/>
      <c r="G36" s="873"/>
      <c r="H36" s="874"/>
      <c r="I36" s="267"/>
      <c r="J36" s="268"/>
      <c r="K36" s="269">
        <f>VLOOKUP(A36,EQUIPOS!A6:D162,4,FALSE)</f>
        <v>23185.43513979753</v>
      </c>
      <c r="L36" s="270"/>
      <c r="M36" s="336">
        <v>350</v>
      </c>
      <c r="N36" s="272">
        <f>K36/M36</f>
        <v>66.244100399421512</v>
      </c>
    </row>
    <row r="37" spans="1:14">
      <c r="A37" s="113" t="s">
        <v>138</v>
      </c>
      <c r="B37" s="872" t="str">
        <f>VLOOKUP(A37,EQUIPOS!A7:D154,3,FALSE)</f>
        <v>Camioneta D-300</v>
      </c>
      <c r="C37" s="873"/>
      <c r="D37" s="873"/>
      <c r="E37" s="873"/>
      <c r="F37" s="873"/>
      <c r="G37" s="873"/>
      <c r="H37" s="874"/>
      <c r="I37" s="421"/>
      <c r="J37" s="422"/>
      <c r="K37" s="269">
        <f>VLOOKUP(A37,EQUIPOS!A7:D163,4,FALSE)</f>
        <v>35602.43747759633</v>
      </c>
      <c r="L37" s="335"/>
      <c r="M37" s="336">
        <v>350</v>
      </c>
      <c r="N37" s="272">
        <f>K37/M37</f>
        <v>101.72124993598952</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4.8049864931144288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172.77033682852544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875.59393394966889</v>
      </c>
      <c r="N48" s="272">
        <f>K48*M48</f>
        <v>875.59393394966889</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3194.9638219422541</v>
      </c>
      <c r="N49" s="272">
        <f>K49*M49</f>
        <v>1277.9855287769017</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68.90267034712889</v>
      </c>
      <c r="N50" s="272">
        <f>K50*M50</f>
        <v>344.51335173564445</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36644.560172767677</v>
      </c>
      <c r="N51" s="272">
        <f>K51*M51</f>
        <v>1832.2280086383839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4330.3208231005992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96.099729862288569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4599.1908897914136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919.83817795828281</v>
      </c>
      <c r="M84" s="859"/>
      <c r="N84" s="51"/>
    </row>
    <row r="85" spans="1:14">
      <c r="B85" s="89" t="s">
        <v>973</v>
      </c>
      <c r="C85" s="90"/>
      <c r="D85" s="90"/>
      <c r="E85" s="90"/>
      <c r="F85" s="90"/>
      <c r="G85" s="90"/>
      <c r="H85" s="90"/>
      <c r="I85" s="87"/>
      <c r="J85" s="88"/>
      <c r="K85" s="304">
        <v>0.05</v>
      </c>
      <c r="L85" s="858">
        <f>N79*K85</f>
        <v>229.9595444895707</v>
      </c>
      <c r="M85" s="859"/>
      <c r="N85" s="51"/>
    </row>
    <row r="86" spans="1:14" ht="15.75" thickBot="1">
      <c r="B86" s="91" t="s">
        <v>974</v>
      </c>
      <c r="C86" s="92"/>
      <c r="D86" s="92"/>
      <c r="E86" s="92"/>
      <c r="F86" s="92"/>
      <c r="G86" s="92"/>
      <c r="H86" s="92"/>
      <c r="I86" s="93"/>
      <c r="J86" s="94"/>
      <c r="K86" s="305">
        <v>0.05</v>
      </c>
      <c r="L86" s="860">
        <f>N79*K86</f>
        <v>229.9595444895707</v>
      </c>
      <c r="M86" s="861"/>
      <c r="N86" s="51"/>
    </row>
    <row r="87" spans="1:14" ht="15.75" thickBot="1">
      <c r="B87" s="823" t="s">
        <v>953</v>
      </c>
      <c r="C87" s="824"/>
      <c r="D87" s="824"/>
      <c r="E87" s="824"/>
      <c r="F87" s="824"/>
      <c r="G87" s="824"/>
      <c r="H87" s="824"/>
      <c r="I87" s="824"/>
      <c r="J87" s="824"/>
      <c r="K87" s="824"/>
      <c r="L87" s="824"/>
      <c r="M87" s="825"/>
      <c r="N87" s="52">
        <f>L84+L85+L86</f>
        <v>1379.7572669374244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5978.9481567288385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35602.43747759633</v>
      </c>
      <c r="L36" s="270"/>
      <c r="M36" s="336">
        <v>8000</v>
      </c>
      <c r="N36" s="272">
        <f>K36/M36</f>
        <v>4.4503046846995415</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26.907924361440802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31.358229046140345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5389.2488622277442</v>
      </c>
      <c r="N48" s="272">
        <f>K48*M48</f>
        <v>5658.7113053391313</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14146.248242806694</v>
      </c>
      <c r="N49" s="272">
        <f>K49*M49</f>
        <v>14146.248242806694</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954.03697403716944</v>
      </c>
      <c r="N50" s="272">
        <f>K50*M50</f>
        <v>1908.0739480743389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21713.033496220163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24435.184161410383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4887.0368322820768</v>
      </c>
      <c r="M84" s="859"/>
      <c r="N84" s="51"/>
    </row>
    <row r="85" spans="1:14">
      <c r="B85" s="89" t="s">
        <v>973</v>
      </c>
      <c r="C85" s="90"/>
      <c r="D85" s="90"/>
      <c r="E85" s="90"/>
      <c r="F85" s="90"/>
      <c r="G85" s="90"/>
      <c r="H85" s="90"/>
      <c r="I85" s="87"/>
      <c r="J85" s="88"/>
      <c r="K85" s="304">
        <v>0.05</v>
      </c>
      <c r="L85" s="858">
        <f>N79*K85</f>
        <v>1221.7592080705192</v>
      </c>
      <c r="M85" s="859"/>
      <c r="N85" s="51"/>
    </row>
    <row r="86" spans="1:14" ht="15.75" thickBot="1">
      <c r="B86" s="91" t="s">
        <v>974</v>
      </c>
      <c r="C86" s="92"/>
      <c r="D86" s="92"/>
      <c r="E86" s="92"/>
      <c r="F86" s="92"/>
      <c r="G86" s="92"/>
      <c r="H86" s="92"/>
      <c r="I86" s="93"/>
      <c r="J86" s="94"/>
      <c r="K86" s="305">
        <v>0.05</v>
      </c>
      <c r="L86" s="860">
        <f>N79*K86</f>
        <v>1221.7592080705192</v>
      </c>
      <c r="M86" s="861"/>
      <c r="N86" s="51"/>
    </row>
    <row r="87" spans="1:14" ht="15.75" thickBot="1">
      <c r="B87" s="823" t="s">
        <v>953</v>
      </c>
      <c r="C87" s="824"/>
      <c r="D87" s="824"/>
      <c r="E87" s="824"/>
      <c r="F87" s="824"/>
      <c r="G87" s="824"/>
      <c r="H87" s="824"/>
      <c r="I87" s="824"/>
      <c r="J87" s="824"/>
      <c r="K87" s="824"/>
      <c r="L87" s="824"/>
      <c r="M87" s="825"/>
      <c r="N87" s="52">
        <f>L84+L85+L86</f>
        <v>7330.5552484231148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31765.739409833499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35602.43747759633</v>
      </c>
      <c r="L36" s="270"/>
      <c r="M36" s="336">
        <v>8000</v>
      </c>
      <c r="N36" s="272">
        <f>K36/M36</f>
        <v>4.4503046846995415</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26.907924361440802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31.358229046140345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13176.310652535574</v>
      </c>
      <c r="N48" s="272">
        <f>K48*M48</f>
        <v>13835.126185162353</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14146.248242806694</v>
      </c>
      <c r="N49" s="272">
        <f>K49*M49</f>
        <v>14146.248242806694</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954.03697403716944</v>
      </c>
      <c r="N50" s="272">
        <f>K50*M50</f>
        <v>1908.0739480743389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29889.448376043387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32611.59904123361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6522.3198082467225</v>
      </c>
      <c r="M84" s="859"/>
      <c r="N84" s="51"/>
    </row>
    <row r="85" spans="1:14">
      <c r="B85" s="89" t="s">
        <v>973</v>
      </c>
      <c r="C85" s="90"/>
      <c r="D85" s="90"/>
      <c r="E85" s="90"/>
      <c r="F85" s="90"/>
      <c r="G85" s="90"/>
      <c r="H85" s="90"/>
      <c r="I85" s="87"/>
      <c r="J85" s="88"/>
      <c r="K85" s="304">
        <v>0.05</v>
      </c>
      <c r="L85" s="858">
        <f>N79*K85</f>
        <v>1630.5799520616806</v>
      </c>
      <c r="M85" s="859"/>
      <c r="N85" s="51"/>
    </row>
    <row r="86" spans="1:14" ht="15.75" thickBot="1">
      <c r="B86" s="91" t="s">
        <v>974</v>
      </c>
      <c r="C86" s="92"/>
      <c r="D86" s="92"/>
      <c r="E86" s="92"/>
      <c r="F86" s="92"/>
      <c r="G86" s="92"/>
      <c r="H86" s="92"/>
      <c r="I86" s="93"/>
      <c r="J86" s="94"/>
      <c r="K86" s="305">
        <v>0.05</v>
      </c>
      <c r="L86" s="860">
        <f>N79*K86</f>
        <v>1630.5799520616806</v>
      </c>
      <c r="M86" s="861"/>
      <c r="N86" s="51"/>
    </row>
    <row r="87" spans="1:14" ht="15.75" thickBot="1">
      <c r="B87" s="823" t="s">
        <v>953</v>
      </c>
      <c r="C87" s="824"/>
      <c r="D87" s="824"/>
      <c r="E87" s="824"/>
      <c r="F87" s="824"/>
      <c r="G87" s="824"/>
      <c r="H87" s="824"/>
      <c r="I87" s="824"/>
      <c r="J87" s="824"/>
      <c r="K87" s="824"/>
      <c r="L87" s="824"/>
      <c r="M87" s="825"/>
      <c r="N87" s="52">
        <f>L84+L85+L86</f>
        <v>9783.4797123700828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42395.078753603695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119</v>
      </c>
      <c r="B36" s="872" t="str">
        <f>VLOOKUP(A36,EQUIPOS!A6:D154,3,FALSE)</f>
        <v xml:space="preserve">Bomba de concreto, Producción: 30 m3/h, POTENCIA: 67 HP, MAX PRESION DE CONCRETO: 1150 PSI
</v>
      </c>
      <c r="C36" s="873"/>
      <c r="D36" s="873"/>
      <c r="E36" s="873"/>
      <c r="F36" s="873"/>
      <c r="G36" s="873"/>
      <c r="H36" s="874"/>
      <c r="I36" s="267"/>
      <c r="J36" s="268"/>
      <c r="K36" s="269">
        <f>VLOOKUP(A36,EQUIPOS!A6:D162,4,FALSE)</f>
        <v>46016.1428615818</v>
      </c>
      <c r="L36" s="270"/>
      <c r="M36" s="336">
        <v>100</v>
      </c>
      <c r="N36" s="272">
        <f>K36/M36</f>
        <v>460.16142861581801</v>
      </c>
    </row>
    <row r="37" spans="1:14">
      <c r="A37" s="113" t="s">
        <v>138</v>
      </c>
      <c r="B37" s="872" t="str">
        <f>VLOOKUP(A37,EQUIPOS!A7:D154,3,FALSE)</f>
        <v>Camioneta D-300</v>
      </c>
      <c r="C37" s="873"/>
      <c r="D37" s="873"/>
      <c r="E37" s="873"/>
      <c r="F37" s="873"/>
      <c r="G37" s="873"/>
      <c r="H37" s="874"/>
      <c r="I37" s="421"/>
      <c r="J37" s="422"/>
      <c r="K37" s="269">
        <f>VLOOKUP(A37,EQUIPOS!A7:D163,4,FALSE)</f>
        <v>35602.43747759633</v>
      </c>
      <c r="L37" s="335"/>
      <c r="M37" s="336">
        <v>1000</v>
      </c>
      <c r="N37" s="272">
        <f>K37/M37</f>
        <v>35.602437477596332</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4.0401280451800998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499.80399413859442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401878.53494341724</v>
      </c>
      <c r="N48" s="272">
        <f>K48*M48</f>
        <v>40187.853494341725</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4946.1516898415912</v>
      </c>
      <c r="N49" s="272">
        <f>K49*M49</f>
        <v>5440.7668588257511</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5562.0355586366977</v>
      </c>
      <c r="N50" s="272">
        <f>K50*M50</f>
        <v>5562.0355586366977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51190.655911804177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404.01280451800994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52094.472710460781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10418.894542092157</v>
      </c>
      <c r="M84" s="859"/>
      <c r="N84" s="51"/>
    </row>
    <row r="85" spans="1:14">
      <c r="B85" s="89" t="s">
        <v>973</v>
      </c>
      <c r="C85" s="90"/>
      <c r="D85" s="90"/>
      <c r="E85" s="90"/>
      <c r="F85" s="90"/>
      <c r="G85" s="90"/>
      <c r="H85" s="90"/>
      <c r="I85" s="87"/>
      <c r="J85" s="88"/>
      <c r="K85" s="304">
        <v>0.05</v>
      </c>
      <c r="L85" s="858">
        <f>N79*K85</f>
        <v>2604.7236355230393</v>
      </c>
      <c r="M85" s="859"/>
      <c r="N85" s="51"/>
    </row>
    <row r="86" spans="1:14" ht="15.75" thickBot="1">
      <c r="B86" s="91" t="s">
        <v>974</v>
      </c>
      <c r="C86" s="92"/>
      <c r="D86" s="92"/>
      <c r="E86" s="92"/>
      <c r="F86" s="92"/>
      <c r="G86" s="92"/>
      <c r="H86" s="92"/>
      <c r="I86" s="93"/>
      <c r="J86" s="94"/>
      <c r="K86" s="305">
        <v>0.05</v>
      </c>
      <c r="L86" s="860">
        <f>N79*K86</f>
        <v>2604.7236355230393</v>
      </c>
      <c r="M86" s="861"/>
      <c r="N86" s="51"/>
    </row>
    <row r="87" spans="1:14" ht="15.75" thickBot="1">
      <c r="B87" s="823" t="s">
        <v>953</v>
      </c>
      <c r="C87" s="824"/>
      <c r="D87" s="824"/>
      <c r="E87" s="824"/>
      <c r="F87" s="824"/>
      <c r="G87" s="824"/>
      <c r="H87" s="824"/>
      <c r="I87" s="824"/>
      <c r="J87" s="824"/>
      <c r="K87" s="824"/>
      <c r="L87" s="824"/>
      <c r="M87" s="825"/>
      <c r="N87" s="52">
        <f>L84+L85+L86</f>
        <v>15628.341813138237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67722.814523599023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270.65500000000003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30695.609619104795</v>
      </c>
      <c r="N48" s="272">
        <f>K48*M48</f>
        <v>15347.804809552397</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17144.044423447936</v>
      </c>
      <c r="N49" s="272">
        <f>K49*M49</f>
        <v>17144.044423447936</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32491.849233000336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38175.604233000333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7635.1208466000671</v>
      </c>
      <c r="M84" s="859"/>
      <c r="N84" s="51"/>
    </row>
    <row r="85" spans="1:14">
      <c r="B85" s="89" t="s">
        <v>973</v>
      </c>
      <c r="C85" s="90"/>
      <c r="D85" s="90"/>
      <c r="E85" s="90"/>
      <c r="F85" s="90"/>
      <c r="G85" s="90"/>
      <c r="H85" s="90"/>
      <c r="I85" s="87"/>
      <c r="J85" s="88"/>
      <c r="K85" s="304">
        <v>0.05</v>
      </c>
      <c r="L85" s="858">
        <f>N79*K85</f>
        <v>1908.7802116500168</v>
      </c>
      <c r="M85" s="859"/>
      <c r="N85" s="51"/>
    </row>
    <row r="86" spans="1:14" ht="15.75" thickBot="1">
      <c r="B86" s="91" t="s">
        <v>974</v>
      </c>
      <c r="C86" s="92"/>
      <c r="D86" s="92"/>
      <c r="E86" s="92"/>
      <c r="F86" s="92"/>
      <c r="G86" s="92"/>
      <c r="H86" s="92"/>
      <c r="I86" s="93"/>
      <c r="J86" s="94"/>
      <c r="K86" s="305">
        <v>0.05</v>
      </c>
      <c r="L86" s="860">
        <f>N79*K86</f>
        <v>1908.7802116500168</v>
      </c>
      <c r="M86" s="861"/>
      <c r="N86" s="51"/>
    </row>
    <row r="87" spans="1:14" ht="15.75" thickBot="1">
      <c r="B87" s="823" t="s">
        <v>953</v>
      </c>
      <c r="C87" s="824"/>
      <c r="D87" s="824"/>
      <c r="E87" s="824"/>
      <c r="F87" s="824"/>
      <c r="G87" s="824"/>
      <c r="H87" s="824"/>
      <c r="I87" s="824"/>
      <c r="J87" s="824"/>
      <c r="K87" s="824"/>
      <c r="L87" s="824"/>
      <c r="M87" s="825"/>
      <c r="N87" s="52">
        <f>L84+L85+L86</f>
        <v>11452.6812699001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49628.285502900435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N76*M41</f>
        <v>90218.333333333343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678.42629264865377</v>
      </c>
      <c r="N48" s="272">
        <f>K48*M48</f>
        <v>746268.92191351915</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3" t="s">
        <v>953</v>
      </c>
      <c r="C54" s="824"/>
      <c r="D54" s="824"/>
      <c r="E54" s="824"/>
      <c r="F54" s="824"/>
      <c r="G54" s="824"/>
      <c r="H54" s="824"/>
      <c r="I54" s="824"/>
      <c r="J54" s="824"/>
      <c r="K54" s="824"/>
      <c r="L54" s="824"/>
      <c r="M54" s="825"/>
      <c r="N54" s="394">
        <f>SUM(N48:N53)</f>
        <v>746268.92191351915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3"/>
      <c r="M64" s="994"/>
      <c r="N64" s="485"/>
    </row>
    <row r="65" spans="1:15" ht="15.75" thickBot="1">
      <c r="B65" s="823" t="s">
        <v>953</v>
      </c>
      <c r="C65" s="824"/>
      <c r="D65" s="824"/>
      <c r="E65" s="824"/>
      <c r="F65" s="824"/>
      <c r="G65" s="824"/>
      <c r="H65" s="824"/>
      <c r="I65" s="824"/>
      <c r="J65" s="824"/>
      <c r="K65" s="824"/>
      <c r="L65" s="824"/>
      <c r="M65" s="825"/>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977"/>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3" t="s">
        <v>953</v>
      </c>
      <c r="C76" s="824"/>
      <c r="D76" s="824"/>
      <c r="E76" s="824"/>
      <c r="F76" s="824"/>
      <c r="G76" s="824"/>
      <c r="H76" s="824"/>
      <c r="I76" s="824"/>
      <c r="J76" s="824"/>
      <c r="K76" s="824"/>
      <c r="L76" s="824"/>
      <c r="M76" s="825"/>
      <c r="N76" s="301">
        <f>SUM(N70:N75)</f>
        <v>1804366.6666666667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2640853.9219135195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528170.78438270395</v>
      </c>
      <c r="M83" s="859"/>
      <c r="N83" s="51"/>
    </row>
    <row r="84" spans="1:14">
      <c r="B84" s="89" t="s">
        <v>973</v>
      </c>
      <c r="C84" s="90"/>
      <c r="D84" s="90"/>
      <c r="E84" s="90"/>
      <c r="F84" s="90"/>
      <c r="G84" s="90"/>
      <c r="H84" s="90"/>
      <c r="I84" s="87"/>
      <c r="J84" s="88"/>
      <c r="K84" s="304">
        <v>0.05</v>
      </c>
      <c r="L84" s="858">
        <f>N78*K84</f>
        <v>132042.69609567599</v>
      </c>
      <c r="M84" s="859"/>
      <c r="N84" s="51"/>
    </row>
    <row r="85" spans="1:14" ht="15.75" thickBot="1">
      <c r="B85" s="91" t="s">
        <v>974</v>
      </c>
      <c r="C85" s="92"/>
      <c r="D85" s="92"/>
      <c r="E85" s="92"/>
      <c r="F85" s="92"/>
      <c r="G85" s="92"/>
      <c r="H85" s="92"/>
      <c r="I85" s="93"/>
      <c r="J85" s="94"/>
      <c r="K85" s="305">
        <v>0.05</v>
      </c>
      <c r="L85" s="860">
        <f>N78*K85</f>
        <v>132042.69609567599</v>
      </c>
      <c r="M85" s="861"/>
      <c r="N85" s="51"/>
    </row>
    <row r="86" spans="1:14" ht="15.75" thickBot="1">
      <c r="B86" s="823" t="s">
        <v>953</v>
      </c>
      <c r="C86" s="824"/>
      <c r="D86" s="824"/>
      <c r="E86" s="824"/>
      <c r="F86" s="824"/>
      <c r="G86" s="824"/>
      <c r="H86" s="824"/>
      <c r="I86" s="824"/>
      <c r="J86" s="824"/>
      <c r="K86" s="824"/>
      <c r="L86" s="824"/>
      <c r="M86" s="825"/>
      <c r="N86" s="52">
        <f>L83+L84+L85</f>
        <v>792256.1765740558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3433110.0984875755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71" t="s">
        <v>373</v>
      </c>
      <c r="B36" s="872" t="str">
        <f>VLOOKUP(A36,EQUIPOS!A6:D154,3,FALSE)</f>
        <v>Volqueta 6 m3</v>
      </c>
      <c r="C36" s="873"/>
      <c r="D36" s="873"/>
      <c r="E36" s="873"/>
      <c r="F36" s="873"/>
      <c r="G36" s="873"/>
      <c r="H36" s="874"/>
      <c r="I36" s="267"/>
      <c r="J36" s="268"/>
      <c r="K36" s="269">
        <f>VLOOKUP(A36,EQUIPOS!A6:D160,4,FALSE)</f>
        <v>61032.749961593712</v>
      </c>
      <c r="L36" s="270"/>
      <c r="M36" s="455">
        <v>81</v>
      </c>
      <c r="N36" s="272">
        <f>K36/M36</f>
        <v>753.490740266589</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753.490740266589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753.490740266589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150.69814805331779</v>
      </c>
      <c r="M83" s="859"/>
      <c r="N83" s="51"/>
    </row>
    <row r="84" spans="1:14">
      <c r="B84" s="89" t="s">
        <v>973</v>
      </c>
      <c r="C84" s="90"/>
      <c r="D84" s="90"/>
      <c r="E84" s="90"/>
      <c r="F84" s="90"/>
      <c r="G84" s="90"/>
      <c r="H84" s="90"/>
      <c r="I84" s="87"/>
      <c r="J84" s="88"/>
      <c r="K84" s="304">
        <v>0.05</v>
      </c>
      <c r="L84" s="858">
        <f>N78*K84</f>
        <v>37.674537013329449</v>
      </c>
      <c r="M84" s="859"/>
      <c r="N84" s="51"/>
    </row>
    <row r="85" spans="1:14" ht="15.75" thickBot="1">
      <c r="B85" s="91" t="s">
        <v>974</v>
      </c>
      <c r="C85" s="92"/>
      <c r="D85" s="92"/>
      <c r="E85" s="92"/>
      <c r="F85" s="92"/>
      <c r="G85" s="92"/>
      <c r="H85" s="92"/>
      <c r="I85" s="93"/>
      <c r="J85" s="94"/>
      <c r="K85" s="305">
        <v>0.05</v>
      </c>
      <c r="L85" s="860">
        <f>N78*K85</f>
        <v>37.674537013329449</v>
      </c>
      <c r="M85" s="861"/>
      <c r="N85" s="51"/>
    </row>
    <row r="86" spans="1:14" ht="15.75" thickBot="1">
      <c r="B86" s="823" t="s">
        <v>953</v>
      </c>
      <c r="C86" s="824"/>
      <c r="D86" s="824"/>
      <c r="E86" s="824"/>
      <c r="F86" s="824"/>
      <c r="G86" s="824"/>
      <c r="H86" s="824"/>
      <c r="I86" s="824"/>
      <c r="J86" s="824"/>
      <c r="K86" s="824"/>
      <c r="L86" s="824"/>
      <c r="M86" s="825"/>
      <c r="N86" s="52">
        <f>L83+L84+L85</f>
        <v>226.04722207997671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979.53796234656568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VLOOKUP(A36,EQUIPOS!A6:D160,4,FALSE)</f>
        <v>61032.749961593712</v>
      </c>
      <c r="L36" s="270"/>
      <c r="M36" s="283">
        <v>66</v>
      </c>
      <c r="N36" s="272">
        <f>K36/M36</f>
        <v>924.73863578172291</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924.73863578172291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924.73863578172291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184.9477271563446</v>
      </c>
      <c r="M83" s="859"/>
      <c r="N83" s="51"/>
    </row>
    <row r="84" spans="1:14">
      <c r="B84" s="89" t="s">
        <v>973</v>
      </c>
      <c r="C84" s="90"/>
      <c r="D84" s="90"/>
      <c r="E84" s="90"/>
      <c r="F84" s="90"/>
      <c r="G84" s="90"/>
      <c r="H84" s="90"/>
      <c r="I84" s="87"/>
      <c r="J84" s="88"/>
      <c r="K84" s="304">
        <v>0.05</v>
      </c>
      <c r="L84" s="858">
        <f>N78*K84</f>
        <v>46.23693178908615</v>
      </c>
      <c r="M84" s="859"/>
      <c r="N84" s="51"/>
    </row>
    <row r="85" spans="1:14" ht="15.75" thickBot="1">
      <c r="B85" s="91" t="s">
        <v>974</v>
      </c>
      <c r="C85" s="92"/>
      <c r="D85" s="92"/>
      <c r="E85" s="92"/>
      <c r="F85" s="92"/>
      <c r="G85" s="92"/>
      <c r="H85" s="92"/>
      <c r="I85" s="93"/>
      <c r="J85" s="94"/>
      <c r="K85" s="305">
        <v>0.05</v>
      </c>
      <c r="L85" s="860">
        <f>N78*K85</f>
        <v>46.23693178908615</v>
      </c>
      <c r="M85" s="861"/>
      <c r="N85" s="51"/>
    </row>
    <row r="86" spans="1:14" ht="15.75" thickBot="1">
      <c r="B86" s="823" t="s">
        <v>953</v>
      </c>
      <c r="C86" s="824"/>
      <c r="D86" s="824"/>
      <c r="E86" s="824"/>
      <c r="F86" s="824"/>
      <c r="G86" s="824"/>
      <c r="H86" s="824"/>
      <c r="I86" s="824"/>
      <c r="J86" s="824"/>
      <c r="K86" s="824"/>
      <c r="L86" s="824"/>
      <c r="M86" s="825"/>
      <c r="N86" s="52">
        <f>L83+L84+L85</f>
        <v>277.42159073451688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1202.1602265162398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1" t="s">
        <v>942</v>
      </c>
      <c r="C27" s="1002"/>
      <c r="D27" s="1002"/>
      <c r="E27" s="1002"/>
      <c r="F27" s="1002"/>
      <c r="G27" s="1002"/>
      <c r="H27" s="1002"/>
      <c r="I27" s="1002"/>
      <c r="J27" s="1002"/>
      <c r="K27" s="1002"/>
      <c r="L27" s="1002"/>
      <c r="M27" s="1002"/>
      <c r="N27" s="1003"/>
    </row>
    <row r="28" spans="1:14" ht="15.75" thickBot="1">
      <c r="B28" s="33"/>
      <c r="C28" s="34"/>
      <c r="D28" s="34"/>
      <c r="E28" s="34"/>
      <c r="F28" s="34"/>
      <c r="G28" s="34"/>
      <c r="H28" s="34"/>
      <c r="I28" s="34"/>
      <c r="J28" s="34"/>
      <c r="K28" s="34"/>
      <c r="L28" s="34"/>
      <c r="M28" s="34"/>
      <c r="N28" s="35"/>
    </row>
    <row r="29" spans="1:14" ht="26.25" thickBot="1">
      <c r="B29" s="71" t="s">
        <v>943</v>
      </c>
      <c r="C29" s="1006" t="s">
        <v>944</v>
      </c>
      <c r="D29" s="1007"/>
      <c r="E29" s="1007"/>
      <c r="F29" s="1007"/>
      <c r="G29" s="1007"/>
      <c r="H29" s="1007"/>
      <c r="I29" s="1007"/>
      <c r="J29" s="72"/>
      <c r="K29" s="342" t="s">
        <v>2215</v>
      </c>
      <c r="L29" s="1004" t="s">
        <v>945</v>
      </c>
      <c r="M29" s="1005"/>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VLOOKUP(A36,EQUIPOS!A6:D160,4,FALSE)</f>
        <v>61032.749961593712</v>
      </c>
      <c r="L36" s="270"/>
      <c r="M36" s="283">
        <v>66</v>
      </c>
      <c r="N36" s="272">
        <f>K36/M36</f>
        <v>924.73863578172291</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924.73863578172291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924.73863578172291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184.9477271563446</v>
      </c>
      <c r="M83" s="859"/>
      <c r="N83" s="51"/>
    </row>
    <row r="84" spans="1:14">
      <c r="B84" s="89" t="s">
        <v>973</v>
      </c>
      <c r="C84" s="90"/>
      <c r="D84" s="90"/>
      <c r="E84" s="90"/>
      <c r="F84" s="90"/>
      <c r="G84" s="90"/>
      <c r="H84" s="90"/>
      <c r="I84" s="87"/>
      <c r="J84" s="88"/>
      <c r="K84" s="304">
        <v>0.05</v>
      </c>
      <c r="L84" s="858">
        <f>N78*K84</f>
        <v>46.23693178908615</v>
      </c>
      <c r="M84" s="859"/>
      <c r="N84" s="51"/>
    </row>
    <row r="85" spans="1:14" ht="15.75" thickBot="1">
      <c r="B85" s="91" t="s">
        <v>974</v>
      </c>
      <c r="C85" s="92"/>
      <c r="D85" s="92"/>
      <c r="E85" s="92"/>
      <c r="F85" s="92"/>
      <c r="G85" s="92"/>
      <c r="H85" s="92"/>
      <c r="I85" s="93"/>
      <c r="J85" s="94"/>
      <c r="K85" s="305">
        <v>0.05</v>
      </c>
      <c r="L85" s="860">
        <f>N78*K85</f>
        <v>46.23693178908615</v>
      </c>
      <c r="M85" s="861"/>
      <c r="N85" s="51"/>
    </row>
    <row r="86" spans="1:14" ht="15.75" thickBot="1">
      <c r="B86" s="823" t="s">
        <v>953</v>
      </c>
      <c r="C86" s="824"/>
      <c r="D86" s="824"/>
      <c r="E86" s="824"/>
      <c r="F86" s="824"/>
      <c r="G86" s="824"/>
      <c r="H86" s="824"/>
      <c r="I86" s="824"/>
      <c r="J86" s="824"/>
      <c r="K86" s="824"/>
      <c r="L86" s="824"/>
      <c r="M86" s="825"/>
      <c r="N86" s="52">
        <f>L83+L84+L85</f>
        <v>277.42159073451688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1202.1602265162398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2021-04-20T19:01:39Z</dcterms:modified>
</cp:coreProperties>
</file>