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53B2CABA-13E9-4C43-B263-5293ABE04DF3}"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80" i="279" l="1"/>
  <c r="K80" i="279"/>
  <c r="N80" i="279" s="1"/>
  <c r="D67" i="2"/>
  <c r="D64" i="2"/>
  <c r="D36" i="2" s="1"/>
  <c r="D51" i="2"/>
  <c r="D52" i="2" s="1"/>
  <c r="D47" i="2"/>
  <c r="D46" i="2"/>
  <c r="D45" i="2"/>
  <c r="D39" i="2"/>
  <c r="D38" i="2"/>
  <c r="D35" i="2"/>
  <c r="D34" i="2"/>
  <c r="D33" i="2"/>
  <c r="D32" i="2"/>
  <c r="D31" i="2"/>
  <c r="D29" i="2"/>
  <c r="D9" i="2"/>
  <c r="D37" i="2" l="1"/>
  <c r="I80" i="279"/>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65" l="1"/>
  <c r="N41" i="65" s="1"/>
  <c r="N43" i="65" s="1"/>
  <c r="N76" i="98"/>
  <c r="N41" i="98" s="1"/>
  <c r="N76" i="101"/>
  <c r="N41" i="101" s="1"/>
  <c r="N76" i="134"/>
  <c r="N41" i="134" s="1"/>
  <c r="N76" i="136"/>
  <c r="N41" i="136" s="1"/>
  <c r="N76" i="137"/>
  <c r="N41" i="137" s="1"/>
  <c r="N76" i="146"/>
  <c r="N41" i="146" s="1"/>
  <c r="N76" i="144"/>
  <c r="N41" i="144" s="1"/>
  <c r="N84" i="220"/>
  <c r="N46" i="220" s="1"/>
  <c r="N83" i="221"/>
  <c r="N46" i="221" s="1"/>
  <c r="N72" i="227"/>
  <c r="N41" i="227" s="1"/>
  <c r="N78" i="273"/>
  <c r="N41" i="273" s="1"/>
  <c r="N75" i="289"/>
  <c r="N41" i="289" s="1"/>
  <c r="N43" i="289" s="1"/>
  <c r="N76" i="92"/>
  <c r="N41" i="92" s="1"/>
  <c r="N76" i="26"/>
  <c r="N42" i="26" s="1"/>
  <c r="N76" i="96"/>
  <c r="N41" i="96" s="1"/>
  <c r="N76" i="107"/>
  <c r="N41" i="107" s="1"/>
  <c r="N75" i="133"/>
  <c r="N41" i="133" s="1"/>
  <c r="N76" i="135"/>
  <c r="N41" i="135" s="1"/>
  <c r="N43" i="135" s="1"/>
  <c r="N76" i="242"/>
  <c r="N40" i="242" s="1"/>
  <c r="N81" i="282"/>
  <c r="N44" i="282" s="1"/>
  <c r="N46" i="282" s="1"/>
  <c r="N43" i="306"/>
  <c r="N81" i="280"/>
  <c r="N44" i="280" s="1"/>
  <c r="N75" i="293"/>
  <c r="N41" i="293" s="1"/>
  <c r="N43" i="293" s="1"/>
  <c r="N77" i="295"/>
  <c r="N41" i="295" s="1"/>
  <c r="N43" i="295" s="1"/>
  <c r="N75" i="325"/>
  <c r="N41" i="325" s="1"/>
  <c r="N77" i="329"/>
  <c r="N41" i="329" s="1"/>
  <c r="N43" i="329" s="1"/>
  <c r="N79" i="50"/>
  <c r="N42" i="50" s="1"/>
  <c r="N43" i="50" s="1"/>
  <c r="N76" i="82"/>
  <c r="N41" i="82" s="1"/>
  <c r="N43" i="82" s="1"/>
  <c r="N76" i="88"/>
  <c r="N41" i="88" s="1"/>
  <c r="N43" i="88" s="1"/>
  <c r="N76" i="94"/>
  <c r="N41" i="94" s="1"/>
  <c r="N43" i="94" s="1"/>
  <c r="N76" i="105"/>
  <c r="N41" i="105" s="1"/>
  <c r="N76" i="108"/>
  <c r="N41" i="108" s="1"/>
  <c r="N77" i="333"/>
  <c r="N41" i="333" s="1"/>
  <c r="N43" i="333" s="1"/>
  <c r="N76" i="67"/>
  <c r="N41" i="67" s="1"/>
  <c r="N43" i="67" s="1"/>
  <c r="N78" i="67" s="1"/>
  <c r="L84" i="67" s="1"/>
  <c r="N76" i="68"/>
  <c r="N41" i="68" s="1"/>
  <c r="N43" i="68" s="1"/>
  <c r="N75" i="75"/>
  <c r="N41" i="75" s="1"/>
  <c r="N43" i="75" s="1"/>
  <c r="N76" i="80"/>
  <c r="N41" i="80" s="1"/>
  <c r="N43" i="80" s="1"/>
  <c r="N76" i="84"/>
  <c r="N41" i="84" s="1"/>
  <c r="N43" i="84" s="1"/>
  <c r="N76" i="86"/>
  <c r="N41" i="86" s="1"/>
  <c r="N76" i="90"/>
  <c r="N41" i="90" s="1"/>
  <c r="N76" i="102"/>
  <c r="N41" i="102" s="1"/>
  <c r="N43" i="102" s="1"/>
  <c r="N80" i="164"/>
  <c r="N46" i="164" s="1"/>
  <c r="N48" i="164" s="1"/>
  <c r="N83" i="165"/>
  <c r="N49" i="165" s="1"/>
  <c r="N81" i="170"/>
  <c r="N47" i="170" s="1"/>
  <c r="N49" i="170" s="1"/>
  <c r="N81" i="176"/>
  <c r="N47" i="176" s="1"/>
  <c r="N49" i="176" s="1"/>
  <c r="N81" i="171"/>
  <c r="N47" i="171" s="1"/>
  <c r="N49" i="171" s="1"/>
  <c r="N81" i="178"/>
  <c r="N47" i="178" s="1"/>
  <c r="N80" i="179"/>
  <c r="N46" i="179" s="1"/>
  <c r="N80" i="180"/>
  <c r="N46" i="180" s="1"/>
  <c r="N48" i="180" s="1"/>
  <c r="N80" i="177"/>
  <c r="N46" i="177" s="1"/>
  <c r="N80" i="181"/>
  <c r="N46" i="181" s="1"/>
  <c r="N48" i="181" s="1"/>
  <c r="N77" i="337"/>
  <c r="N41" i="337" s="1"/>
  <c r="N43" i="337" s="1"/>
  <c r="N77" i="193"/>
  <c r="N43" i="193" s="1"/>
  <c r="N45" i="193" s="1"/>
  <c r="N87" i="246"/>
  <c r="N45" i="246" s="1"/>
  <c r="N47" i="246" s="1"/>
  <c r="N77" i="250"/>
  <c r="N41" i="250" s="1"/>
  <c r="N91" i="260"/>
  <c r="N47" i="260" s="1"/>
  <c r="N78" i="232"/>
  <c r="N41" i="232" s="1"/>
  <c r="N76" i="234"/>
  <c r="N40" i="234" s="1"/>
  <c r="N42" i="234" s="1"/>
  <c r="N79" i="244"/>
  <c r="N45" i="244" s="1"/>
  <c r="N47" i="244" s="1"/>
  <c r="N77" i="254"/>
  <c r="N41" i="254" s="1"/>
  <c r="N43" i="254" s="1"/>
  <c r="N81" i="266"/>
  <c r="N41" i="266" s="1"/>
  <c r="N43" i="266" s="1"/>
  <c r="N78" i="272"/>
  <c r="N41" i="272" s="1"/>
  <c r="N43" i="272" s="1"/>
  <c r="N75" i="290"/>
  <c r="N41" i="290" s="1"/>
  <c r="N43" i="290" s="1"/>
  <c r="N77" i="294"/>
  <c r="N41" i="294" s="1"/>
  <c r="N43" i="294" s="1"/>
  <c r="N75" i="299"/>
  <c r="N41" i="299" s="1"/>
  <c r="N43" i="299" s="1"/>
  <c r="N77" i="321"/>
  <c r="N79" i="321" s="1"/>
  <c r="L85" i="321" s="1"/>
  <c r="N77" i="347"/>
  <c r="N41" i="347" s="1"/>
  <c r="N43" i="347" s="1"/>
  <c r="N77" i="364"/>
  <c r="N41" i="364" s="1"/>
  <c r="N43" i="364" s="1"/>
  <c r="N61" i="221"/>
  <c r="N53" i="325"/>
  <c r="N76" i="24"/>
  <c r="N42" i="24" s="1"/>
  <c r="N76" i="61"/>
  <c r="N42" i="61" s="1"/>
  <c r="N43" i="61" s="1"/>
  <c r="N76" i="64"/>
  <c r="N41" i="64" s="1"/>
  <c r="N43" i="64" s="1"/>
  <c r="N78" i="64" s="1"/>
  <c r="L83" i="64" s="1"/>
  <c r="N75" i="72"/>
  <c r="N41" i="72" s="1"/>
  <c r="N43" i="72" s="1"/>
  <c r="N77" i="72" s="1"/>
  <c r="L84" i="72" s="1"/>
  <c r="N75" i="74"/>
  <c r="N41" i="74" s="1"/>
  <c r="N43" i="74" s="1"/>
  <c r="N77" i="74" s="1"/>
  <c r="L84" i="74" s="1"/>
  <c r="N76" i="79"/>
  <c r="N41" i="79" s="1"/>
  <c r="N43" i="79" s="1"/>
  <c r="N76" i="81"/>
  <c r="N41" i="81" s="1"/>
  <c r="N76" i="83"/>
  <c r="N41" i="83" s="1"/>
  <c r="N76" i="85"/>
  <c r="N41" i="85" s="1"/>
  <c r="N76" i="87"/>
  <c r="N41" i="87" s="1"/>
  <c r="N76" i="89"/>
  <c r="N41" i="89" s="1"/>
  <c r="N43" i="89" s="1"/>
  <c r="N76" i="91"/>
  <c r="N41" i="91" s="1"/>
  <c r="N43" i="91" s="1"/>
  <c r="N76" i="100"/>
  <c r="N41" i="100" s="1"/>
  <c r="N43" i="100" s="1"/>
  <c r="N76" i="106"/>
  <c r="N41" i="106" s="1"/>
  <c r="N43" i="106" s="1"/>
  <c r="N80" i="160"/>
  <c r="N46" i="160" s="1"/>
  <c r="N48" i="160" s="1"/>
  <c r="N77" i="342"/>
  <c r="N41" i="342" s="1"/>
  <c r="N43" i="22"/>
  <c r="N76" i="25"/>
  <c r="N42" i="25" s="1"/>
  <c r="N43" i="25" s="1"/>
  <c r="N43" i="31"/>
  <c r="N76" i="63"/>
  <c r="N41" i="63" s="1"/>
  <c r="N43" i="63" s="1"/>
  <c r="N78" i="63" s="1"/>
  <c r="N76" i="95"/>
  <c r="N41" i="95" s="1"/>
  <c r="N43" i="95" s="1"/>
  <c r="N76" i="97"/>
  <c r="N41" i="97" s="1"/>
  <c r="N43" i="97" s="1"/>
  <c r="N76" i="99"/>
  <c r="N41" i="99" s="1"/>
  <c r="N43" i="99" s="1"/>
  <c r="N76" i="103"/>
  <c r="N41" i="103" s="1"/>
  <c r="N81" i="154"/>
  <c r="N47" i="154" s="1"/>
  <c r="N73" i="229"/>
  <c r="N40" i="229" s="1"/>
  <c r="N42" i="229" s="1"/>
  <c r="N77" i="258"/>
  <c r="N41" i="258" s="1"/>
  <c r="N43" i="258" s="1"/>
  <c r="N77" i="262"/>
  <c r="N41" i="262" s="1"/>
  <c r="N43" i="262" s="1"/>
  <c r="N78" i="270"/>
  <c r="N41" i="270" s="1"/>
  <c r="N43"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80" i="183"/>
  <c r="N46" i="183" s="1"/>
  <c r="N48" i="183" s="1"/>
  <c r="N80" i="184"/>
  <c r="N46" i="184" s="1"/>
  <c r="N48" i="184" s="1"/>
  <c r="N81" i="185"/>
  <c r="N47" i="185" s="1"/>
  <c r="N81" i="186"/>
  <c r="N47" i="186" s="1"/>
  <c r="N80" i="188"/>
  <c r="N46" i="188" s="1"/>
  <c r="N81" i="187"/>
  <c r="N47" i="187" s="1"/>
  <c r="N76" i="231"/>
  <c r="N40" i="231" s="1"/>
  <c r="N77" i="233"/>
  <c r="N41" i="233" s="1"/>
  <c r="N43" i="233" s="1"/>
  <c r="N76" i="243"/>
  <c r="N40" i="243" s="1"/>
  <c r="N42" i="243" s="1"/>
  <c r="N77" i="259"/>
  <c r="N41" i="259" s="1"/>
  <c r="N81" i="267"/>
  <c r="N41" i="267" s="1"/>
  <c r="N43" i="267" s="1"/>
  <c r="N83" i="279"/>
  <c r="N46" i="279" s="1"/>
  <c r="N48" i="279" s="1"/>
  <c r="N75" i="283"/>
  <c r="N41" i="283" s="1"/>
  <c r="N75" i="292"/>
  <c r="N41" i="292" s="1"/>
  <c r="N43" i="292" s="1"/>
  <c r="N75" i="302"/>
  <c r="N41" i="302" s="1"/>
  <c r="N43" i="302" s="1"/>
  <c r="N77" i="308"/>
  <c r="N41" i="308" s="1"/>
  <c r="N43" i="308" s="1"/>
  <c r="N79" i="308" s="1"/>
  <c r="N77" i="323"/>
  <c r="N77" i="328"/>
  <c r="N41" i="328" s="1"/>
  <c r="N43" i="328" s="1"/>
  <c r="N77" i="362"/>
  <c r="N41" i="362" s="1"/>
  <c r="N76" i="19"/>
  <c r="N42" i="19" s="1"/>
  <c r="N43" i="19" s="1"/>
  <c r="N76" i="56"/>
  <c r="N42" i="56" s="1"/>
  <c r="N43" i="56" s="1"/>
  <c r="N78" i="56" s="1"/>
  <c r="L85" i="56" s="1"/>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I73" i="248"/>
  <c r="N74" i="248"/>
  <c r="I74" i="248"/>
  <c r="N76" i="248"/>
  <c r="I76" i="248"/>
  <c r="N43" i="342"/>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2"/>
  <c r="N43" i="96"/>
  <c r="I70" i="96"/>
  <c r="I71" i="96"/>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8" i="179"/>
  <c r="N48" i="177"/>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85"/>
  <c r="N43" i="90"/>
  <c r="N43" i="98"/>
  <c r="N43" i="101"/>
  <c r="N43" i="103"/>
  <c r="N43" i="107"/>
  <c r="N43" i="108"/>
  <c r="N43" i="133"/>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1" i="239"/>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81" i="248" l="1"/>
  <c r="N43" i="248" s="1"/>
  <c r="N45" i="248" s="1"/>
  <c r="L83" i="7"/>
  <c r="L83" i="63"/>
  <c r="L84" i="63"/>
  <c r="N81" i="50"/>
  <c r="L87" i="50" s="1"/>
  <c r="N79" i="354"/>
  <c r="L85" i="354" s="1"/>
  <c r="N78" i="22"/>
  <c r="L84" i="22" s="1"/>
  <c r="N79" i="348"/>
  <c r="L85" i="348" s="1"/>
  <c r="N79" i="347"/>
  <c r="L84" i="347" s="1"/>
  <c r="N78" i="37"/>
  <c r="L85" i="37" s="1"/>
  <c r="N79" i="306"/>
  <c r="L86" i="306" s="1"/>
  <c r="L83" i="289"/>
  <c r="L82" i="289"/>
  <c r="L86" i="323"/>
  <c r="L84" i="78"/>
  <c r="N79" i="328"/>
  <c r="L84" i="328" s="1"/>
  <c r="L82" i="74"/>
  <c r="N78" i="31"/>
  <c r="L83" i="31" s="1"/>
  <c r="L83" i="51"/>
  <c r="L85" i="51"/>
  <c r="N79" i="333"/>
  <c r="L84" i="333" s="1"/>
  <c r="L83" i="67"/>
  <c r="L85" i="67"/>
  <c r="N78" i="25"/>
  <c r="L85" i="25" s="1"/>
  <c r="L83" i="47"/>
  <c r="N78" i="43"/>
  <c r="L85" i="43" s="1"/>
  <c r="L84" i="65"/>
  <c r="L83" i="65"/>
  <c r="L86" i="253"/>
  <c r="L84" i="253"/>
  <c r="N80" i="275"/>
  <c r="L85" i="275" s="1"/>
  <c r="L83" i="78"/>
  <c r="L86" i="356"/>
  <c r="L84" i="226"/>
  <c r="N78" i="39"/>
  <c r="L85" i="39" s="1"/>
  <c r="L84" i="208"/>
  <c r="N93" i="260"/>
  <c r="L100" i="260" s="1"/>
  <c r="N78" i="42"/>
  <c r="L85" i="42" s="1"/>
  <c r="N78" i="34"/>
  <c r="L83" i="34" s="1"/>
  <c r="L83" i="74"/>
  <c r="N79" i="364"/>
  <c r="L86" i="364" s="1"/>
  <c r="N78" i="21"/>
  <c r="L84" i="21"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8" i="219"/>
  <c r="L89" i="219"/>
  <c r="L87" i="219"/>
  <c r="L85" i="7"/>
  <c r="N86" i="7" s="1"/>
  <c r="N88" i="7" s="1"/>
  <c r="D3" i="5" s="1"/>
  <c r="L84" i="46"/>
  <c r="L84" i="339"/>
  <c r="N83" i="282"/>
  <c r="L88" i="282" s="1"/>
  <c r="N79" i="256"/>
  <c r="L84" i="256" s="1"/>
  <c r="N78" i="35"/>
  <c r="N77" i="284"/>
  <c r="L84" i="284" s="1"/>
  <c r="L88" i="218"/>
  <c r="L85" i="253"/>
  <c r="N78" i="33"/>
  <c r="L83" i="33" s="1"/>
  <c r="L84" i="64"/>
  <c r="N78" i="53"/>
  <c r="L85" i="53" s="1"/>
  <c r="N78" i="107"/>
  <c r="L85" i="107" s="1"/>
  <c r="N78" i="213"/>
  <c r="L83" i="213" s="1"/>
  <c r="N80" i="272"/>
  <c r="L85" i="272" s="1"/>
  <c r="L85" i="32"/>
  <c r="L84" i="32"/>
  <c r="N78" i="88"/>
  <c r="L85" i="88" s="1"/>
  <c r="N74" i="227"/>
  <c r="L79" i="227" s="1"/>
  <c r="N69" i="188"/>
  <c r="N82" i="188" s="1"/>
  <c r="L87" i="188" s="1"/>
  <c r="N70" i="182"/>
  <c r="N70" i="154"/>
  <c r="N83" i="154" s="1"/>
  <c r="L88" i="154" s="1"/>
  <c r="N67" i="150"/>
  <c r="N79" i="261"/>
  <c r="L84" i="261" s="1"/>
  <c r="L82" i="305"/>
  <c r="L83" i="305"/>
  <c r="L87" i="281"/>
  <c r="N78" i="243"/>
  <c r="L83" i="243" s="1"/>
  <c r="N82" i="217"/>
  <c r="L89" i="217" s="1"/>
  <c r="L85" i="128"/>
  <c r="L84" i="306"/>
  <c r="N70" i="168"/>
  <c r="N79" i="332"/>
  <c r="L85" i="332" s="1"/>
  <c r="N78" i="9"/>
  <c r="L84" i="9" s="1"/>
  <c r="N80" i="273"/>
  <c r="L86" i="273" s="1"/>
  <c r="N78" i="19"/>
  <c r="L85" i="19" s="1"/>
  <c r="N78" i="108"/>
  <c r="L84" i="108" s="1"/>
  <c r="N79" i="334"/>
  <c r="L84" i="334" s="1"/>
  <c r="N78" i="106"/>
  <c r="L85" i="106" s="1"/>
  <c r="L83" i="132"/>
  <c r="L85" i="132"/>
  <c r="L84" i="127"/>
  <c r="L82" i="127"/>
  <c r="L83" i="22"/>
  <c r="L85" i="22"/>
  <c r="L83" i="130"/>
  <c r="L85" i="130"/>
  <c r="L85" i="58"/>
  <c r="L84" i="58"/>
  <c r="L85" i="47"/>
  <c r="L83" i="72"/>
  <c r="L86" i="360"/>
  <c r="L85" i="131"/>
  <c r="N78" i="79"/>
  <c r="L83" i="79" s="1"/>
  <c r="N78" i="68"/>
  <c r="L84" i="130"/>
  <c r="L85" i="208"/>
  <c r="N79" i="342"/>
  <c r="L85" i="342" s="1"/>
  <c r="N78" i="40"/>
  <c r="L84" i="40" s="1"/>
  <c r="L87" i="277"/>
  <c r="L86" i="277"/>
  <c r="L85" i="250"/>
  <c r="L84" i="250"/>
  <c r="N78" i="101"/>
  <c r="N85" i="207"/>
  <c r="L92" i="207"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57"/>
  <c r="L85" i="371"/>
  <c r="L86" i="343"/>
  <c r="L86" i="321"/>
  <c r="L84" i="323"/>
  <c r="N87" i="323" s="1"/>
  <c r="N89" i="323" s="1"/>
  <c r="D279" i="5" s="1"/>
  <c r="L86" i="250"/>
  <c r="L85" i="224"/>
  <c r="L84" i="132"/>
  <c r="L83" i="131"/>
  <c r="L83" i="127"/>
  <c r="L83" i="129"/>
  <c r="L84" i="129"/>
  <c r="L85" i="129"/>
  <c r="L84" i="52"/>
  <c r="L85" i="52"/>
  <c r="L83" i="52"/>
  <c r="N79" i="337"/>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4" i="354"/>
  <c r="N85" i="289"/>
  <c r="N87" i="289" s="1"/>
  <c r="D245"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4" i="38"/>
  <c r="N86" i="28"/>
  <c r="N88" i="28" s="1"/>
  <c r="D20" i="5" s="1"/>
  <c r="L85" i="18"/>
  <c r="L83" i="18"/>
  <c r="L85" i="15"/>
  <c r="L83" i="15"/>
  <c r="N78" i="12"/>
  <c r="L85" i="12" s="1"/>
  <c r="L83" i="38" l="1"/>
  <c r="N86" i="63"/>
  <c r="N88" i="63" s="1"/>
  <c r="D54" i="5" s="1"/>
  <c r="L99" i="260"/>
  <c r="N82" i="174"/>
  <c r="L89" i="174" s="1"/>
  <c r="L86" i="354"/>
  <c r="N87" i="354" s="1"/>
  <c r="N89" i="354" s="1"/>
  <c r="D306" i="5" s="1"/>
  <c r="L84" i="348"/>
  <c r="L86" i="328"/>
  <c r="L85" i="306"/>
  <c r="N87" i="306" s="1"/>
  <c r="N89" i="306" s="1"/>
  <c r="D262" i="5" s="1"/>
  <c r="L88" i="50"/>
  <c r="L86" i="50"/>
  <c r="L85" i="333"/>
  <c r="L85" i="328"/>
  <c r="L84" i="43"/>
  <c r="L85" i="363"/>
  <c r="L84" i="37"/>
  <c r="L85" i="347"/>
  <c r="L86" i="347"/>
  <c r="L86" i="348"/>
  <c r="N69" i="177"/>
  <c r="N82" i="177" s="1"/>
  <c r="L89" i="177" s="1"/>
  <c r="N70" i="267"/>
  <c r="N83" i="267" s="1"/>
  <c r="L88" i="267" s="1"/>
  <c r="N69" i="180"/>
  <c r="N82" i="180" s="1"/>
  <c r="L89" i="180" s="1"/>
  <c r="N86" i="121"/>
  <c r="N88" i="121" s="1"/>
  <c r="D111" i="5" s="1"/>
  <c r="N70" i="268"/>
  <c r="N83" i="268" s="1"/>
  <c r="L90" i="268" s="1"/>
  <c r="N72" i="165"/>
  <c r="N85" i="165" s="1"/>
  <c r="L91" i="165" s="1"/>
  <c r="N86" i="67"/>
  <c r="N88" i="67" s="1"/>
  <c r="D58" i="5" s="1"/>
  <c r="L85" i="31"/>
  <c r="L83" i="19"/>
  <c r="N87" i="371"/>
  <c r="N89" i="371" s="1"/>
  <c r="D293" i="5" s="1"/>
  <c r="L85" i="21"/>
  <c r="N86" i="65"/>
  <c r="N88" i="65" s="1"/>
  <c r="D56" i="5" s="1"/>
  <c r="N70" i="266"/>
  <c r="N83" i="266" s="1"/>
  <c r="L88" i="266" s="1"/>
  <c r="N69" i="179"/>
  <c r="N82" i="179" s="1"/>
  <c r="L89" i="179" s="1"/>
  <c r="N79" i="315"/>
  <c r="L84" i="315" s="1"/>
  <c r="N86" i="58"/>
  <c r="N88" i="58" s="1"/>
  <c r="D49" i="5" s="1"/>
  <c r="N87" i="356"/>
  <c r="N89" i="356" s="1"/>
  <c r="D308" i="5" s="1"/>
  <c r="N85" i="74"/>
  <c r="N87" i="74" s="1"/>
  <c r="D65" i="5" s="1"/>
  <c r="L90" i="282"/>
  <c r="N87" i="340"/>
  <c r="N89" i="340" s="1"/>
  <c r="D294" i="5" s="1"/>
  <c r="N87" i="327"/>
  <c r="N89" i="327" s="1"/>
  <c r="D281" i="5" s="1"/>
  <c r="N85" i="78"/>
  <c r="N87" i="78" s="1"/>
  <c r="D69" i="5" s="1"/>
  <c r="L83" i="302"/>
  <c r="L83" i="75"/>
  <c r="L84" i="346"/>
  <c r="L82" i="75"/>
  <c r="L84" i="19"/>
  <c r="N87" i="343"/>
  <c r="N89" i="343" s="1"/>
  <c r="D296" i="5" s="1"/>
  <c r="N87" i="321"/>
  <c r="N89" i="321" s="1"/>
  <c r="D277" i="5" s="1"/>
  <c r="N87" i="339"/>
  <c r="N89" i="339" s="1"/>
  <c r="D292" i="5" s="1"/>
  <c r="N69" i="172"/>
  <c r="N82" i="172" s="1"/>
  <c r="L88" i="172" s="1"/>
  <c r="N70" i="157"/>
  <c r="N83" i="157" s="1"/>
  <c r="L90" i="157" s="1"/>
  <c r="L83" i="25"/>
  <c r="L84" i="25"/>
  <c r="N79" i="314"/>
  <c r="L84" i="314" s="1"/>
  <c r="N86" i="124"/>
  <c r="N88" i="124" s="1"/>
  <c r="D113" i="5" s="1"/>
  <c r="L85" i="34"/>
  <c r="L85" i="254"/>
  <c r="L84" i="363"/>
  <c r="L86" i="254"/>
  <c r="L85" i="364"/>
  <c r="L98" i="260"/>
  <c r="N101" i="260" s="1"/>
  <c r="N103" i="260" s="1"/>
  <c r="D219" i="5" s="1"/>
  <c r="L84" i="31"/>
  <c r="L83" i="43"/>
  <c r="L85" i="27"/>
  <c r="L84" i="364"/>
  <c r="L83" i="30"/>
  <c r="N87" i="253"/>
  <c r="N89" i="253" s="1"/>
  <c r="D213" i="5" s="1"/>
  <c r="L84" i="27"/>
  <c r="L84" i="42"/>
  <c r="N86" i="47"/>
  <c r="N88" i="47" s="1"/>
  <c r="D39" i="5" s="1"/>
  <c r="L84" i="30"/>
  <c r="L84" i="24"/>
  <c r="L83" i="24"/>
  <c r="L83" i="39"/>
  <c r="L86" i="333"/>
  <c r="N87" i="333" s="1"/>
  <c r="N89" i="333" s="1"/>
  <c r="D287" i="5" s="1"/>
  <c r="N86" i="46"/>
  <c r="N88" i="46" s="1"/>
  <c r="D38" i="5" s="1"/>
  <c r="N90" i="218"/>
  <c r="N92" i="218" s="1"/>
  <c r="D180" i="5" s="1"/>
  <c r="L84" i="102"/>
  <c r="N86" i="208"/>
  <c r="N88" i="208" s="1"/>
  <c r="D119" i="5" s="1"/>
  <c r="L83" i="284"/>
  <c r="L85" i="142"/>
  <c r="L83" i="21"/>
  <c r="L87" i="274"/>
  <c r="L83" i="147"/>
  <c r="L85" i="147"/>
  <c r="N69" i="164"/>
  <c r="N82" i="164" s="1"/>
  <c r="L87" i="164" s="1"/>
  <c r="N79" i="239"/>
  <c r="L85" i="239" s="1"/>
  <c r="L84" i="26"/>
  <c r="L85" i="135"/>
  <c r="L83" i="135"/>
  <c r="L85" i="213"/>
  <c r="L84" i="147"/>
  <c r="N90" i="219"/>
  <c r="N92" i="219" s="1"/>
  <c r="D181" i="5" s="1"/>
  <c r="N85" i="303"/>
  <c r="N87" i="303" s="1"/>
  <c r="D259" i="5" s="1"/>
  <c r="L86" i="256"/>
  <c r="N86" i="224"/>
  <c r="N88" i="224" s="1"/>
  <c r="D185" i="5" s="1"/>
  <c r="L84" i="34"/>
  <c r="L84" i="39"/>
  <c r="N86" i="123"/>
  <c r="N88" i="123" s="1"/>
  <c r="D114" i="5" s="1"/>
  <c r="L85" i="69"/>
  <c r="L86" i="251"/>
  <c r="L85" i="336"/>
  <c r="L86" i="365"/>
  <c r="L84" i="365"/>
  <c r="N86" i="131"/>
  <c r="N88" i="131" s="1"/>
  <c r="D122" i="5" s="1"/>
  <c r="L83" i="59"/>
  <c r="N85" i="72"/>
  <c r="N87" i="72" s="1"/>
  <c r="D63" i="5" s="1"/>
  <c r="L84" i="251"/>
  <c r="L82" i="286"/>
  <c r="N64" i="297"/>
  <c r="N77" i="297" s="1"/>
  <c r="L82" i="297" s="1"/>
  <c r="N66" i="294"/>
  <c r="N79" i="294" s="1"/>
  <c r="L84" i="294" s="1"/>
  <c r="L82" i="284"/>
  <c r="N79" i="318"/>
  <c r="L86" i="318" s="1"/>
  <c r="N79" i="311"/>
  <c r="L84" i="311" s="1"/>
  <c r="N79" i="319"/>
  <c r="L84" i="319" s="1"/>
  <c r="N77" i="285"/>
  <c r="L82" i="285" s="1"/>
  <c r="L84" i="298"/>
  <c r="N86" i="226"/>
  <c r="N88" i="226" s="1"/>
  <c r="D187" i="5" s="1"/>
  <c r="L89" i="282"/>
  <c r="L83" i="42"/>
  <c r="L85" i="240"/>
  <c r="L85" i="138"/>
  <c r="L83" i="105"/>
  <c r="L83" i="92"/>
  <c r="L86" i="240"/>
  <c r="L84" i="342"/>
  <c r="L84" i="92"/>
  <c r="L86" i="332"/>
  <c r="L84" i="332"/>
  <c r="N86" i="132"/>
  <c r="N88" i="132" s="1"/>
  <c r="D123" i="5" s="1"/>
  <c r="L82" i="298"/>
  <c r="L85" i="41"/>
  <c r="L84" i="103"/>
  <c r="N70" i="176"/>
  <c r="N83" i="176" s="1"/>
  <c r="L88" i="176" s="1"/>
  <c r="N70" i="178"/>
  <c r="N83" i="178" s="1"/>
  <c r="L89" i="178" s="1"/>
  <c r="L87" i="275"/>
  <c r="L86" i="275"/>
  <c r="L87" i="232"/>
  <c r="L85" i="232"/>
  <c r="L86" i="232"/>
  <c r="L84" i="215"/>
  <c r="L83" i="215"/>
  <c r="L85" i="215"/>
  <c r="L85" i="100"/>
  <c r="L84" i="100"/>
  <c r="L84" i="142"/>
  <c r="L86" i="241"/>
  <c r="L86" i="262"/>
  <c r="L85" i="241"/>
  <c r="L82" i="302"/>
  <c r="N79" i="316"/>
  <c r="L86" i="316" s="1"/>
  <c r="N83" i="155"/>
  <c r="L88" i="155" s="1"/>
  <c r="N79" i="313"/>
  <c r="L85" i="313" s="1"/>
  <c r="N79" i="317"/>
  <c r="L84" i="317" s="1"/>
  <c r="L92" i="221"/>
  <c r="L91" i="221"/>
  <c r="L83" i="26"/>
  <c r="L85" i="105"/>
  <c r="L83" i="286"/>
  <c r="L83" i="102"/>
  <c r="N86" i="130"/>
  <c r="N88" i="130" s="1"/>
  <c r="D121" i="5" s="1"/>
  <c r="L85" i="262"/>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9" i="267"/>
  <c r="L83" i="301"/>
  <c r="L84" i="301"/>
  <c r="L85" i="9"/>
  <c r="L83" i="9"/>
  <c r="N85" i="127"/>
  <c r="N87" i="127" s="1"/>
  <c r="D117" i="5" s="1"/>
  <c r="L88" i="188"/>
  <c r="L89" i="188"/>
  <c r="L89" i="185"/>
  <c r="L87" i="183"/>
  <c r="L89" i="171"/>
  <c r="L88" i="171"/>
  <c r="L89" i="170"/>
  <c r="L88" i="170"/>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38"/>
  <c r="N88" i="38" s="1"/>
  <c r="D29" i="5" s="1"/>
  <c r="N86" i="15"/>
  <c r="N88" i="15" s="1"/>
  <c r="D7" i="5" s="1"/>
  <c r="L83" i="12"/>
  <c r="L84" i="12"/>
  <c r="N86" i="43" l="1"/>
  <c r="N88" i="43" s="1"/>
  <c r="D34" i="5" s="1"/>
  <c r="L87" i="180"/>
  <c r="L88" i="180"/>
  <c r="N87" i="348"/>
  <c r="N89" i="348" s="1"/>
  <c r="D301" i="5" s="1"/>
  <c r="N87" i="328"/>
  <c r="N89" i="328" s="1"/>
  <c r="D282" i="5" s="1"/>
  <c r="N89" i="50"/>
  <c r="N91" i="50" s="1"/>
  <c r="D42" i="5" s="1"/>
  <c r="N87" i="347"/>
  <c r="N89" i="347" s="1"/>
  <c r="D300" i="5" s="1"/>
  <c r="L87" i="177"/>
  <c r="L92" i="165"/>
  <c r="L88" i="268"/>
  <c r="L90" i="267"/>
  <c r="N91" i="267" s="1"/>
  <c r="N93" i="267" s="1"/>
  <c r="D226" i="5" s="1"/>
  <c r="L89" i="268"/>
  <c r="N87" i="363"/>
  <c r="N89" i="363" s="1"/>
  <c r="D313" i="5" s="1"/>
  <c r="N86" i="31"/>
  <c r="N88" i="31" s="1"/>
  <c r="D23" i="5" s="1"/>
  <c r="L88" i="179"/>
  <c r="L88" i="177"/>
  <c r="N90" i="177" s="1"/>
  <c r="N92" i="177" s="1"/>
  <c r="L90" i="165"/>
  <c r="L86" i="315"/>
  <c r="L85" i="315"/>
  <c r="N86" i="19"/>
  <c r="N88" i="19" s="1"/>
  <c r="D11" i="5" s="1"/>
  <c r="N86" i="21"/>
  <c r="N88" i="21" s="1"/>
  <c r="D13" i="5" s="1"/>
  <c r="N86" i="24"/>
  <c r="N88" i="24" s="1"/>
  <c r="D16" i="5" s="1"/>
  <c r="N91" i="282"/>
  <c r="N93" i="282" s="1"/>
  <c r="D239" i="5" s="1"/>
  <c r="L89" i="266"/>
  <c r="L90" i="266"/>
  <c r="L87" i="179"/>
  <c r="L90" i="178"/>
  <c r="N86" i="25"/>
  <c r="N88" i="25" s="1"/>
  <c r="D17" i="5" s="1"/>
  <c r="N85" i="75"/>
  <c r="N87" i="75" s="1"/>
  <c r="D66" i="5" s="1"/>
  <c r="N85" i="302"/>
  <c r="N87" i="302" s="1"/>
  <c r="N86" i="105"/>
  <c r="N88" i="105" s="1"/>
  <c r="D95" i="5" s="1"/>
  <c r="L87" i="189"/>
  <c r="L88" i="178"/>
  <c r="N86" i="142"/>
  <c r="N88" i="142" s="1"/>
  <c r="D134" i="5" s="1"/>
  <c r="L89" i="157"/>
  <c r="N87" i="254"/>
  <c r="N89" i="254" s="1"/>
  <c r="D214" i="5" s="1"/>
  <c r="L88" i="157"/>
  <c r="N87" i="346"/>
  <c r="N89" i="346" s="1"/>
  <c r="D299" i="5" s="1"/>
  <c r="L88" i="164"/>
  <c r="L85" i="314"/>
  <c r="N87" i="314" s="1"/>
  <c r="N89" i="314" s="1"/>
  <c r="D270" i="5" s="1"/>
  <c r="L86" i="314"/>
  <c r="N86" i="34"/>
  <c r="N88" i="34" s="1"/>
  <c r="D26" i="5" s="1"/>
  <c r="N87" i="364"/>
  <c r="N89" i="364" s="1"/>
  <c r="D314" i="5" s="1"/>
  <c r="L86" i="319"/>
  <c r="L85" i="319"/>
  <c r="N86" i="69"/>
  <c r="N88" i="69" s="1"/>
  <c r="D60" i="5" s="1"/>
  <c r="N87" i="342"/>
  <c r="N89" i="342" s="1"/>
  <c r="D295" i="5" s="1"/>
  <c r="L85" i="317"/>
  <c r="L86" i="317"/>
  <c r="L89" i="155"/>
  <c r="N85" i="284"/>
  <c r="N87" i="284" s="1"/>
  <c r="D241" i="5" s="1"/>
  <c r="N86" i="27"/>
  <c r="N88" i="27" s="1"/>
  <c r="D19" i="5" s="1"/>
  <c r="N86" i="138"/>
  <c r="N88" i="138" s="1"/>
  <c r="D129" i="5" s="1"/>
  <c r="N87" i="365"/>
  <c r="N89" i="365" s="1"/>
  <c r="D315" i="5" s="1"/>
  <c r="L84" i="316"/>
  <c r="N86" i="147"/>
  <c r="N88" i="147" s="1"/>
  <c r="D137" i="5" s="1"/>
  <c r="N86" i="42"/>
  <c r="N88" i="42" s="1"/>
  <c r="D33" i="5" s="1"/>
  <c r="N90" i="217"/>
  <c r="N92" i="217" s="1"/>
  <c r="D179" i="5" s="1"/>
  <c r="L89" i="176"/>
  <c r="L85" i="294"/>
  <c r="L86" i="294"/>
  <c r="L90" i="176"/>
  <c r="N86" i="26"/>
  <c r="N88" i="26" s="1"/>
  <c r="D18" i="5" s="1"/>
  <c r="N86" i="215"/>
  <c r="N88" i="215" s="1"/>
  <c r="D177" i="5" s="1"/>
  <c r="N87" i="240"/>
  <c r="N89" i="240" s="1"/>
  <c r="D200" i="5" s="1"/>
  <c r="N86" i="30"/>
  <c r="N88" i="30" s="1"/>
  <c r="D22" i="5" s="1"/>
  <c r="L86" i="313"/>
  <c r="N91" i="249"/>
  <c r="N93" i="249" s="1"/>
  <c r="D209" i="5" s="1"/>
  <c r="L86" i="239"/>
  <c r="L84" i="239"/>
  <c r="L86" i="311"/>
  <c r="L85" i="311"/>
  <c r="N86" i="213"/>
  <c r="N88" i="213" s="1"/>
  <c r="D175" i="5" s="1"/>
  <c r="N87" i="251"/>
  <c r="N89" i="251" s="1"/>
  <c r="D211" i="5" s="1"/>
  <c r="L83" i="297"/>
  <c r="N86" i="96"/>
  <c r="N88" i="96" s="1"/>
  <c r="D86" i="5" s="1"/>
  <c r="N87" i="256"/>
  <c r="N89" i="256" s="1"/>
  <c r="D215" i="5" s="1"/>
  <c r="L89" i="164"/>
  <c r="N85" i="286"/>
  <c r="N87" i="286" s="1"/>
  <c r="D243" i="5" s="1"/>
  <c r="N87" i="336"/>
  <c r="N89" i="336" s="1"/>
  <c r="D290" i="5" s="1"/>
  <c r="N86" i="102"/>
  <c r="N88" i="102" s="1"/>
  <c r="D92" i="5" s="1"/>
  <c r="N86" i="59"/>
  <c r="N88" i="59" s="1"/>
  <c r="D50" i="5" s="1"/>
  <c r="N86" i="39"/>
  <c r="N88" i="39" s="1"/>
  <c r="D30" i="5" s="1"/>
  <c r="N86" i="135"/>
  <c r="N88" i="135" s="1"/>
  <c r="D126" i="5" s="1"/>
  <c r="N88" i="274"/>
  <c r="N90" i="274" s="1"/>
  <c r="D232" i="5" s="1"/>
  <c r="N86" i="33"/>
  <c r="N88" i="33" s="1"/>
  <c r="D25" i="5" s="1"/>
  <c r="L89" i="189"/>
  <c r="N86" i="140"/>
  <c r="N88" i="140" s="1"/>
  <c r="D132" i="5" s="1"/>
  <c r="L84" i="285"/>
  <c r="L84" i="297"/>
  <c r="N86" i="53"/>
  <c r="N88" i="53" s="1"/>
  <c r="D45" i="5" s="1"/>
  <c r="N86" i="29"/>
  <c r="N88" i="29" s="1"/>
  <c r="D21" i="5" s="1"/>
  <c r="N86" i="103"/>
  <c r="N88" i="103" s="1"/>
  <c r="D93" i="5" s="1"/>
  <c r="N93" i="221"/>
  <c r="N95" i="221" s="1"/>
  <c r="D184" i="5" s="1"/>
  <c r="N87" i="235"/>
  <c r="N89" i="235" s="1"/>
  <c r="D195" i="5" s="1"/>
  <c r="N87" i="332"/>
  <c r="N89" i="332" s="1"/>
  <c r="D286" i="5" s="1"/>
  <c r="N86" i="92"/>
  <c r="N88" i="92" s="1"/>
  <c r="D83" i="5" s="1"/>
  <c r="N86" i="41"/>
  <c r="N88" i="41" s="1"/>
  <c r="D32" i="5" s="1"/>
  <c r="L90" i="155"/>
  <c r="N86" i="80"/>
  <c r="N88" i="80" s="1"/>
  <c r="D71" i="5" s="1"/>
  <c r="N87" i="262"/>
  <c r="N89" i="262" s="1"/>
  <c r="D221" i="5" s="1"/>
  <c r="N85" i="298"/>
  <c r="N87" i="298" s="1"/>
  <c r="D254" i="5" s="1"/>
  <c r="L84" i="318"/>
  <c r="L85" i="318"/>
  <c r="L83" i="285"/>
  <c r="N85" i="285" s="1"/>
  <c r="N87" i="285" s="1"/>
  <c r="D242" i="5" s="1"/>
  <c r="N87" i="295"/>
  <c r="N89" i="295" s="1"/>
  <c r="D251" i="5" s="1"/>
  <c r="L85" i="316"/>
  <c r="N86" i="231"/>
  <c r="N88" i="231" s="1"/>
  <c r="D191" i="5" s="1"/>
  <c r="N87" i="241"/>
  <c r="N89" i="241" s="1"/>
  <c r="D201" i="5" s="1"/>
  <c r="N86" i="99"/>
  <c r="N88" i="99" s="1"/>
  <c r="D89" i="5" s="1"/>
  <c r="N87" i="264"/>
  <c r="N89" i="264" s="1"/>
  <c r="D223" i="5" s="1"/>
  <c r="N86" i="149"/>
  <c r="N88" i="149" s="1"/>
  <c r="D135" i="5" s="1"/>
  <c r="N88" i="232"/>
  <c r="N90" i="232" s="1"/>
  <c r="D192" i="5" s="1"/>
  <c r="N86" i="9"/>
  <c r="N88" i="9" s="1"/>
  <c r="D4" i="5" s="1"/>
  <c r="N86" i="214"/>
  <c r="N88" i="214" s="1"/>
  <c r="D176" i="5" s="1"/>
  <c r="N88" i="275"/>
  <c r="N90" i="275" s="1"/>
  <c r="D233" i="5" s="1"/>
  <c r="N87" i="238"/>
  <c r="N89" i="238" s="1"/>
  <c r="D198" i="5" s="1"/>
  <c r="N85" i="325"/>
  <c r="N87" i="325" s="1"/>
  <c r="D280" i="5" s="1"/>
  <c r="N86" i="100"/>
  <c r="N88" i="100" s="1"/>
  <c r="D90" i="5" s="1"/>
  <c r="N82" i="227"/>
  <c r="N84" i="227" s="1"/>
  <c r="D188" i="5" s="1"/>
  <c r="L84" i="313"/>
  <c r="N86" i="88"/>
  <c r="N88" i="88" s="1"/>
  <c r="D79"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266" l="1"/>
  <c r="N93" i="266" s="1"/>
  <c r="D225" i="5" s="1"/>
  <c r="N91" i="268"/>
  <c r="N93" i="268" s="1"/>
  <c r="D227" i="5" s="1"/>
  <c r="N87" i="315"/>
  <c r="N89" i="315" s="1"/>
  <c r="D271" i="5" s="1"/>
  <c r="N87" i="317"/>
  <c r="N89" i="317" s="1"/>
  <c r="D273" i="5" s="1"/>
  <c r="N90" i="179"/>
  <c r="N92" i="179" s="1"/>
  <c r="D158" i="5" s="1"/>
  <c r="N87" i="319"/>
  <c r="N89" i="319" s="1"/>
  <c r="D275" i="5" s="1"/>
  <c r="N91" i="157"/>
  <c r="N93" i="157" s="1"/>
  <c r="D145" i="5" s="1"/>
  <c r="N91" i="178"/>
  <c r="N93" i="178" s="1"/>
  <c r="D157" i="5" s="1"/>
  <c r="N87" i="294"/>
  <c r="N89" i="294" s="1"/>
  <c r="D250" i="5" s="1"/>
  <c r="N90" i="189"/>
  <c r="N92" i="189" s="1"/>
  <c r="D169" i="5" s="1"/>
  <c r="N90" i="164"/>
  <c r="N92" i="164" s="1"/>
  <c r="D149" i="5" s="1"/>
  <c r="N87" i="316"/>
  <c r="N89" i="316" s="1"/>
  <c r="D272" i="5" s="1"/>
  <c r="N87" i="311"/>
  <c r="N89" i="311" s="1"/>
  <c r="D267" i="5" s="1"/>
  <c r="N87" i="239"/>
  <c r="N89" i="239" s="1"/>
  <c r="D199" i="5" s="1"/>
  <c r="N91" i="155"/>
  <c r="N93" i="155" s="1"/>
  <c r="D144" i="5" s="1"/>
  <c r="N91" i="176"/>
  <c r="N93" i="176" s="1"/>
  <c r="D155" i="5" s="1"/>
  <c r="N87" i="313"/>
  <c r="N89" i="313" s="1"/>
  <c r="D269" i="5" s="1"/>
  <c r="N87" i="318"/>
  <c r="N89" i="318" s="1"/>
  <c r="D274" i="5" s="1"/>
  <c r="N85" i="297"/>
  <c r="N87" i="297" s="1"/>
  <c r="D253" i="5" s="1"/>
  <c r="N90" i="172"/>
  <c r="N92" i="172" s="1"/>
  <c r="D153" i="5" s="1"/>
  <c r="N86" i="60"/>
  <c r="N88" i="60" s="1"/>
  <c r="D51"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<sst xmlns="http://schemas.openxmlformats.org/spreadsheetml/2006/main" count="38539" uniqueCount="2344">
  <si>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</si>
  <si>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</si>
  <si>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</si>
  <si>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</si>
  <si>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</si>
  <si>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</si>
  <si>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</si>
  <si>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</si>
  <si>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</si>
  <si>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</si>
  <si>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</si>
  <si>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</si>
  <si>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</si>
  <si>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</si>
  <si>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</si>
  <si>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</si>
  <si>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</si>
  <si>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</si>
  <si>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</si>
  <si>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</si>
  <si>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</si>
  <si>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</si>
  <si>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</si>
  <si>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</si>
  <si>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</si>
  <si>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</si>
  <si>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</si>
  <si>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</si>
  <si>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</si>
  <si>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</si>
  <si>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</si>
  <si>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</si>
  <si>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</si>
  <si>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</si>
  <si>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</si>
  <si>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</si>
  <si>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</si>
  <si>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</si>
  <si>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</si>
  <si>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</si>
  <si>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</si>
  <si>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</si>
  <si>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</si>
  <si>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</si>
  <si>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</si>
  <si>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</si>
  <si>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</si>
  <si>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</si>
  <si>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</si>
  <si>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</si>
  <si>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</si>
  <si>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</si>
  <si>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</si>
  <si>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</si>
  <si>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</si>
  <si>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</si>
  <si>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</si>
  <si>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</si>
  <si>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</si>
  <si>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</si>
  <si>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</si>
  <si>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</si>
  <si>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</si>
  <si>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</si>
  <si>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</si>
  <si>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</si>
  <si>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</si>
  <si>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</si>
  <si>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</si>
  <si>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</si>
  <si>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</si>
  <si>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</si>
  <si>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</si>
  <si>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</si>
  <si>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</si>
  <si>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</si>
  <si>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</si>
  <si>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</si>
  <si>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</si>
  <si>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</si>
  <si>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</si>
  <si>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</si>
  <si>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</si>
  <si>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</si>
  <si>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</si>
  <si>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</si>
  <si>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</si>
  <si>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</si>
  <si>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</si>
  <si>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</si>
  <si>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</si>
  <si>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</si>
  <si>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</si>
  <si>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</si>
  <si>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</si>
  <si>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</si>
  <si>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</si>
  <si>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</si>
  <si>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</si>
  <si>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</si>
  <si>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</si>
  <si>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</si>
  <si>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</si>
  <si>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</si>
  <si>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</si>
  <si>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</si>
  <si>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</si>
  <si>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</si>
  <si>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</si>
  <si>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</si>
  <si>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</si>
  <si>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</si>
  <si>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</si>
  <si>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</si>
  <si>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</si>
  <si>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</si>
  <si>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</si>
  <si>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</si>
  <si>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</si>
  <si>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</si>
  <si>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</si>
  <si>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</si>
  <si>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</si>
  <si>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</si>
  <si>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</si>
  <si>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</si>
  <si>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</si>
  <si>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</si>
  <si>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</si>
  <si>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</si>
  <si>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</si>
  <si>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</si>
  <si>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</si>
  <si>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</si>
  <si>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</si>
  <si>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</si>
  <si>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</si>
  <si>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</si>
  <si>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</si>
  <si>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</si>
  <si>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</si>
  <si>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</si>
  <si>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</si>
  <si>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</si>
  <si>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</si>
  <si>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</si>
  <si>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</si>
  <si>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</si>
  <si>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</si>
  <si>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</si>
  <si>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</si>
  <si>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</si>
  <si>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</si>
  <si>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</si>
  <si>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</si>
  <si>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</si>
  <si>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</si>
  <si>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</si>
  <si>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</si>
  <si>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</si>
  <si>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</si>
  <si>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</si>
  <si>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</si>
  <si>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</si>
  <si>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</si>
  <si>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</si>
  <si>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</si>
  <si>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</si>
  <si>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</si>
  <si>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</si>
  <si>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</si>
  <si>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</si>
  <si>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</si>
  <si>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</si>
  <si>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</si>
  <si>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</si>
  <si>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</si>
  <si>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</si>
  <si>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</si>
  <si>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</si>
  <si>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</si>
  <si>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</si>
  <si>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</si>
  <si>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</si>
  <si>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</si>
  <si>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</si>
  <si>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</si>
  <si>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</si>
  <si>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</si>
  <si>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</si>
  <si>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</si>
  <si>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</si>
  <si>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</si>
  <si>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</si>
  <si>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</si>
  <si>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</si>
  <si>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</si>
  <si>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</si>
  <si>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</si>
  <si>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</si>
  <si>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</si>
  <si>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</si>
  <si>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</si>
  <si>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</si>
  <si>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</si>
  <si>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</si>
  <si>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</si>
  <si>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</si>
  <si>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</si>
  <si>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</si>
  <si>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</si>
  <si>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</si>
  <si>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</si>
  <si>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</si>
  <si>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</si>
  <si>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</si>
  <si>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</si>
  <si>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</si>
  <si>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</si>
  <si>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</si>
  <si>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</si>
  <si>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</si>
  <si>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</si>
  <si>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</si>
  <si>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</si>
  <si>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</si>
  <si>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</si>
  <si>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</si>
  <si>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</si>
  <si>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</si>
  <si>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</si>
  <si>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</si>
  <si>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</si>
  <si>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</si>
  <si>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</si>
  <si>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</si>
  <si>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</si>
  <si>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</si>
  <si>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</si>
  <si>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</si>
  <si>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</si>
  <si>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</si>
  <si>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</si>
  <si>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</si>
  <si>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</si>
  <si>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</si>
  <si>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</si>
  <si>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</si>
  <si>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</si>
  <si>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</si>
  <si>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</si>
  <si>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</si>
  <si>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</si>
  <si>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</si>
  <si>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</si>
  <si>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</si>
  <si>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</si>
  <si>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</si>
  <si>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</si>
  <si>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</si>
  <si>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</si>
  <si>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</si>
  <si>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</si>
  <si>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</si>
  <si>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</si>
  <si>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</si>
  <si>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</si>
  <si>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</si>
  <si>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</si>
  <si>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</si>
  <si>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</si>
  <si>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</si>
  <si>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</si>
  <si>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</si>
  <si>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</si>
  <si>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</si>
  <si>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</si>
  <si>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</si>
  <si>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</si>
  <si>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</si>
  <si>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</si>
  <si>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</si>
  <si>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</si>
  <si>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</si>
  <si>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</si>
  <si>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</si>
  <si>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</si>
  <si>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</si>
  <si>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</si>
  <si>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</si>
  <si>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</si>
  <si>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</si>
  <si>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</si>
  <si>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</si>
  <si>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</si>
  <si>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</si>
  <si>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</si>
  <si>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</si>
  <si>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</si>
  <si>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</si>
  <si>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</si>
  <si>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</si>
  <si>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</si>
  <si>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</si>
  <si>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</si>
  <si>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</si>
  <si>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</si>
  <si>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</si>
  <si>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</si>
  <si>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</si>
  <si>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</si>
  <si>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</si>
  <si>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</si>
  <si>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</si>
  <si>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</si>
  <si>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</si>
  <si>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</si>
  <si>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</si>
  <si>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</si>
  <si>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</si>
  <si>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</si>
  <si>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</si>
  <si>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</si>
  <si>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</si>
  <si>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</si>
  <si>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</si>
  <si>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</si>
  <si>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</si>
  <si>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</si>
  <si>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</si>
  <si>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</si>
  <si>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</si>
  <si>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</si>
  <si>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</si>
  <si>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</si>
  <si>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</si>
  <si>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</si>
  <si>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</si>
  <si>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</si>
  <si>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</si>
  <si>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</si>
  <si>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</si>
  <si>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</si>
  <si>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</si>
  <si>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</si>
  <si>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</si>
  <si>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</si>
  <si>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</si>
  <si>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</si>
  <si>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</si>
  <si>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</si>
  <si>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</si>
  <si>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</si>
  <si>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</si>
  <si>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</si>
  <si>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</si>
  <si>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</si>
  <si>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</si>
  <si>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</si>
  <si>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</si>
  <si>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</si>
  <si>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</si>
  <si>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</si>
  <si>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</si>
  <si>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</si>
  <si>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</si>
  <si>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</si>
  <si>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</si>
  <si>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</si>
  <si>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</si>
  <si>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</si>
  <si>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</si>
  <si>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</si>
  <si>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</si>
  <si>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</si>
  <si>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</si>
  <si>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</si>
  <si>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</si>
  <si>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</si>
  <si>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</si>
  <si>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</si>
  <si>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</si>
  <si>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</si>
  <si>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</si>
  <si>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</si>
  <si>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</si>
  <si>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</si>
  <si>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</si>
  <si>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</si>
  <si>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</si>
  <si>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</si>
  <si>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</si>
  <si>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</si>
  <si>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</si>
  <si>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</si>
  <si>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</si>
  <si>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</si>
  <si>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</si>
  <si>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</si>
  <si>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</si>
  <si>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</si>
  <si>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</si>
  <si>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</si>
  <si>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</si>
  <si>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</si>
  <si>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</si>
  <si>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</si>
  <si>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</si>
  <si>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</si>
  <si>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</si>
  <si>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</si>
  <si>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</si>
  <si>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</si>
  <si>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</si>
  <si>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</si>
  <si>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</si>
  <si>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</si>
  <si>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</si>
  <si>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</si>
  <si>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</si>
  <si>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</si>
  <si>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</si>
  <si>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</si>
  <si>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</si>
  <si>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</si>
  <si>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</si>
  <si>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</si>
  <si>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</si>
  <si>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</si>
  <si>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</si>
  <si>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</si>
  <si>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</si>
  <si>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</si>
  <si>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</si>
  <si>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</si>
  <si>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</si>
  <si>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</si>
  <si>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</si>
  <si>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</si>
  <si>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</si>
  <si>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</si>
  <si>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</si>
  <si>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</si>
  <si>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</si>
  <si>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</si>
  <si>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</si>
  <si>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</si>
  <si>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</si>
  <si>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</si>
  <si>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</si>
  <si>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</si>
  <si>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</si>
  <si>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</si>
  <si>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</si>
  <si>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</si>
  <si>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</si>
  <si>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</si>
  <si>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</si>
  <si>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</si>
  <si>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</si>
  <si>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</si>
  <si>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</si>
  <si>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</si>
  <si>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</si>
  <si>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</si>
  <si>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</si>
  <si>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</si>
  <si>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</si>
  <si>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</si>
  <si>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</si>
  <si>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</si>
  <si>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</si>
  <si>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</si>
  <si>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</si>
  <si>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</si>
  <si>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</si>
  <si>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</si>
  <si>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</si>
  <si>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</si>
  <si>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</si>
  <si>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</si>
  <si>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</si>
  <si>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</si>
  <si>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</si>
  <si>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</si>
  <si>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</si>
  <si>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</si>
  <si>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</si>
  <si>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</si>
  <si>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</si>
  <si>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</si>
  <si>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</si>
  <si>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</si>
  <si>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</si>
  <si>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</si>
  <si>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</si>
  <si>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</si>
  <si>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</si>
  <si>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</si>
  <si>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</si>
  <si>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</si>
  <si>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</si>
  <si>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</si>
  <si>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</si>
  <si>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</si>
  <si>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</si>
  <si>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</si>
  <si>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</si>
  <si>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</si>
  <si>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</si>
  <si>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</si>
  <si>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</si>
  <si>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</si>
  <si>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</si>
  <si>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</si>
  <si>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</si>
  <si>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</si>
  <si>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</si>
  <si>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</si>
  <si>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</si>
  <si>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</si>
  <si>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</si>
  <si>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</si>
  <si>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</si>
  <si>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</si>
  <si>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</si>
  <si>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</si>
  <si>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</si>
  <si>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</si>
  <si>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</si>
  <si>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</si>
  <si>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</si>
  <si>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</si>
  <si>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</si>
  <si>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</si>
  <si>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</si>
  <si>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</si>
  <si>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</si>
  <si>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</si>
  <si>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</si>
  <si>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</si>
  <si>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</si>
  <si>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</si>
  <si>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</si>
  <si>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</si>
  <si>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</si>
  <si>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</si>
  <si>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</si>
  <si>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</si>
  <si>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</si>
  <si>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</si>
  <si>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</si>
  <si>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</si>
  <si>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</si>
  <si>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</si>
  <si>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</si>
  <si>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</si>
  <si>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</si>
  <si>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</si>
  <si>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</si>
  <si>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</si>
  <si>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</si>
  <si>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</si>
  <si>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</si>
  <si>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</si>
  <si>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</si>
  <si>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</si>
  <si>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</si>
  <si>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</si>
  <si>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</si>
  <si>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</si>
  <si>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</si>
  <si>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</si>
  <si>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</si>
  <si>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</si>
  <si>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</si>
  <si>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</si>
  <si>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</si>
  <si>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</si>
  <si>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</si>
  <si>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</si>
  <si>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</si>
  <si>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</si>
  <si>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</si>
  <si>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</si>
  <si>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</si>
  <si>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</si>
  <si>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</si>
  <si>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</si>
  <si>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</si>
  <si>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</si>
  <si>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</si>
  <si>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</si>
  <si>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</si>
  <si>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</si>
  <si>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</si>
  <si>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</si>
  <si>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</si>
  <si>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</si>
  <si>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</si>
  <si>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</si>
  <si>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</si>
  <si>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</si>
  <si>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</si>
  <si>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</si>
  <si>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</si>
  <si>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</si>
  <si>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</si>
  <si>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</si>
  <si>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</si>
  <si>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</si>
  <si>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</si>
  <si>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</si>
  <si>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</si>
  <si>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</si>
  <si>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</si>
  <si>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</si>
  <si>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</si>
  <si>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</si>
  <si>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</si>
  <si>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</si>
  <si>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</si>
  <si>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</si>
  <si>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</si>
  <si>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</si>
  <si>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</si>
  <si>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</si>
  <si>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</si>
  <si>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</si>
  <si>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</si>
  <si>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</si>
  <si>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</si>
  <si>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</si>
  <si>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</si>
  <si>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</si>
  <si>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</si>
  <si>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</si>
  <si>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</si>
  <si>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</si>
  <si>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</si>
  <si>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</si>
  <si>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</si>
  <si>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</si>
  <si>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</si>
  <si>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</si>
  <si>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</si>
  <si>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</si>
  <si>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</si>
  <si>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</si>
  <si>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</si>
  <si>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</si>
  <si>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</si>
  <si>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</si>
  <si>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</si>
  <si>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</si>
  <si>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</si>
  <si>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</si>
  <si>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</si>
  <si>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</si>
  <si>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</si>
  <si>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</si>
  <si>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</si>
  <si>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</si>
  <si>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</si>
  <si>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</si>
  <si>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</si>
  <si>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</si>
  <si>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</si>
  <si>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</si>
  <si>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</si>
  <si>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</si>
  <si>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</si>
  <si>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</si>
  <si>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</si>
  <si>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</si>
  <si>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</si>
  <si>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</si>
  <si>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</si>
  <si>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</si>
  <si>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</si>
  <si>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</si>
  <si>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</si>
  <si>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</si>
  <si>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</si>
  <si>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</si>
  <si>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</si>
  <si>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</si>
  <si>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</si>
  <si>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</si>
  <si>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</si>
  <si>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</si>
  <si>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</si>
  <si>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</si>
  <si>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</si>
  <si>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</si>
  <si>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</si>
  <si>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</si>
  <si>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</si>
  <si>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</si>
  <si>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</si>
  <si>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</si>
  <si>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</si>
  <si>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</si>
  <si>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</si>
  <si>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</si>
  <si>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</si>
  <si>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</si>
  <si>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</si>
  <si>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</si>
  <si>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</si>
  <si>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</si>
  <si>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</si>
  <si>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</si>
  <si>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</si>
  <si>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</si>
  <si>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</si>
  <si>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</si>
  <si>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</si>
  <si>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</si>
  <si>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</si>
  <si>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</si>
  <si>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</si>
  <si>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</si>
  <si>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</si>
  <si>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</si>
  <si>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</si>
  <si>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</si>
  <si>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</si>
  <si>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</si>
  <si>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</si>
  <si>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</si>
  <si>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</si>
  <si>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</si>
  <si>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</si>
  <si>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</si>
  <si>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</si>
  <si>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</si>
  <si>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</si>
  <si>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</si>
  <si>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</si>
  <si>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</si>
  <si>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</si>
  <si>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</si>
  <si>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</si>
  <si>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</si>
  <si>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</si>
  <si>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</si>
  <si>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</si>
  <si>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</si>
  <si>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</si>
  <si>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</si>
  <si>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</si>
  <si>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</si>
  <si>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</si>
  <si>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</si>
  <si>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</si>
  <si>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</si>
  <si>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</si>
  <si>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</si>
  <si>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</si>
  <si>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</si>
  <si>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</si>
  <si>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</si>
  <si>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</si>
  <si>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</si>
  <si>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</si>
  <si>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</si>
  <si>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</si>
  <si>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</si>
  <si>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</si>
  <si>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</si>
  <si>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</si>
  <si>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</si>
  <si>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</si>
  <si>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</si>
  <si>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</si>
  <si>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</si>
  <si>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</si>
  <si>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</si>
  <si>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</si>
  <si>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</si>
  <si>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</si>
  <si>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</si>
  <si>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</si>
  <si>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</si>
  <si>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</si>
  <si>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</si>
  <si>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</si>
  <si>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</si>
  <si>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</si>
  <si>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</si>
  <si>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</si>
  <si>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</si>
  <si>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</si>
  <si>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</si>
  <si>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</si>
  <si>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</si>
  <si>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</si>
  <si>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</si>
  <si>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</si>
  <si>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</si>
  <si>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</si>
  <si>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</si>
  <si>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</si>
  <si>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</si>
  <si>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</si>
  <si>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</si>
  <si>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</si>
  <si>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</si>
  <si>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</si>
  <si>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</si>
  <si>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</si>
  <si>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</si>
  <si>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</si>
  <si>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</si>
  <si>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</si>
  <si>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</si>
  <si>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</si>
  <si>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</si>
  <si>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</si>
  <si>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</si>
  <si>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</si>
  <si>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</si>
  <si>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</si>
  <si>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</si>
  <si>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</si>
  <si>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</si>
  <si>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</si>
  <si>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</si>
  <si>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</si>
  <si>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</si>
  <si>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</si>
  <si>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</si>
  <si>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</si>
  <si>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</si>
  <si>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</si>
  <si>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</si>
  <si>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</si>
  <si>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</si>
  <si>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</si>
  <si>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</si>
  <si>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</si>
  <si>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</si>
  <si>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</si>
  <si>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</si>
  <si>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</si>
  <si>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</si>
  <si>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</si>
  <si>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</si>
  <si>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</si>
  <si>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</si>
  <si>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</si>
  <si>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</si>
  <si>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</si>
  <si>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</si>
  <si>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</si>
  <si>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</si>
  <si>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</si>
  <si>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</si>
  <si>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</si>
  <si>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</si>
  <si>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</si>
  <si>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</si>
  <si>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</si>
  <si>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</si>
  <si>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</si>
  <si>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</si>
  <si>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</si>
  <si>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</si>
  <si>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</si>
  <si>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</si>
  <si>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</si>
  <si>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</si>
  <si>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</si>
  <si>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</si>
  <si>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</si>
  <si>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</si>
  <si>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</si>
  <si>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</si>
  <si>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</si>
  <si>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</si>
  <si>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</si>
  <si>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</si>
  <si>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</si>
  <si>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</si>
  <si>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</si>
  <si>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</si>
  <si>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</si>
  <si>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</si>
  <si>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</si>
  <si>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</si>
  <si>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</si>
  <si>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</si>
  <si>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</si>
  <si>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</si>
  <si>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</si>
  <si>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</si>
  <si>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</si>
  <si>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</si>
  <si>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</si>
  <si>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</si>
  <si>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</si>
  <si>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</si>
  <si>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</si>
  <si>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</si>
  <si>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</si>
  <si>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</si>
  <si>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</si>
  <si>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</si>
  <si>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</si>
  <si>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</si>
  <si>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</si>
  <si>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</si>
  <si>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</si>
  <si>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</si>
  <si>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</si>
  <si>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</si>
  <si>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</si>
  <si>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</si>
  <si>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</si>
  <si>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</si>
  <si>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</si>
  <si>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</si>
  <si>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</si>
  <si>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</si>
  <si>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</si>
  <si>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</si>
  <si>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</si>
  <si>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</si>
  <si>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</si>
  <si>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</si>
  <si>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</si>
  <si>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</si>
  <si>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</si>
  <si>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</si>
  <si>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</si>
  <si>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</si>
  <si>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</si>
  <si>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</si>
  <si>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</si>
  <si>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</si>
  <si>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</si>
  <si>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</si>
  <si>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</si>
  <si>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</si>
  <si>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</si>
  <si>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</si>
  <si>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</si>
  <si>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</si>
  <si>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</si>
  <si>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</si>
  <si>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</si>
  <si>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</si>
  <si>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</si>
  <si>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</si>
  <si>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</si>
  <si>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</si>
  <si>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</si>
  <si>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</si>
  <si>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</si>
  <si>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</si>
  <si>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</si>
  <si>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</si>
  <si>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</si>
  <si>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</si>
  <si>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</si>
  <si>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</si>
  <si>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</si>
  <si>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</si>
  <si>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</si>
  <si>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</si>
  <si>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</si>
  <si>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</si>
  <si>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</si>
  <si>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</si>
  <si>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</si>
  <si>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</si>
  <si>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</si>
  <si>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</si>
  <si>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</si>
  <si>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</si>
  <si>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</si>
  <si>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</si>
  <si>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</si>
  <si>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</si>
  <si>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</si>
  <si>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</si>
  <si>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</si>
  <si>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</si>
  <si>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</si>
  <si>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</si>
  <si>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</si>
  <si>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</si>
  <si>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</si>
  <si>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</si>
  <si>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</si>
  <si>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</si>
  <si>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</si>
  <si>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</si>
  <si>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</si>
  <si>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</si>
  <si>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</si>
  <si>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</si>
  <si>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</si>
  <si>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</si>
  <si>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</si>
  <si>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</si>
  <si>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</si>
  <si>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</si>
  <si>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</si>
  <si>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</si>
  <si>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</si>
  <si>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</si>
  <si>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</si>
  <si>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</si>
  <si>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</si>
  <si>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</si>
  <si>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</si>
  <si>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</si>
  <si>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</si>
  <si>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</si>
  <si>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</si>
  <si>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</si>
  <si>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</si>
  <si>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</si>
  <si>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</si>
  <si>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</si>
  <si>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</si>
  <si>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</si>
  <si>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</si>
  <si>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</si>
  <si>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</si>
  <si>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</si>
  <si>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</si>
  <si>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</si>
  <si>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</si>
  <si>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</si>
  <si>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</si>
  <si>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</si>
  <si>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</si>
  <si>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</si>
  <si>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</si>
  <si>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</si>
  <si>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</si>
  <si>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</si>
  <si>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</si>
  <si>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</si>
  <si>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</si>
  <si>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</si>
  <si>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</si>
  <si>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</si>
  <si>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</si>
  <si>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</si>
  <si>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</si>
  <si>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</si>
  <si>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</si>
  <si>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</si>
  <si>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</si>
  <si>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</si>
  <si>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</si>
  <si>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</si>
  <si>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</si>
  <si>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</si>
  <si>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</si>
  <si>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</si>
  <si>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</si>
  <si>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</si>
  <si>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</si>
  <si>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</si>
  <si>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</si>
  <si>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</si>
  <si>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</si>
  <si>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</si>
  <si>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</si>
  <si>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</si>
  <si>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</si>
  <si>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</si>
  <si>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</si>
  <si>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</si>
  <si>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</si>
  <si>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</si>
  <si>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</si>
  <si>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</si>
  <si>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</si>
  <si>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</si>
  <si>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</si>
  <si>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</si>
  <si>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</si>
  <si>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</si>
  <si>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</si>
  <si>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</si>
  <si>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</si>
  <si>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</si>
  <si>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</si>
  <si>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</si>
  <si>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</si>
  <si>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</si>
  <si>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</si>
  <si>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</si>
  <si>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</si>
  <si>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</si>
  <si>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</si>
  <si>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</si>
  <si>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</si>
  <si>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</si>
  <si>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</si>
  <si>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</si>
  <si>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</si>
  <si>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</si>
  <si>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</si>
  <si>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</si>
  <si>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</si>
  <si>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</si>
  <si>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</si>
  <si>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</si>
  <si>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</si>
  <si>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</si>
  <si>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</si>
  <si>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</si>
  <si>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</si>
  <si>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</si>
  <si>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</si>
  <si>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</si>
  <si>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</si>
  <si>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</si>
  <si>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</si>
  <si>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</si>
  <si>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</si>
  <si>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</si>
  <si>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</si>
  <si>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</si>
  <si>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</si>
  <si>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</si>
  <si>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</si>
  <si>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</si>
  <si>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</si>
  <si>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</si>
  <si>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</si>
  <si>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</si>
  <si>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</si>
  <si>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</si>
  <si>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</si>
  <si>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</si>
  <si>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</si>
  <si>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</si>
  <si>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</si>
  <si>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</si>
  <si>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</si>
  <si>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</si>
  <si>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</si>
  <si>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</si>
  <si>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</si>
  <si>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</si>
  <si>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</si>
  <si>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</si>
  <si>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</si>
  <si>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</si>
  <si>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</si>
  <si>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</si>
  <si>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</si>
  <si>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</si>
  <si>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</si>
  <si>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</si>
  <si>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</si>
  <si>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</si>
  <si>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</si>
  <si>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</si>
  <si>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</si>
  <si>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</si>
  <si>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</si>
  <si>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</si>
  <si>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</si>
  <si>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</si>
  <si>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</si>
  <si>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</si>
  <si>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</si>
  <si>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</si>
  <si>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</si>
  <si>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</si>
  <si>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</si>
  <si>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</si>
  <si>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</si>
  <si>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</si>
  <si>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</si>
  <si>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</si>
  <si>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</si>
  <si>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</si>
  <si>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</si>
  <si>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</si>
  <si>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</si>
  <si>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</si>
  <si>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</si>
  <si>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</si>
  <si>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</si>
  <si>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</si>
  <si>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</si>
  <si>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</si>
  <si>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</si>
  <si>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</si>
  <si>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</si>
  <si>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</si>
  <si>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</si>
  <si>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</si>
  <si>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</si>
  <si>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</si>
  <si>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</si>
  <si>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</si>
  <si>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</si>
  <si>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</si>
  <si>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</si>
  <si>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</si>
  <si>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</si>
  <si>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</si>
  <si>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</si>
  <si>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</si>
  <si>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</si>
  <si>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</si>
  <si>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</si>
  <si>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</si>
  <si>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</si>
  <si>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</si>
  <si>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</si>
  <si>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</si>
  <si>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</si>
  <si>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</si>
  <si>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</si>
  <si>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</si>
  <si>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</si>
  <si>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</si>
  <si>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</si>
  <si>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</si>
  <si>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</si>
  <si>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</si>
  <si>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</si>
  <si>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</si>
  <si>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</si>
  <si>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</si>
  <si>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</si>
  <si>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</si>
  <si>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</si>
  <si>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</si>
  <si>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</si>
  <si>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</si>
  <si>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</si>
  <si>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</si>
  <si>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</si>
  <si>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</si>
  <si>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</si>
  <si>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</si>
  <si>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</si>
  <si>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</si>
  <si>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</si>
  <si>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</si>
  <si>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</si>
  <si>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</si>
  <si>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</si>
  <si>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</si>
  <si>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</si>
  <si>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</si>
  <si>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</si>
  <si>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</si>
  <si>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</si>
  <si>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</si>
  <si>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</si>
  <si>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</si>
  <si>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</si>
  <si>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</si>
  <si>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</si>
  <si>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</si>
  <si>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</si>
  <si>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</si>
  <si>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</si>
  <si>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</si>
  <si>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</si>
  <si>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</si>
  <si>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</si>
  <si>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</si>
  <si>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</si>
  <si>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</si>
  <si>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</si>
  <si>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</si>
  <si>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</si>
  <si>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</si>
  <si>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</si>
  <si>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</si>
  <si>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</si>
  <si>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</si>
  <si>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</si>
  <si>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</si>
  <si>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</si>
  <si>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</si>
  <si>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</si>
  <si>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</si>
  <si>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</si>
  <si>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</si>
  <si>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</si>
  <si>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</si>
  <si>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</si>
  <si>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</si>
  <si>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</si>
  <si>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</si>
  <si>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</si>
  <si>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</si>
  <si>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</si>
  <si>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</si>
  <si>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</si>
  <si>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</si>
  <si>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</si>
  <si>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</si>
  <si>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</si>
  <si>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</si>
  <si>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</si>
  <si>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</si>
  <si>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</si>
  <si>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</si>
  <si>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</si>
  <si>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</si>
  <si>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</si>
  <si>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</si>
  <si>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</si>
  <si>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</si>
  <si>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</si>
  <si>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</si>
  <si>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</si>
  <si>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</si>
  <si>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</si>
  <si>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</si>
  <si>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</si>
  <si>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</si>
  <si>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</si>
  <si>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</si>
  <si>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</si>
  <si>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</si>
  <si>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</si>
  <si>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</si>
  <si>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</si>
  <si>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</si>
  <si>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</si>
  <si>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</si>
  <si>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</si>
  <si>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</si>
  <si>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</si>
  <si>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</si>
  <si>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</si>
  <si>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</si>
  <si>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</si>
  <si>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</si>
  <si>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</si>
  <si>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</si>
  <si>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</si>
  <si>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</si>
  <si>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</si>
  <si>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</si>
  <si>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</si>
  <si>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</si>
  <si>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</si>
  <si>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</si>
  <si>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</si>
  <si>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</si>
  <si>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</si>
  <si>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</si>
  <si>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</si>
  <si>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</si>
  <si>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</si>
  <si>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</si>
  <si>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</si>
  <si>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</si>
  <si>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</si>
  <si>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</si>
  <si>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</si>
  <si>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</si>
  <si>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</si>
  <si>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</si>
  <si>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</si>
  <si>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</si>
  <si>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</si>
  <si>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</si>
  <si>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</si>
  <si>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</si>
  <si>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</si>
  <si>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</si>
  <si>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</si>
  <si>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</si>
  <si>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</si>
  <si>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</si>
  <si>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</si>
  <si>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</si>
  <si>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</si>
  <si>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</si>
  <si>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</si>
  <si>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</si>
  <si>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</si>
  <si>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</si>
  <si>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</si>
  <si>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</si>
  <si>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</si>
  <si>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</si>
  <si>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</si>
  <si>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</si>
  <si>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</si>
  <si>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</si>
  <si>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</si>
  <si>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</si>
  <si>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</si>
  <si>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</si>
  <si>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</si>
  <si>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</si>
  <si>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</si>
  <si>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</si>
  <si>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</si>
  <si>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</si>
  <si>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</si>
  <si>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</si>
  <si>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</si>
  <si>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</si>
  <si>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</si>
  <si>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</si>
  <si>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</si>
  <si>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</si>
  <si>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</si>
  <si>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</si>
  <si>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</si>
  <si>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</si>
  <si>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</si>
  <si>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</si>
  <si>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</si>
  <si>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</si>
  <si>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</si>
  <si>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</si>
  <si>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</si>
  <si>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</si>
  <si>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</si>
  <si>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</si>
  <si>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</si>
  <si>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</si>
  <si>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</si>
  <si>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</si>
  <si>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</si>
  <si>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</si>
  <si>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</si>
  <si>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</si>
  <si>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</si>
  <si>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</si>
  <si>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</si>
  <si>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</si>
  <si>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</si>
  <si>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</si>
  <si>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</si>
  <si>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</si>
  <si>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</si>
  <si>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</si>
  <si>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</si>
  <si>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</si>
  <si>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</si>
  <si>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</si>
  <si>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</si>
  <si>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</si>
  <si>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</si>
  <si>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</si>
  <si>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</si>
  <si>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</si>
  <si>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</si>
  <si>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</si>
  <si>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</si>
  <si>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</si>
  <si>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</si>
  <si>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</si>
  <si>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</si>
  <si>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</si>
  <si>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</si>
  <si>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</si>
  <si>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</si>
  <si>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</si>
  <si>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</si>
  <si>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</si>
  <si>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</si>
  <si>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</si>
  <si>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</si>
  <si>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</si>
  <si>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</si>
  <si>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</si>
  <si>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</si>
  <si>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</si>
  <si>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</si>
  <si>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</si>
  <si>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</si>
  <si>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</si>
  <si>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</si>
  <si>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</si>
  <si>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</si>
  <si>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</si>
  <si>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</si>
  <si>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</si>
  <si>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</si>
  <si>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</si>
  <si>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</si>
  <si>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</si>
  <si>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</si>
  <si>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</si>
  <si>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</si>
  <si>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</si>
  <si>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</si>
  <si>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</si>
  <si>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</si>
  <si>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</si>
  <si>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</si>
  <si>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</si>
  <si>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</si>
  <si>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</si>
  <si>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</si>
  <si>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</si>
  <si>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</si>
  <si>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</si>
  <si>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</si>
  <si>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</si>
  <si>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</si>
  <si>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</si>
  <si>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</si>
  <si>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</si>
  <si>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</si>
  <si>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</si>
  <si>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</si>
  <si>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</si>
  <si>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</si>
  <si>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</si>
  <si>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</si>
  <si>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</si>
  <si>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</si>
  <si>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</si>
  <si>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</si>
  <si>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</si>
  <si>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</si>
  <si>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</si>
  <si>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</si>
  <si>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</si>
  <si>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</si>
  <si>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</si>
  <si>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</si>
  <si>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</si>
  <si>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</si>
  <si>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</si>
  <si>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</si>
  <si>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</si>
  <si>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</si>
  <si>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</si>
  <si>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</si>
  <si>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</si>
  <si>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</si>
  <si>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</si>
  <si>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</si>
  <si>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</si>
  <si>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</si>
  <si>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</si>
  <si>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</si>
  <si>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</si>
  <si>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</si>
  <si>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</si>
  <si>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</si>
  <si>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</si>
  <si>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</si>
  <si>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</si>
  <si>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</si>
  <si>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</si>
  <si>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</si>
  <si>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</si>
  <si>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</si>
  <si>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</si>
  <si>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</si>
  <si>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</si>
  <si>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</si>
  <si>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</si>
  <si>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</si>
  <si>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</si>
  <si>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</si>
  <si>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</si>
  <si>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</si>
  <si>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</si>
  <si>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</si>
  <si>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</si>
  <si>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</si>
  <si>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</si>
  <si>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</si>
  <si>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</si>
  <si>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</si>
  <si>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</si>
  <si>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</si>
  <si>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</si>
  <si>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</si>
  <si>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</si>
  <si>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</si>
  <si>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</si>
  <si>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</si>
  <si>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</si>
  <si>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</si>
  <si>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</si>
  <si>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</si>
  <si>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</si>
  <si>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</si>
  <si>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</si>
  <si>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</si>
  <si>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</si>
  <si>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</si>
  <si>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</si>
  <si>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</si>
  <si>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</si>
  <si>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</si>
  <si>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</si>
  <si>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</si>
  <si>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</si>
  <si>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</si>
  <si>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</si>
  <si>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</si>
  <si>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</si>
  <si>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</si>
  <si>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</si>
  <si>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</si>
  <si>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</si>
  <si>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</si>
  <si>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</si>
  <si>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</si>
  <si>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</si>
  <si>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</si>
  <si>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</si>
  <si>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</si>
  <si>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</si>
  <si>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</si>
  <si>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</si>
  <si>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</si>
  <si>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</si>
  <si>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</si>
  <si>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</si>
  <si>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</si>
  <si>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</si>
  <si>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</si>
  <si>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</si>
  <si>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</si>
  <si>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</si>
  <si>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</si>
  <si>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</si>
  <si>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</si>
  <si>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</si>
  <si>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</si>
  <si>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</si>
  <si>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</si>
  <si>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</si>
  <si>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</si>
  <si>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</si>
  <si>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</si>
  <si>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</si>
  <si>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</si>
  <si>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</si>
  <si>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</si>
  <si>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</si>
  <si>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</si>
  <si>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</si>
  <si>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</si>
  <si>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</si>
  <si>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</si>
  <si>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</si>
  <si>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</si>
  <si>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</si>
  <si>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</si>
  <si>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</si>
  <si>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</si>
  <si>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</si>
  <si>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</si>
  <si>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</si>
  <si>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</si>
  <si>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</si>
  <si>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</si>
  <si>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</si>
  <si>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</si>
  <si>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</si>
  <si>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</si>
  <si>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</si>
  <si>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</si>
  <si>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</si>
  <si>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</si>
  <si>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</si>
  <si>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</si>
  <si>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</si>
  <si>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</si>
  <si>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</si>
  <si>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</si>
  <si>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</si>
  <si>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</si>
  <si>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</si>
  <si>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</si>
  <si>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</si>
  <si>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</si>
  <si>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</si>
  <si>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</si>
  <si>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</si>
  <si>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</si>
  <si>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</si>
  <si>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</si>
  <si>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</si>
  <si>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</si>
  <si>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</si>
  <si>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</si>
  <si>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</si>
  <si>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</si>
  <si>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</si>
  <si>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</si>
  <si>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</si>
  <si>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</si>
  <si>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</si>
  <si>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</si>
  <si>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</si>
  <si>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</si>
  <si>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</si>
  <si>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</si>
  <si>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</si>
  <si>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</si>
  <si>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</si>
  <si>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</si>
  <si>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</si>
  <si>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</si>
  <si>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</si>
  <si>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</si>
  <si>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</si>
  <si>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</si>
  <si>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</si>
  <si>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</si>
  <si>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</si>
  <si>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</si>
  <si>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</si>
  <si>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</si>
  <si>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</si>
  <si>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</si>
  <si>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</si>
  <si>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</si>
  <si>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</si>
  <si>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</si>
  <si>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</si>
  <si>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</si>
  <si>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</si>
  <si>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</si>
  <si>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</si>
  <si>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</si>
  <si>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</si>
  <si>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</si>
  <si>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</si>
  <si>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</si>
  <si>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</si>
  <si>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</si>
  <si>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</si>
  <si>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</si>
  <si>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</si>
  <si>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</si>
  <si>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</si>
  <si>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</si>
  <si>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</si>
  <si>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</si>
  <si>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</si>
  <si>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</si>
  <si>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</si>
  <si>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</si>
  <si>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</si>
  <si>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</si>
  <si>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</si>
  <si>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</si>
  <si>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</si>
  <si>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</si>
  <si>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</si>
  <si>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</si>
  <si>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</si>
  <si>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</si>
  <si>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</si>
  <si>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</si>
  <si>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</si>
  <si>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</si>
  <si>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</si>
  <si>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</si>
  <si>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</si>
  <si>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</si>
  <si>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</si>
  <si>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</si>
  <si>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</si>
  <si>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</si>
  <si>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</si>
  <si>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</si>
  <si>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</si>
  <si>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</si>
  <si>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</si>
  <si>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</si>
  <si>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</si>
  <si>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</si>
  <si>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</si>
  <si>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</si>
  <si>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</si>
  <si>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</si>
  <si>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</si>
  <si>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</si>
  <si>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</si>
  <si>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</si>
  <si>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</si>
  <si>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</si>
  <si>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</si>
  <si>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</si>
  <si>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</si>
  <si>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</si>
  <si>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</si>
  <si>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</si>
  <si>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</si>
  <si>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</si>
  <si>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</si>
  <si>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</si>
  <si>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</si>
  <si>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</si>
  <si>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</si>
  <si>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</si>
  <si>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</si>
  <si>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</si>
  <si>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</si>
  <si>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</si>
  <si>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</si>
  <si>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</si>
  <si>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</si>
  <si>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</si>
  <si>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</si>
  <si>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</si>
  <si>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</si>
  <si>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</si>
  <si>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</si>
  <si>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</si>
  <si>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</si>
  <si>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</si>
  <si>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</si>
  <si>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</si>
  <si>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</si>
  <si>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</si>
  <si>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</si>
  <si>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</si>
  <si>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</si>
  <si>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</si>
  <si>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</si>
  <si>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</si>
  <si>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</si>
  <si>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</si>
  <si>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</si>
  <si>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</si>
  <si>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</si>
  <si>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</si>
  <si>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</si>
  <si>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</si>
  <si>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</si>
  <si>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</si>
  <si>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</si>
  <si>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</si>
  <si>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</si>
  <si>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</si>
  <si>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</si>
  <si>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</si>
  <si>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</si>
  <si>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</si>
  <si>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</si>
  <si>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</si>
  <si>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</si>
  <si>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</si>
  <si>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</si>
  <si>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</si>
  <si>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</si>
  <si>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</si>
  <si>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</si>
  <si>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</si>
  <si>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</si>
  <si>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</si>
  <si>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</si>
  <si>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</si>
  <si>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</si>
  <si>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</si>
  <si>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</si>
  <si>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</si>
  <si>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</si>
  <si>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</si>
  <si>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</si>
  <si>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</si>
  <si>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</si>
  <si>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</si>
  <si>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</si>
  <si>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</si>
  <si>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</si>
  <si>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</si>
  <si>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</si>
  <si>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</si>
  <si>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</si>
  <si>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</si>
  <si>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</si>
  <si>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</si>
  <si>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</si>
  <si>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</si>
  <si>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</si>
  <si>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</si>
  <si>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</si>
  <si>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</si>
  <si>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</si>
  <si>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</si>
  <si>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</si>
  <si>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</si>
  <si>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</si>
  <si>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</si>
  <si>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</si>
  <si>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</si>
  <si>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</si>
  <si>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</si>
  <si>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</si>
  <si>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</si>
  <si>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</si>
  <si>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</si>
  <si>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</si>
  <si>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</si>
  <si>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</si>
  <si>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</si>
  <si>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</si>
  <si>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</si>
  <si>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</si>
  <si>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</si>
  <si>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</si>
  <si>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</si>
  <si>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</si>
  <si>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</si>
  <si>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</si>
  <si>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</si>
  <si>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</si>
  <si>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</si>
  <si>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</si>
  <si>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</si>
  <si>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</si>
  <si>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</si>
  <si>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</si>
  <si>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</si>
  <si>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</si>
  <si>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</si>
  <si>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</si>
  <si>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</si>
  <si>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</si>
  <si>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</si>
  <si>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</si>
  <si>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</si>
  <si>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</si>
  <si>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</si>
  <si>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</si>
  <si>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</si>
  <si>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</si>
  <si>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</si>
  <si>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</si>
  <si>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</si>
  <si>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</si>
  <si>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</si>
  <si>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</si>
  <si>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</si>
  <si>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</si>
  <si>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</si>
  <si>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</si>
  <si>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</si>
  <si>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</si>
  <si>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</si>
  <si>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</si>
  <si>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</si>
  <si>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</si>
  <si>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</si>
  <si>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</si>
  <si>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</si>
  <si>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</si>
  <si>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</si>
  <si>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</si>
  <si>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</si>
  <si>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</si>
  <si>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</si>
  <si>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</si>
  <si>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</si>
  <si>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</si>
  <si>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</si>
  <si>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</si>
  <si>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</si>
  <si>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</si>
  <si>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</si>
  <si>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</si>
  <si>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</si>
  <si>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</si>
  <si>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</si>
  <si>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</si>
  <si>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</si>
  <si>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</si>
  <si>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</si>
  <si>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</si>
  <si>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</si>
  <si>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</si>
  <si>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</si>
  <si>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</si>
  <si>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</si>
  <si>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</si>
  <si>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</si>
  <si>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</si>
  <si>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</si>
  <si>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</si>
  <si>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</si>
  <si>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</si>
  <si>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</si>
  <si>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</si>
  <si>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</si>
  <si>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</si>
  <si>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</si>
  <si>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</si>
  <si>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</si>
  <si>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</si>
  <si>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</si>
  <si>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</si>
  <si>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</si>
  <si>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</si>
  <si>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</si>
  <si>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</si>
  <si>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</si>
  <si>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</si>
  <si>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</si>
  <si>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</si>
  <si>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</si>
  <si>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</si>
  <si>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</si>
  <si>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</si>
  <si>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</si>
  <si>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</si>
  <si>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</si>
  <si>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</si>
  <si>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</si>
  <si>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</si>
  <si>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</si>
  <si>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</si>
  <si>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</si>
  <si>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</si>
  <si>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</si>
  <si>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</si>
  <si>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</si>
  <si>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</si>
  <si>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</si>
  <si>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</si>
  <si>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</si>
  <si>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</si>
  <si>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</si>
  <si>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</si>
  <si>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</si>
  <si>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</si>
  <si>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</si>
  <si>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</si>
  <si>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</si>
  <si>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</si>
  <si>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</si>
  <si>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</si>
  <si>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</si>
  <si>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</si>
  <si>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</si>
  <si>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</si>
  <si>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</si>
  <si>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</si>
  <si>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</si>
  <si>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</si>
  <si>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</si>
  <si>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</si>
  <si>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</si>
  <si>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</si>
  <si>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</si>
  <si>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</si>
  <si>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</si>
  <si>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</si>
  <si>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</si>
  <si>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</si>
  <si>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</si>
  <si>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</si>
  <si>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</si>
  <si>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</si>
  <si>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</si>
  <si>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</si>
  <si>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</si>
  <si>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</si>
  <si>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</si>
  <si>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</si>
  <si>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</si>
  <si>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</si>
  <si>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</si>
  <si>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</si>
  <si>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</si>
  <si>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</si>
  <si>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</si>
  <si>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</si>
  <si>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</si>
  <si>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</si>
  <si>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</si>
  <si>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</si>
  <si>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</si>
  <si>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</si>
  <si>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</si>
  <si>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</si>
  <si>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</si>
  <si>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</si>
  <si>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</si>
  <si>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</si>
  <si>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</si>
  <si>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</si>
  <si>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</si>
  <si>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</si>
  <si>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</si>
  <si>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</si>
  <si>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</si>
  <si>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</si>
  <si>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</si>
  <si>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</si>
  <si>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</si>
  <si>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</si>
  <si>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</si>
  <si>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</si>
  <si>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</si>
  <si>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</si>
  <si>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</si>
  <si>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</si>
  <si>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</si>
  <si>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</si>
  <si>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</si>
  <si>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</si>
  <si>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</si>
  <si>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</si>
  <si>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</si>
  <si>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</si>
  <si>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</si>
  <si>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</si>
  <si>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</si>
  <si>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</si>
  <si>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</si>
  <si>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</si>
  <si>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</si>
  <si>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</si>
  <si>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</si>
  <si>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</si>
  <si>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</si>
  <si>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</si>
  <si>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</si>
  <si>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</si>
  <si>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</si>
  <si>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</si>
  <si>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</si>
  <si>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</si>
  <si>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</si>
  <si>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</si>
  <si>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</si>
  <si>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</si>
  <si>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</si>
  <si>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</si>
  <si>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</si>
  <si>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</si>
  <si>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</si>
  <si>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</si>
  <si>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</si>
  <si>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</si>
  <si>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</si>
  <si>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</si>
  <si>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</si>
  <si>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</si>
  <si>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</si>
  <si>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</si>
  <si>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</si>
  <si>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</si>
  <si>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</si>
  <si>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</si>
  <si>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</si>
  <si>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</si>
  <si>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</si>
  <si>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</si>
  <si>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</si>
  <si>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</si>
  <si>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</si>
  <si>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</si>
  <si>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</si>
  <si>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</si>
  <si>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</si>
  <si>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</si>
  <si>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</si>
  <si>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</si>
  <si>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</si>
  <si>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</si>
  <si>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</si>
  <si>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</si>
  <si>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</si>
  <si>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</si>
  <si>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</si>
  <si>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</si>
  <si>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</si>
  <si>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</si>
  <si>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</si>
  <si>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</si>
  <si>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</si>
  <si>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</si>
  <si>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</si>
  <si>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</si>
  <si>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</si>
  <si>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</si>
  <si>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</si>
  <si>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</si>
  <si>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</si>
  <si>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</si>
  <si>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</si>
  <si>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</si>
  <si>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</si>
  <si>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</si>
  <si>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</si>
  <si>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</si>
  <si>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</si>
  <si>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</si>
  <si>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</si>
  <si>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</si>
  <si>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</si>
  <si>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</si>
  <si>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</si>
  <si>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</si>
  <si>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</si>
  <si>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</si>
  <si>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</si>
  <si>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</si>
  <si>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</si>
  <si>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</si>
  <si>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</si>
  <si>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</si>
  <si>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</si>
  <si>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</si>
  <si>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</si>
  <si>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</si>
  <si>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</si>
  <si>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</si>
  <si>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</si>
  <si>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</si>
  <si>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</si>
  <si>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</si>
  <si>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</si>
  <si>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</si>
  <si>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</si>
  <si>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</si>
  <si>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</si>
  <si>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TRANSPORTE</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</si>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</sst>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7">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 numFmtId="179" formatCode="_-&quot;$&quot;* #,##0.0_-;\-&quot;$&quot;* #,##0.0_-;_-&quot;$&quot;* &quot;-&quot;_-;_-@_-"/>
    <numFmt numFmtId="190" formatCode="0.0000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79" fontId="0" fillId="0" borderId="0" xfId="0" applyNumberFormat="1" applyFill="1" applyProtection="1"/>
    <xf numFmtId="190" fontId="0" fillId="0" borderId="0" xfId="0" applyNumberFormat="1" applyFill="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CALDAS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8" max="8" width="83" customWidth="1"/>
    <col min="26" max="26" width="9.5703125"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65"/>
      <c r="B32" s="665"/>
      <c r="C32" s="665"/>
      <c r="D32" s="665"/>
      <c r="E32" s="665"/>
      <c r="F32" s="665"/>
      <c r="G32" s="665"/>
      <c r="H32" s="66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65"/>
      <c r="B33" s="665"/>
      <c r="C33" s="665"/>
      <c r="D33" s="665"/>
      <c r="E33" s="665"/>
      <c r="F33" s="665"/>
      <c r="G33" s="665"/>
      <c r="H33" s="66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65"/>
      <c r="B34" s="665"/>
      <c r="C34" s="665"/>
      <c r="D34" s="665"/>
      <c r="E34" s="665"/>
      <c r="F34" s="665"/>
      <c r="G34" s="665"/>
      <c r="H34" s="66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65"/>
      <c r="B35" s="665"/>
      <c r="C35" s="665"/>
      <c r="D35" s="665"/>
      <c r="E35" s="665"/>
      <c r="F35" s="665"/>
      <c r="G35" s="665"/>
      <c r="H35" s="66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65"/>
      <c r="B36" s="665"/>
      <c r="C36" s="665"/>
      <c r="D36" s="665"/>
      <c r="E36" s="665"/>
      <c r="F36" s="665"/>
      <c r="G36" s="665"/>
      <c r="H36" s="66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65"/>
      <c r="B37" s="665"/>
      <c r="C37" s="665"/>
      <c r="D37" s="665"/>
      <c r="E37" s="665"/>
      <c r="F37" s="665"/>
      <c r="G37" s="665"/>
      <c r="H37" s="66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65"/>
      <c r="B38" s="665"/>
      <c r="C38" s="665"/>
      <c r="D38" s="665"/>
      <c r="E38" s="665"/>
      <c r="F38" s="665"/>
      <c r="G38" s="665"/>
      <c r="H38" s="66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4" customWidth="1"/>
    <col min="2" max="2" width="108.28515625" style="113" customWidth="1"/>
    <col min="3" max="3" width="15.42578125" style="144" customWidth="1"/>
    <col min="4" max="4" width="24.7109375" style="184" customWidth="1"/>
    <col min="5" max="5" width="30" style="206" customWidth="1"/>
    <col min="6" max="7" width="11.42578125" customWidth="1"/>
    <col min="8" max="8" width="1.28515625" customWidth="1"/>
    <col min="10" max="10" width="34.42578125" customWidth="1"/>
  </cols>
  <sheetData>
    <row r="1" spans="1:10" ht="96" customHeight="1" thickTop="1" thickBot="1">
      <c r="A1" s="666" t="s">
        <v>1848</v>
      </c>
      <c r="B1" s="667"/>
      <c r="C1" s="667"/>
      <c r="D1" s="668"/>
    </row>
    <row r="2" spans="1:10" ht="56.25" customHeight="1" thickTop="1" thickBot="1">
      <c r="A2" s="193" t="s">
        <v>943</v>
      </c>
      <c r="B2" s="194" t="s">
        <v>1436</v>
      </c>
      <c r="C2" s="194" t="s">
        <v>982</v>
      </c>
      <c r="D2" s="223" t="s">
        <v>1846</v>
      </c>
    </row>
    <row r="3" spans="1:10" ht="54" thickTop="1" thickBot="1">
      <c r="A3" s="131" t="s">
        <v>983</v>
      </c>
      <c r="B3" s="132" t="s">
        <v>1220</v>
      </c>
      <c r="C3" s="133" t="str">
        <f>'200.1'!L31</f>
        <v>Ha</v>
      </c>
      <c r="D3" s="180">
        <f>VLOOKUP('200.1'!A88,'200.1'!A36:N107,14,FALSE)</f>
        <v>3250028.448242045</v>
      </c>
      <c r="G3" t="s">
        <v>980</v>
      </c>
      <c r="J3" s="1"/>
    </row>
    <row r="4" spans="1:10" ht="54" thickTop="1" thickBot="1">
      <c r="A4" s="134" t="s">
        <v>985</v>
      </c>
      <c r="B4" s="135" t="s">
        <v>1169</v>
      </c>
      <c r="C4" s="133" t="s">
        <v>984</v>
      </c>
      <c r="D4" s="180">
        <f>VLOOKUP('200.2'!A88,'200.2'!A37:N108,14,FALSE)</f>
        <v>188052.31081377005</v>
      </c>
      <c r="J4" s="1"/>
    </row>
    <row r="5" spans="1:10" ht="54" thickTop="1" thickBot="1">
      <c r="A5" s="134" t="s">
        <v>986</v>
      </c>
      <c r="B5" s="135" t="s">
        <v>1170</v>
      </c>
      <c r="C5" s="136" t="s">
        <v>987</v>
      </c>
      <c r="D5" s="180">
        <f>VLOOKUP('201.1'!A88,'201.1'!A38:N109,14,FALSE)</f>
        <v>180133.0556714574</v>
      </c>
    </row>
    <row r="6" spans="1:10" ht="54" thickTop="1" thickBot="1">
      <c r="A6" s="134" t="s">
        <v>988</v>
      </c>
      <c r="B6" s="135" t="s">
        <v>1171</v>
      </c>
      <c r="C6" s="136" t="s">
        <v>987</v>
      </c>
      <c r="D6" s="180">
        <f>VLOOKUP('201.2'!A88,'201.2'!A39:N110,14,FALSE)</f>
        <v>140832.73822263649</v>
      </c>
    </row>
    <row r="7" spans="1:10" ht="70.5" customHeight="1" thickTop="1" thickBot="1">
      <c r="A7" s="134" t="s">
        <v>989</v>
      </c>
      <c r="B7" s="135" t="s">
        <v>1172</v>
      </c>
      <c r="C7" s="136" t="s">
        <v>987</v>
      </c>
      <c r="D7" s="180">
        <f>VLOOKUP('201.3'!A88,'201.3'!A40:N111,14,FALSE)</f>
        <v>45170.053272778998</v>
      </c>
    </row>
    <row r="8" spans="1:10" ht="54" thickTop="1" thickBot="1">
      <c r="A8" s="134" t="s">
        <v>990</v>
      </c>
      <c r="B8" s="135" t="s">
        <v>1173</v>
      </c>
      <c r="C8" s="136" t="s">
        <v>987</v>
      </c>
      <c r="D8" s="181">
        <f>VLOOKUP('201.4'!A88,'201.4'!A41:N112,14,FALSE)</f>
        <v>65513.844498639184</v>
      </c>
    </row>
    <row r="9" spans="1:10" ht="54" thickTop="1" thickBot="1">
      <c r="A9" s="134" t="s">
        <v>991</v>
      </c>
      <c r="B9" s="135" t="s">
        <v>1170</v>
      </c>
      <c r="C9" s="136" t="s">
        <v>1844</v>
      </c>
      <c r="D9" s="181">
        <f>VLOOKUP('201.5'!A88,'201.5'!A42:N113,14,FALSE)</f>
        <v>180133.0556714574</v>
      </c>
    </row>
    <row r="10" spans="1:10" ht="54" thickTop="1" thickBot="1">
      <c r="A10" s="134" t="s">
        <v>992</v>
      </c>
      <c r="B10" s="135" t="s">
        <v>1171</v>
      </c>
      <c r="C10" s="136" t="s">
        <v>1844</v>
      </c>
      <c r="D10" s="181">
        <f>VLOOKUP('201.6'!A88,'201.6'!A43:N114,14,FALSE)</f>
        <v>140832.73822263649</v>
      </c>
    </row>
    <row r="11" spans="1:10" ht="54" thickTop="1" thickBot="1">
      <c r="A11" s="134" t="s">
        <v>993</v>
      </c>
      <c r="B11" s="135" t="s">
        <v>1171</v>
      </c>
      <c r="C11" s="136" t="s">
        <v>387</v>
      </c>
      <c r="D11" s="181">
        <f>VLOOKUP('201.7'!A88,'201.7'!A44:N115,14,FALSE)</f>
        <v>137794.7406908058</v>
      </c>
    </row>
    <row r="12" spans="1:10" ht="54" thickTop="1" thickBot="1">
      <c r="A12" s="134" t="s">
        <v>994</v>
      </c>
      <c r="B12" s="135" t="s">
        <v>1174</v>
      </c>
      <c r="C12" s="136" t="s">
        <v>233</v>
      </c>
      <c r="D12" s="181">
        <f>VLOOKUP('201.8'!A88,'201.8'!A45:N116,14,FALSE)</f>
        <v>18991.32820813643</v>
      </c>
    </row>
    <row r="13" spans="1:10" ht="54" thickTop="1" thickBot="1">
      <c r="A13" s="134" t="s">
        <v>995</v>
      </c>
      <c r="B13" s="135" t="s">
        <v>1175</v>
      </c>
      <c r="C13" s="136" t="s">
        <v>233</v>
      </c>
      <c r="D13" s="181">
        <f>VLOOKUP('201.9'!A88,'201.9'!A46:N117,14,FALSE)</f>
        <v>18702.112129847548</v>
      </c>
    </row>
    <row r="14" spans="1:10" ht="54" thickTop="1" thickBot="1">
      <c r="A14" s="134" t="s">
        <v>996</v>
      </c>
      <c r="B14" s="135" t="s">
        <v>1176</v>
      </c>
      <c r="C14" s="136" t="s">
        <v>144</v>
      </c>
      <c r="D14" s="181">
        <f>VLOOKUP('201.10'!A88,'201.10'!A47:N118,14,FALSE)</f>
        <v>7159.6640634108498</v>
      </c>
    </row>
    <row r="15" spans="1:10" ht="54" thickTop="1" thickBot="1">
      <c r="A15" s="134" t="s">
        <v>997</v>
      </c>
      <c r="B15" s="135" t="s">
        <v>1177</v>
      </c>
      <c r="C15" s="136" t="s">
        <v>998</v>
      </c>
      <c r="D15" s="181">
        <f>VLOOKUP('201.11'!A88,'201.11'!A48:N119,14,FALSE)</f>
        <v>3643.7743246583705</v>
      </c>
    </row>
    <row r="16" spans="1:10" ht="54" thickTop="1" thickBot="1">
      <c r="A16" s="134" t="s">
        <v>999</v>
      </c>
      <c r="B16" s="135" t="s">
        <v>1178</v>
      </c>
      <c r="C16" s="136" t="s">
        <v>1844</v>
      </c>
      <c r="D16" s="181">
        <f>VLOOKUP('201.12'!A88,'201.12'!A49:N120,14,FALSE)</f>
        <v>88896.159161692063</v>
      </c>
    </row>
    <row r="17" spans="1:4" ht="64.5" thickTop="1" thickBot="1">
      <c r="A17" s="137" t="s">
        <v>1000</v>
      </c>
      <c r="B17" s="138" t="s">
        <v>1179</v>
      </c>
      <c r="C17" s="136" t="s">
        <v>1844</v>
      </c>
      <c r="D17" s="181">
        <f>VLOOKUP('201.13'!A88,'201.13'!A50:N121,14,FALSE)</f>
        <v>139145.75843267515</v>
      </c>
    </row>
    <row r="18" spans="1:4" ht="54" thickTop="1" thickBot="1">
      <c r="A18" s="134" t="s">
        <v>1001</v>
      </c>
      <c r="B18" s="135" t="s">
        <v>1180</v>
      </c>
      <c r="C18" s="136" t="s">
        <v>144</v>
      </c>
      <c r="D18" s="181">
        <f>VLOOKUP('201.14'!A88,'201.14'!A51:N122,14,FALSE)</f>
        <v>59512.216837909051</v>
      </c>
    </row>
    <row r="19" spans="1:4" ht="54" thickTop="1" thickBot="1">
      <c r="A19" s="134" t="s">
        <v>1002</v>
      </c>
      <c r="B19" s="135" t="s">
        <v>1181</v>
      </c>
      <c r="C19" s="136" t="s">
        <v>144</v>
      </c>
      <c r="D19" s="181">
        <f>VLOOKUP('201.15'!A88,'201.15'!A52:N123,14,FALSE)</f>
        <v>73618.039463394976</v>
      </c>
    </row>
    <row r="20" spans="1:4" ht="54" thickTop="1" thickBot="1">
      <c r="A20" s="134" t="s">
        <v>1003</v>
      </c>
      <c r="B20" s="135" t="s">
        <v>1182</v>
      </c>
      <c r="C20" s="136" t="s">
        <v>144</v>
      </c>
      <c r="D20" s="181">
        <f>VLOOKUP('201.16'!A88,'201.16'!A53:N124,14,FALSE)</f>
        <v>2064.1954666666666</v>
      </c>
    </row>
    <row r="21" spans="1:4" ht="54" thickTop="1" thickBot="1">
      <c r="A21" s="134" t="s">
        <v>1004</v>
      </c>
      <c r="B21" s="135" t="s">
        <v>1183</v>
      </c>
      <c r="C21" s="136" t="s">
        <v>1844</v>
      </c>
      <c r="D21" s="181">
        <f>VLOOKUP('201.17'!A88,'201.17'!A54:N125,14,FALSE)</f>
        <v>96835.780223801616</v>
      </c>
    </row>
    <row r="22" spans="1:4" ht="54" thickTop="1" thickBot="1">
      <c r="A22" s="134" t="s">
        <v>1005</v>
      </c>
      <c r="B22" s="135" t="s">
        <v>1184</v>
      </c>
      <c r="C22" s="136" t="s">
        <v>1844</v>
      </c>
      <c r="D22" s="181">
        <f>VLOOKUP('201.18'!A88,'201.18'!A55:N126,14,FALSE)</f>
        <v>96835.780223801616</v>
      </c>
    </row>
    <row r="23" spans="1:4" ht="54" thickTop="1" thickBot="1">
      <c r="A23" s="134" t="s">
        <v>1006</v>
      </c>
      <c r="B23" s="135" t="s">
        <v>1185</v>
      </c>
      <c r="C23" s="136" t="s">
        <v>144</v>
      </c>
      <c r="D23" s="181">
        <f>VLOOKUP('201.19'!A88,'201.19'!A56:N127,14,FALSE)</f>
        <v>4625.3954655710286</v>
      </c>
    </row>
    <row r="24" spans="1:4" ht="54" thickTop="1" thickBot="1">
      <c r="A24" s="134" t="s">
        <v>1007</v>
      </c>
      <c r="B24" s="135" t="s">
        <v>1186</v>
      </c>
      <c r="C24" s="136" t="s">
        <v>144</v>
      </c>
      <c r="D24" s="181">
        <f>VLOOKUP('201.20'!A88,'201.20'!A57:N128,14,FALSE)</f>
        <v>1012.2439254635058</v>
      </c>
    </row>
    <row r="25" spans="1:4" ht="54" thickTop="1" thickBot="1">
      <c r="A25" s="134" t="s">
        <v>1008</v>
      </c>
      <c r="B25" s="135" t="s">
        <v>1187</v>
      </c>
      <c r="C25" s="136" t="s">
        <v>144</v>
      </c>
      <c r="D25" s="181">
        <f>VLOOKUP('201.21'!A88,'201.21'!A58:N129,14,FALSE)</f>
        <v>5344.5542045950806</v>
      </c>
    </row>
    <row r="26" spans="1:4" ht="54" thickTop="1" thickBot="1">
      <c r="A26" s="134" t="s">
        <v>1424</v>
      </c>
      <c r="B26" s="135" t="s">
        <v>1412</v>
      </c>
      <c r="C26" s="136" t="s">
        <v>1844</v>
      </c>
      <c r="D26" s="181">
        <f>VLOOKUP('203.1'!A88,'203.1'!A59:N130,14,FALSE)</f>
        <v>1377655.622568287</v>
      </c>
    </row>
    <row r="27" spans="1:4" ht="54" thickTop="1" thickBot="1">
      <c r="A27" s="134" t="s">
        <v>1425</v>
      </c>
      <c r="B27" s="135" t="s">
        <v>1416</v>
      </c>
      <c r="C27" s="136" t="s">
        <v>1844</v>
      </c>
      <c r="D27" s="181">
        <f>VLOOKUP('203.2'!A88,'203.2'!A60:N131,14,FALSE)</f>
        <v>1669805.8634557482</v>
      </c>
    </row>
    <row r="28" spans="1:4" ht="54" thickTop="1" thickBot="1">
      <c r="A28" s="134" t="s">
        <v>1426</v>
      </c>
      <c r="B28" s="135" t="s">
        <v>1417</v>
      </c>
      <c r="C28" s="136" t="s">
        <v>1844</v>
      </c>
      <c r="D28" s="181">
        <f>VLOOKUP('203.3'!A88,'203.3'!A61:N132,14,FALSE)</f>
        <v>1878484.606946792</v>
      </c>
    </row>
    <row r="29" spans="1:4" ht="54" thickTop="1" thickBot="1">
      <c r="A29" s="134" t="s">
        <v>1427</v>
      </c>
      <c r="B29" s="135" t="s">
        <v>1418</v>
      </c>
      <c r="C29" s="136" t="s">
        <v>1844</v>
      </c>
      <c r="D29" s="181">
        <f>VLOOKUP('203.4'!A88,'203.4'!A62:N133,14,FALSE)</f>
        <v>861023.42482110998</v>
      </c>
    </row>
    <row r="30" spans="1:4" ht="54" thickTop="1" thickBot="1">
      <c r="A30" s="134" t="s">
        <v>1428</v>
      </c>
      <c r="B30" s="135" t="s">
        <v>1419</v>
      </c>
      <c r="C30" s="136" t="s">
        <v>1844</v>
      </c>
      <c r="D30" s="181">
        <f>VLOOKUP('203.5'!A88,'203.5'!A63:N134,14,FALSE)</f>
        <v>998383.32964847272</v>
      </c>
    </row>
    <row r="31" spans="1:4" ht="54" thickTop="1" thickBot="1">
      <c r="A31" s="134" t="s">
        <v>1429</v>
      </c>
      <c r="B31" s="135" t="s">
        <v>1420</v>
      </c>
      <c r="C31" s="136" t="s">
        <v>1844</v>
      </c>
      <c r="D31" s="181">
        <f>VLOOKUP('203.6'!A88,'203.6'!A64:N135,14,FALSE)</f>
        <v>1085794.178174976</v>
      </c>
    </row>
    <row r="32" spans="1:4" ht="54" thickTop="1" thickBot="1">
      <c r="A32" s="134" t="s">
        <v>1430</v>
      </c>
      <c r="B32" s="135" t="s">
        <v>1421</v>
      </c>
      <c r="C32" s="136" t="s">
        <v>1844</v>
      </c>
      <c r="D32" s="181">
        <f>VLOOKUP('203.7'!A88,'203.7'!A65:N136,14,FALSE)</f>
        <v>279520.50072490238</v>
      </c>
    </row>
    <row r="33" spans="1:4" ht="54" thickTop="1" thickBot="1">
      <c r="A33" s="134" t="s">
        <v>1431</v>
      </c>
      <c r="B33" s="135" t="s">
        <v>1870</v>
      </c>
      <c r="C33" s="136" t="s">
        <v>1844</v>
      </c>
      <c r="D33" s="181">
        <f>VLOOKUP('203.8'!A88,'203.8'!A66:N137,14,FALSE)</f>
        <v>400749.04558133299</v>
      </c>
    </row>
    <row r="34" spans="1:4" ht="54" thickTop="1" thickBot="1">
      <c r="A34" s="134" t="s">
        <v>1432</v>
      </c>
      <c r="B34" s="135" t="s">
        <v>1423</v>
      </c>
      <c r="C34" s="136" t="s">
        <v>1844</v>
      </c>
      <c r="D34" s="181">
        <f>VLOOKUP('203.9'!A88,'203.9'!A67:N138,14,FALSE)</f>
        <v>425008.04889629292</v>
      </c>
    </row>
    <row r="35" spans="1:4" ht="54" thickTop="1" thickBot="1">
      <c r="A35" s="134" t="s">
        <v>1433</v>
      </c>
      <c r="B35" s="135" t="s">
        <v>1413</v>
      </c>
      <c r="C35" s="136" t="s">
        <v>1844</v>
      </c>
      <c r="D35" s="181">
        <f>VLOOKUP('203.10'!A88,'203.10'!A68:N139,14,FALSE)</f>
        <v>218856.37450791043</v>
      </c>
    </row>
    <row r="36" spans="1:4" ht="54" thickTop="1" thickBot="1">
      <c r="A36" s="134" t="s">
        <v>1434</v>
      </c>
      <c r="B36" s="135" t="s">
        <v>1414</v>
      </c>
      <c r="C36" s="136" t="s">
        <v>1844</v>
      </c>
      <c r="D36" s="181">
        <f>VLOOKUP('203.11'!A88,'203.11'!A69:N140,14,FALSE)</f>
        <v>301507.66838376981</v>
      </c>
    </row>
    <row r="37" spans="1:4" ht="54" thickTop="1" thickBot="1">
      <c r="A37" s="134" t="s">
        <v>1435</v>
      </c>
      <c r="B37" s="220" t="s">
        <v>1415</v>
      </c>
      <c r="C37" s="136" t="s">
        <v>1844</v>
      </c>
      <c r="D37" s="181">
        <f>VLOOKUP('203.12'!A88,'203.12'!A70:N141,14,FALSE)</f>
        <v>314109.74802790489</v>
      </c>
    </row>
    <row r="38" spans="1:4" ht="54" thickTop="1" thickBot="1">
      <c r="A38" s="134" t="s">
        <v>1009</v>
      </c>
      <c r="B38" s="135" t="s">
        <v>1188</v>
      </c>
      <c r="C38" s="136" t="s">
        <v>387</v>
      </c>
      <c r="D38" s="181">
        <f>VLOOKUP('210.1.1'!A88,'210.1.1'!A71:N142,14,FALSE)</f>
        <v>11281.290242930045</v>
      </c>
    </row>
    <row r="39" spans="1:4" ht="54" thickTop="1" thickBot="1">
      <c r="A39" s="134" t="s">
        <v>1010</v>
      </c>
      <c r="B39" s="135" t="s">
        <v>1189</v>
      </c>
      <c r="C39" s="136" t="s">
        <v>387</v>
      </c>
      <c r="D39" s="181">
        <f>VLOOKUP('210.1.2'!A88,'210.1.2'!A72:N143,14,FALSE)</f>
        <v>2792.335007742076</v>
      </c>
    </row>
    <row r="40" spans="1:4" ht="54" thickTop="1" thickBot="1">
      <c r="A40" s="134" t="s">
        <v>1011</v>
      </c>
      <c r="B40" s="135" t="s">
        <v>1190</v>
      </c>
      <c r="C40" s="136" t="s">
        <v>387</v>
      </c>
      <c r="D40" s="181">
        <f>VLOOKUP('210.2.1'!A90,'210.2.1'!A73:N144,14,FALSE)</f>
        <v>36166.112897569175</v>
      </c>
    </row>
    <row r="41" spans="1:4" ht="54" thickTop="1" thickBot="1">
      <c r="A41" s="134" t="s">
        <v>1012</v>
      </c>
      <c r="B41" s="135" t="s">
        <v>1191</v>
      </c>
      <c r="C41" s="136" t="s">
        <v>387</v>
      </c>
      <c r="D41" s="181">
        <f>VLOOKUP('210.2.2'!A88,'210.2.2'!A74:N145,14,FALSE)</f>
        <v>11281.290242930045</v>
      </c>
    </row>
    <row r="42" spans="1:4" ht="54" thickTop="1" thickBot="1">
      <c r="A42" s="134" t="s">
        <v>1013</v>
      </c>
      <c r="B42" s="135" t="s">
        <v>1192</v>
      </c>
      <c r="C42" s="136" t="s">
        <v>387</v>
      </c>
      <c r="D42" s="181">
        <f>VLOOKUP('210.2.3'!A91,'210.2.3'!A91:N146,14,FALSE)</f>
        <v>27677.157662381211</v>
      </c>
    </row>
    <row r="43" spans="1:4" ht="54" thickTop="1" thickBot="1">
      <c r="A43" s="134" t="s">
        <v>1014</v>
      </c>
      <c r="B43" s="135" t="s">
        <v>1193</v>
      </c>
      <c r="C43" s="136" t="s">
        <v>387</v>
      </c>
      <c r="D43" s="181">
        <f>VLOOKUP('210.2.4'!A88,'210.2.4'!A88:N147,14,FALSE)</f>
        <v>2792.335007742076</v>
      </c>
    </row>
    <row r="44" spans="1:4" ht="54" thickTop="1" thickBot="1">
      <c r="A44" s="134" t="s">
        <v>1015</v>
      </c>
      <c r="B44" s="135" t="s">
        <v>1194</v>
      </c>
      <c r="C44" s="136" t="s">
        <v>387</v>
      </c>
      <c r="D44" s="181">
        <f>VLOOKUP('211.1'!A88,'211.1'!A88:N148,14,FALSE)</f>
        <v>11333.157534534075</v>
      </c>
    </row>
    <row r="45" spans="1:4" ht="54" thickTop="1" thickBot="1">
      <c r="A45" s="134" t="s">
        <v>1016</v>
      </c>
      <c r="B45" s="135" t="s">
        <v>1195</v>
      </c>
      <c r="C45" s="136" t="s">
        <v>387</v>
      </c>
      <c r="D45" s="181">
        <f>VLOOKUP('220.1'!A88,'220.1'!A88:N149,14,FALSE)</f>
        <v>12577.632465850755</v>
      </c>
    </row>
    <row r="46" spans="1:4" ht="54" thickTop="1" thickBot="1">
      <c r="A46" s="134" t="s">
        <v>1017</v>
      </c>
      <c r="B46" s="135" t="s">
        <v>1196</v>
      </c>
      <c r="C46" s="136" t="s">
        <v>387</v>
      </c>
      <c r="D46" s="181">
        <f>VLOOKUP('221.1'!A88,'221.1'!A88:N150,14,FALSE)</f>
        <v>9632.1858679081488</v>
      </c>
    </row>
    <row r="47" spans="1:4" ht="54" thickTop="1" thickBot="1">
      <c r="A47" s="134" t="s">
        <v>1018</v>
      </c>
      <c r="B47" s="135" t="s">
        <v>1197</v>
      </c>
      <c r="C47" s="136" t="s">
        <v>387</v>
      </c>
      <c r="D47" s="181">
        <f>VLOOKUP('221.2'!A88,'221.2'!A88:N151,14,FALSE)</f>
        <v>5413.5439551255513</v>
      </c>
    </row>
    <row r="48" spans="1:4" ht="64.5" thickTop="1" thickBot="1">
      <c r="A48" s="134" t="s">
        <v>1440</v>
      </c>
      <c r="B48" s="135" t="s">
        <v>1437</v>
      </c>
      <c r="C48" s="136" t="s">
        <v>233</v>
      </c>
      <c r="D48" s="181">
        <f>VLOOKUP('223.1'!A88,'223.1'!A88:N152,14,FALSE)</f>
        <v>9644.6526885811436</v>
      </c>
    </row>
    <row r="49" spans="1:4" ht="54" thickTop="1" thickBot="1">
      <c r="A49" s="134" t="s">
        <v>1441</v>
      </c>
      <c r="B49" s="135" t="s">
        <v>1438</v>
      </c>
      <c r="C49" s="136" t="s">
        <v>233</v>
      </c>
      <c r="D49" s="181">
        <f>VLOOKUP('223.2'!A88,'223.2'!A88:N153,14,FALSE)</f>
        <v>8954.1011417985192</v>
      </c>
    </row>
    <row r="50" spans="1:4" ht="54" thickTop="1" thickBot="1">
      <c r="A50" s="134" t="s">
        <v>1442</v>
      </c>
      <c r="B50" s="135" t="s">
        <v>1439</v>
      </c>
      <c r="C50" s="136" t="s">
        <v>387</v>
      </c>
      <c r="D50" s="181">
        <f>VLOOKUP('223.3.1'!A88,'223.3.1'!A88:N154,14,FALSE)</f>
        <v>53934</v>
      </c>
    </row>
    <row r="51" spans="1:4" ht="64.5" thickTop="1" thickBot="1">
      <c r="A51" s="134" t="s">
        <v>1443</v>
      </c>
      <c r="B51" s="135" t="s">
        <v>1445</v>
      </c>
      <c r="C51" s="136" t="s">
        <v>387</v>
      </c>
      <c r="D51" s="181">
        <f>VLOOKUP('223.3.2'!A88,'223.3.2'!A88:N155,14,FALSE)</f>
        <v>115000.31003767312</v>
      </c>
    </row>
    <row r="52" spans="1:4" ht="54" thickTop="1" thickBot="1">
      <c r="A52" s="134" t="s">
        <v>1444</v>
      </c>
      <c r="B52" s="135" t="s">
        <v>1446</v>
      </c>
      <c r="C52" s="136" t="s">
        <v>387</v>
      </c>
      <c r="D52" s="181">
        <f>VLOOKUP('223.3.3'!A88,'223.3.3'!A88:N156,14,FALSE)</f>
        <v>103218.96599823952</v>
      </c>
    </row>
    <row r="53" spans="1:4" ht="54" thickTop="1" thickBot="1">
      <c r="A53" s="140" t="s">
        <v>1019</v>
      </c>
      <c r="B53" s="141" t="s">
        <v>1955</v>
      </c>
      <c r="C53" s="136" t="s">
        <v>233</v>
      </c>
      <c r="D53" s="181">
        <f>VLOOKUP('230.1'!A88,'230.1'!A88:N157,14,FALSE)</f>
        <v>2715.8600726272216</v>
      </c>
    </row>
    <row r="54" spans="1:4" ht="54" thickTop="1" thickBot="1">
      <c r="A54" s="140" t="s">
        <v>1020</v>
      </c>
      <c r="B54" s="141" t="s">
        <v>1198</v>
      </c>
      <c r="C54" s="136" t="s">
        <v>233</v>
      </c>
      <c r="D54" s="181">
        <f>VLOOKUP('231.1'!A88,'231.1'!A88:N159,14,FALSE)</f>
        <v>14042.455665840767</v>
      </c>
    </row>
    <row r="55" spans="1:4" ht="54" thickTop="1" thickBot="1">
      <c r="A55" s="140" t="s">
        <v>1021</v>
      </c>
      <c r="B55" s="141" t="s">
        <v>1447</v>
      </c>
      <c r="C55" s="136" t="s">
        <v>233</v>
      </c>
      <c r="D55" s="181">
        <f>VLOOKUP('232.1'!A88,'232.1'!A88:N160,14,FALSE)</f>
        <v>7543.1950438657186</v>
      </c>
    </row>
    <row r="56" spans="1:4" ht="54" thickTop="1" thickBot="1">
      <c r="A56" s="140" t="s">
        <v>1448</v>
      </c>
      <c r="B56" s="141" t="s">
        <v>1871</v>
      </c>
      <c r="C56" s="136" t="s">
        <v>233</v>
      </c>
      <c r="D56" s="181">
        <f>VLOOKUP('233.1'!A88,'233.1'!A88:N161,14,FALSE)</f>
        <v>15246.047519732732</v>
      </c>
    </row>
    <row r="57" spans="1:4" ht="54" thickTop="1" thickBot="1">
      <c r="A57" s="140" t="s">
        <v>1450</v>
      </c>
      <c r="B57" s="141" t="s">
        <v>1451</v>
      </c>
      <c r="C57" s="136" t="s">
        <v>233</v>
      </c>
      <c r="D57" s="181">
        <f>VLOOKUP('233.10'!A88,'233.10'!A88:N162,14,FALSE)</f>
        <v>26948.688749776051</v>
      </c>
    </row>
    <row r="58" spans="1:4" ht="54" thickTop="1" thickBot="1">
      <c r="A58" s="140" t="s">
        <v>1022</v>
      </c>
      <c r="B58" s="141" t="s">
        <v>1452</v>
      </c>
      <c r="C58" s="136" t="s">
        <v>233</v>
      </c>
      <c r="D58" s="181">
        <f>VLOOKUP('234.1'!A88,'234.1'!A88:N163,14,FALSE)</f>
        <v>996.5741703249887</v>
      </c>
    </row>
    <row r="59" spans="1:4" ht="54" thickTop="1" thickBot="1">
      <c r="A59" s="140" t="s">
        <v>1455</v>
      </c>
      <c r="B59" s="141" t="s">
        <v>1456</v>
      </c>
      <c r="C59" s="136" t="s">
        <v>387</v>
      </c>
      <c r="D59" s="181">
        <f>VLOOKUP('235.1'!A88,'235.1'!A88:N164,14,FALSE)</f>
        <v>66110.063128094494</v>
      </c>
    </row>
    <row r="60" spans="1:4" ht="54" thickTop="1" thickBot="1">
      <c r="A60" s="142" t="s">
        <v>1457</v>
      </c>
      <c r="B60" s="141" t="s">
        <v>1458</v>
      </c>
      <c r="C60" s="136" t="s">
        <v>387</v>
      </c>
      <c r="D60" s="181">
        <f>VLOOKUP('235.10'!A88,'235.10'!A88:N165,14,FALSE)</f>
        <v>14295.255027053558</v>
      </c>
    </row>
    <row r="61" spans="1:4" ht="54" thickTop="1" thickBot="1">
      <c r="A61" s="142" t="s">
        <v>1459</v>
      </c>
      <c r="B61" s="141" t="s">
        <v>1460</v>
      </c>
      <c r="C61" s="136" t="s">
        <v>377</v>
      </c>
      <c r="D61" s="181">
        <f>VLOOKUP('235.11'!A88,'235.11'!A88:N166,14,FALSE)</f>
        <v>647.68510126301157</v>
      </c>
    </row>
    <row r="62" spans="1:4" ht="54" thickTop="1" thickBot="1">
      <c r="A62" s="142" t="s">
        <v>1461</v>
      </c>
      <c r="B62" s="141" t="s">
        <v>1872</v>
      </c>
      <c r="C62" s="136" t="s">
        <v>387</v>
      </c>
      <c r="D62" s="181">
        <f>VLOOKUP('236.1'!A88,'236.1'!A88:N167,14,FALSE)</f>
        <v>121505.19951951964</v>
      </c>
    </row>
    <row r="63" spans="1:4" ht="54" thickTop="1" thickBot="1">
      <c r="A63" s="142" t="s">
        <v>1464</v>
      </c>
      <c r="B63" s="141" t="s">
        <v>1873</v>
      </c>
      <c r="C63" s="136" t="s">
        <v>387</v>
      </c>
      <c r="D63" s="181">
        <f>VLOOKUP('236.10'!A87,'236.10'!A87:N168,14,FALSE)</f>
        <v>14295.255027053558</v>
      </c>
    </row>
    <row r="64" spans="1:4" ht="54" thickTop="1" thickBot="1">
      <c r="A64" s="142" t="s">
        <v>1465</v>
      </c>
      <c r="B64" s="143" t="s">
        <v>1466</v>
      </c>
      <c r="C64" s="177" t="s">
        <v>377</v>
      </c>
      <c r="D64" s="181">
        <f>VLOOKUP('236.11'!A88,'236.11'!A88:N169,14,FALSE)</f>
        <v>1340.1243061558262</v>
      </c>
    </row>
    <row r="65" spans="1:4" ht="54" thickTop="1" thickBot="1">
      <c r="A65" s="140" t="s">
        <v>1023</v>
      </c>
      <c r="B65" s="141" t="s">
        <v>1199</v>
      </c>
      <c r="C65" s="136" t="s">
        <v>233</v>
      </c>
      <c r="D65" s="181">
        <f>VLOOKUP('310.1'!A87,'310.1'!A87:N170,14,FALSE)</f>
        <v>925.57231607404992</v>
      </c>
    </row>
    <row r="66" spans="1:4" ht="54" thickTop="1" thickBot="1">
      <c r="A66" s="140" t="s">
        <v>1024</v>
      </c>
      <c r="B66" s="141" t="s">
        <v>1200</v>
      </c>
      <c r="C66" s="136" t="s">
        <v>387</v>
      </c>
      <c r="D66" s="181">
        <f>VLOOKUP('311.1'!A87,'311.1'!A87:N171,14,FALSE)</f>
        <v>51804.443928351378</v>
      </c>
    </row>
    <row r="67" spans="1:4" ht="54" thickTop="1" thickBot="1">
      <c r="A67" s="140" t="s">
        <v>1025</v>
      </c>
      <c r="B67" s="141" t="s">
        <v>1201</v>
      </c>
      <c r="C67" s="136" t="s">
        <v>998</v>
      </c>
      <c r="D67" s="181">
        <f>VLOOKUP('312.1'!A88,'312.1'!A88:N172,14,FALSE)</f>
        <v>8320.4374396429848</v>
      </c>
    </row>
    <row r="68" spans="1:4" ht="54" thickTop="1" thickBot="1">
      <c r="A68" s="140" t="s">
        <v>1026</v>
      </c>
      <c r="B68" s="141" t="s">
        <v>1202</v>
      </c>
      <c r="C68" s="136" t="s">
        <v>998</v>
      </c>
      <c r="D68" s="181">
        <f>VLOOKUP('312.2'!A88,'312.2'!A88:N173,14,FALSE)</f>
        <v>7180.0138465170921</v>
      </c>
    </row>
    <row r="69" spans="1:4" ht="54" thickTop="1" thickBot="1">
      <c r="A69" s="140" t="s">
        <v>1027</v>
      </c>
      <c r="B69" s="141" t="s">
        <v>1203</v>
      </c>
      <c r="C69" s="136" t="s">
        <v>1463</v>
      </c>
      <c r="D69" s="181">
        <f>VLOOKUP('312.3'!A87,'312.3'!A87:N174,14,FALSE)</f>
        <v>2644.6522870093195</v>
      </c>
    </row>
    <row r="70" spans="1:4" ht="54" thickTop="1" thickBot="1">
      <c r="A70" s="140" t="s">
        <v>1028</v>
      </c>
      <c r="B70" s="141" t="s">
        <v>1204</v>
      </c>
      <c r="C70" s="136" t="s">
        <v>387</v>
      </c>
      <c r="D70" s="182">
        <f>VLOOKUP('312.4'!A88,'312.4'!A88:N175,14,FALSE)</f>
        <v>51796.68190844309</v>
      </c>
    </row>
    <row r="71" spans="1:4" ht="54" thickTop="1" thickBot="1">
      <c r="A71" s="140" t="s">
        <v>1029</v>
      </c>
      <c r="B71" s="141" t="s">
        <v>1468</v>
      </c>
      <c r="C71" s="136" t="s">
        <v>387</v>
      </c>
      <c r="D71" s="182">
        <f>VLOOKUP('320.1'!A88,'320.1'!A88:N176,14,FALSE)</f>
        <v>111583.66171574354</v>
      </c>
    </row>
    <row r="72" spans="1:4" ht="54" thickTop="1" thickBot="1">
      <c r="A72" s="140" t="s">
        <v>1030</v>
      </c>
      <c r="B72" s="141" t="s">
        <v>1469</v>
      </c>
      <c r="C72" s="136" t="s">
        <v>387</v>
      </c>
      <c r="D72" s="182">
        <f>VLOOKUP('320.2'!A88,'320.2'!A88:N177,14,FALSE)</f>
        <v>93900.691574948491</v>
      </c>
    </row>
    <row r="73" spans="1:4" ht="54" thickTop="1" thickBot="1">
      <c r="A73" s="140" t="s">
        <v>1472</v>
      </c>
      <c r="B73" s="141" t="s">
        <v>1473</v>
      </c>
      <c r="C73" s="136" t="s">
        <v>387</v>
      </c>
      <c r="D73" s="182">
        <f>VLOOKUP('320.3'!A88,'320.3'!A88:N178,14,FALSE)</f>
        <v>116230.13976645324</v>
      </c>
    </row>
    <row r="74" spans="1:4" ht="54" thickTop="1" thickBot="1">
      <c r="A74" s="140" t="s">
        <v>1474</v>
      </c>
      <c r="B74" s="141" t="s">
        <v>1475</v>
      </c>
      <c r="C74" s="136" t="s">
        <v>387</v>
      </c>
      <c r="D74" s="182">
        <f>VLOOKUP('320.4'!A88,'320.4'!A88:N179,14,FALSE)</f>
        <v>127079.12058975376</v>
      </c>
    </row>
    <row r="75" spans="1:4" ht="54" thickTop="1" thickBot="1">
      <c r="A75" s="140" t="s">
        <v>1476</v>
      </c>
      <c r="B75" s="141" t="s">
        <v>1477</v>
      </c>
      <c r="C75" s="136" t="s">
        <v>387</v>
      </c>
      <c r="D75" s="182">
        <f>VLOOKUP('320.5'!A88,'320.5'!A88:N180,14,FALSE)</f>
        <v>109396.15044895871</v>
      </c>
    </row>
    <row r="76" spans="1:4" ht="54" thickTop="1" thickBot="1">
      <c r="A76" s="140" t="s">
        <v>1478</v>
      </c>
      <c r="B76" s="141" t="s">
        <v>1479</v>
      </c>
      <c r="C76" s="136" t="s">
        <v>387</v>
      </c>
      <c r="D76" s="182">
        <f>VLOOKUP('320.6'!A88,'320.6'!A88:N181,14,FALSE)</f>
        <v>131725.59864046346</v>
      </c>
    </row>
    <row r="77" spans="1:4" ht="54" thickTop="1" thickBot="1">
      <c r="A77" s="140" t="s">
        <v>1031</v>
      </c>
      <c r="B77" s="141" t="s">
        <v>1480</v>
      </c>
      <c r="C77" s="136" t="s">
        <v>387</v>
      </c>
      <c r="D77" s="182">
        <f>VLOOKUP('330.1'!A88,'330.1'!A88:N182,14,FALSE)</f>
        <v>104461.29976674623</v>
      </c>
    </row>
    <row r="78" spans="1:4" ht="54" thickTop="1" thickBot="1">
      <c r="A78" s="142" t="s">
        <v>1032</v>
      </c>
      <c r="B78" s="141" t="s">
        <v>1481</v>
      </c>
      <c r="C78" s="136" t="s">
        <v>387</v>
      </c>
      <c r="D78" s="182">
        <f>VLOOKUP('330.2'!A88,'330.1'!A88:N183,14,FALSE)</f>
        <v>104461.29976674623</v>
      </c>
    </row>
    <row r="79" spans="1:4" ht="54" thickTop="1" thickBot="1">
      <c r="A79" s="142" t="s">
        <v>1482</v>
      </c>
      <c r="B79" s="143" t="s">
        <v>1483</v>
      </c>
      <c r="C79" s="136" t="s">
        <v>387</v>
      </c>
      <c r="D79" s="182">
        <f>VLOOKUP('330.3'!A88,'330.3'!A88:N184,14,FALSE)</f>
        <v>117673.78969104585</v>
      </c>
    </row>
    <row r="80" spans="1:4" ht="54" thickTop="1" thickBot="1">
      <c r="A80" s="142" t="s">
        <v>1484</v>
      </c>
      <c r="B80" s="143" t="s">
        <v>1485</v>
      </c>
      <c r="C80" s="136" t="s">
        <v>387</v>
      </c>
      <c r="D80" s="182">
        <f>VLOOKUP('330.4'!A88,'330.4'!A88:N185,14,FALSE)</f>
        <v>119956.75864075647</v>
      </c>
    </row>
    <row r="81" spans="1:4" ht="54" thickTop="1" thickBot="1">
      <c r="A81" s="142" t="s">
        <v>1486</v>
      </c>
      <c r="B81" s="143" t="s">
        <v>1487</v>
      </c>
      <c r="C81" s="136" t="s">
        <v>387</v>
      </c>
      <c r="D81" s="182">
        <f>VLOOKUP('330.5'!A88,'330.5'!A88:N186,14,FALSE)</f>
        <v>119956.75864075647</v>
      </c>
    </row>
    <row r="82" spans="1:4" ht="54" thickTop="1" thickBot="1">
      <c r="A82" s="142" t="s">
        <v>1488</v>
      </c>
      <c r="B82" s="143" t="s">
        <v>1489</v>
      </c>
      <c r="C82" s="136" t="s">
        <v>387</v>
      </c>
      <c r="D82" s="182">
        <f>VLOOKUP('330.6'!A88,'330.6'!A88:N187,14,FALSE)</f>
        <v>133169.24856505607</v>
      </c>
    </row>
    <row r="83" spans="1:4" ht="54" thickTop="1" thickBot="1">
      <c r="A83" s="140" t="s">
        <v>1033</v>
      </c>
      <c r="B83" s="141" t="s">
        <v>1490</v>
      </c>
      <c r="C83" s="136" t="s">
        <v>387</v>
      </c>
      <c r="D83" s="182">
        <f>VLOOKUP('340.1'!A88,'340.1'!A88:N188,14,FALSE)</f>
        <v>106673.87164778121</v>
      </c>
    </row>
    <row r="84" spans="1:4" ht="54" thickTop="1" thickBot="1">
      <c r="A84" s="140" t="s">
        <v>1034</v>
      </c>
      <c r="B84" s="141" t="s">
        <v>1491</v>
      </c>
      <c r="C84" s="136" t="s">
        <v>387</v>
      </c>
      <c r="D84" s="182">
        <f>VLOOKUP('340.2'!A88,'340.2'!A88:N190,14,FALSE)</f>
        <v>119378.18888268468</v>
      </c>
    </row>
    <row r="85" spans="1:4" ht="54" thickTop="1" thickBot="1">
      <c r="A85" s="140" t="s">
        <v>1035</v>
      </c>
      <c r="B85" s="141" t="s">
        <v>1492</v>
      </c>
      <c r="C85" s="136" t="s">
        <v>387</v>
      </c>
      <c r="D85" s="182">
        <f>VLOOKUP('340.3'!A88,'340.3'!A88:N191,14,FALSE)</f>
        <v>119378.18888268468</v>
      </c>
    </row>
    <row r="86" spans="1:4" ht="54" thickTop="1" thickBot="1">
      <c r="A86" s="140" t="s">
        <v>1493</v>
      </c>
      <c r="B86" s="141" t="s">
        <v>2020</v>
      </c>
      <c r="C86" s="136" t="s">
        <v>387</v>
      </c>
      <c r="D86" s="182">
        <f>VLOOKUP('350.1'!A88,'350.1'!A88:N192,14,FALSE)</f>
        <v>161443.69792257453</v>
      </c>
    </row>
    <row r="87" spans="1:4" ht="54" thickTop="1" thickBot="1">
      <c r="A87" s="199" t="s">
        <v>1494</v>
      </c>
      <c r="B87" s="141" t="s">
        <v>2021</v>
      </c>
      <c r="C87" s="136" t="s">
        <v>387</v>
      </c>
      <c r="D87" s="182">
        <f>VLOOKUP('350.2'!A88,'350.2'!A88:N193,14,FALSE)</f>
        <v>161443.69792257453</v>
      </c>
    </row>
    <row r="88" spans="1:4" ht="54" thickTop="1" thickBot="1">
      <c r="A88" s="142" t="s">
        <v>1495</v>
      </c>
      <c r="B88" s="143" t="s">
        <v>1496</v>
      </c>
      <c r="C88" s="136" t="s">
        <v>387</v>
      </c>
      <c r="D88" s="182">
        <f>VLOOKUP('350.3'!A88,'350.3'!A88:N194,14,FALSE)</f>
        <v>161443.69792257453</v>
      </c>
    </row>
    <row r="89" spans="1:4" ht="54" thickTop="1" thickBot="1">
      <c r="A89" s="140" t="s">
        <v>1497</v>
      </c>
      <c r="B89" s="141" t="s">
        <v>1498</v>
      </c>
      <c r="C89" s="136" t="s">
        <v>387</v>
      </c>
      <c r="D89" s="182">
        <f>VLOOKUP('350.4'!A88,'350.4'!A88:N195,14,FALSE)</f>
        <v>161443.69792257453</v>
      </c>
    </row>
    <row r="90" spans="1:4" ht="54" thickTop="1" thickBot="1">
      <c r="A90" s="142" t="s">
        <v>1499</v>
      </c>
      <c r="B90" s="143" t="s">
        <v>1500</v>
      </c>
      <c r="C90" s="136" t="s">
        <v>387</v>
      </c>
      <c r="D90" s="182">
        <f>VLOOKUP('350.10'!A88,'350.10'!A88:N196,14,FALSE)</f>
        <v>103152.03880890348</v>
      </c>
    </row>
    <row r="91" spans="1:4" ht="54" thickTop="1" thickBot="1">
      <c r="A91" s="142" t="s">
        <v>1501</v>
      </c>
      <c r="B91" s="143" t="s">
        <v>1502</v>
      </c>
      <c r="C91" s="136" t="s">
        <v>387</v>
      </c>
      <c r="D91" s="182">
        <f>VLOOKUP('350.11'!A88,'350.11'!A88:N197,14,FALSE)</f>
        <v>103152.03880890348</v>
      </c>
    </row>
    <row r="92" spans="1:4" ht="54" thickTop="1" thickBot="1">
      <c r="A92" s="142" t="s">
        <v>1503</v>
      </c>
      <c r="B92" s="143" t="s">
        <v>1504</v>
      </c>
      <c r="C92" s="136" t="s">
        <v>387</v>
      </c>
      <c r="D92" s="182">
        <f>VLOOKUP('350.12'!A88,'350.12'!A88:N198,14,FALSE)</f>
        <v>103152.03880890348</v>
      </c>
    </row>
    <row r="93" spans="1:4" ht="54" thickTop="1" thickBot="1">
      <c r="A93" s="142" t="s">
        <v>1505</v>
      </c>
      <c r="B93" s="143" t="s">
        <v>1506</v>
      </c>
      <c r="C93" s="136" t="s">
        <v>387</v>
      </c>
      <c r="D93" s="182">
        <f>VLOOKUP('350.13'!A88,'350.13'!A88:N199,14,FALSE)</f>
        <v>103152.03880890348</v>
      </c>
    </row>
    <row r="94" spans="1:4" ht="54" thickTop="1" thickBot="1">
      <c r="A94" s="140" t="s">
        <v>1507</v>
      </c>
      <c r="B94" s="141" t="s">
        <v>1508</v>
      </c>
      <c r="C94" s="136" t="s">
        <v>998</v>
      </c>
      <c r="D94" s="182">
        <f>VLOOKUP('350.14'!A88,'350.14'!A88:N200,14,FALSE)</f>
        <v>647.68510126301157</v>
      </c>
    </row>
    <row r="95" spans="1:4" ht="54" thickTop="1" thickBot="1">
      <c r="A95" s="142" t="s">
        <v>1509</v>
      </c>
      <c r="B95" s="143" t="s">
        <v>1510</v>
      </c>
      <c r="C95" s="136" t="s">
        <v>387</v>
      </c>
      <c r="D95" s="182">
        <f>VLOOKUP('351.1'!A88,'351.1'!A88:N201,14,FALSE)</f>
        <v>161443.69792257453</v>
      </c>
    </row>
    <row r="96" spans="1:4" ht="54" thickTop="1" thickBot="1">
      <c r="A96" s="142" t="s">
        <v>1511</v>
      </c>
      <c r="B96" s="143" t="s">
        <v>1512</v>
      </c>
      <c r="C96" s="136" t="s">
        <v>387</v>
      </c>
      <c r="D96" s="182">
        <f>VLOOKUP('351.2'!A88,'351.2'!A88:N202,14,FALSE)</f>
        <v>161443.69792257453</v>
      </c>
    </row>
    <row r="97" spans="1:4" ht="54" thickTop="1" thickBot="1">
      <c r="A97" s="142" t="s">
        <v>1513</v>
      </c>
      <c r="B97" s="143" t="s">
        <v>1514</v>
      </c>
      <c r="C97" s="136" t="s">
        <v>387</v>
      </c>
      <c r="D97" s="182">
        <f>VLOOKUP('351.10'!A88,'351.10'!A88:N203,14,FALSE)</f>
        <v>103152.03880890348</v>
      </c>
    </row>
    <row r="98" spans="1:4" ht="54" thickTop="1" thickBot="1">
      <c r="A98" s="142" t="s">
        <v>1515</v>
      </c>
      <c r="B98" s="143" t="s">
        <v>1516</v>
      </c>
      <c r="C98" s="136" t="s">
        <v>387</v>
      </c>
      <c r="D98" s="182">
        <f>VLOOKUP('351.11'!A88,'351.11'!A88:N204,14,FALSE)</f>
        <v>103152.03880890348</v>
      </c>
    </row>
    <row r="99" spans="1:4" ht="54" thickTop="1" thickBot="1">
      <c r="A99" s="142" t="s">
        <v>1517</v>
      </c>
      <c r="B99" s="143" t="s">
        <v>1518</v>
      </c>
      <c r="C99" s="136" t="s">
        <v>998</v>
      </c>
      <c r="D99" s="182">
        <f>VLOOKUP('351.12'!A88,'351.12'!A88:N205,14,FALSE)</f>
        <v>647.68510126301157</v>
      </c>
    </row>
    <row r="100" spans="1:4" ht="54" thickTop="1" thickBot="1">
      <c r="A100" s="142" t="s">
        <v>1521</v>
      </c>
      <c r="B100" s="143" t="s">
        <v>1519</v>
      </c>
      <c r="C100" s="136" t="s">
        <v>998</v>
      </c>
      <c r="D100" s="182">
        <f>VLOOKUP('410.1'!A88,'410.1'!A88:N206,14,FALSE)</f>
        <v>1915.113672421322</v>
      </c>
    </row>
    <row r="101" spans="1:4" ht="54" thickTop="1" thickBot="1">
      <c r="A101" s="142" t="s">
        <v>1522</v>
      </c>
      <c r="B101" s="143" t="s">
        <v>1520</v>
      </c>
      <c r="C101" s="136" t="s">
        <v>998</v>
      </c>
      <c r="D101" s="182">
        <f>VLOOKUP('410.2'!A88,'410.2'!A88:N207,14,FALSE)</f>
        <v>3040.5754399814223</v>
      </c>
    </row>
    <row r="102" spans="1:4" ht="54" thickTop="1" thickBot="1">
      <c r="A102" s="142" t="s">
        <v>1524</v>
      </c>
      <c r="B102" s="143" t="s">
        <v>1523</v>
      </c>
      <c r="C102" s="136" t="s">
        <v>377</v>
      </c>
      <c r="D102" s="182">
        <f>VLOOKUP('410.3'!A88,'410.3'!A88:N208,14,FALSE)</f>
        <v>2408.8539160924438</v>
      </c>
    </row>
    <row r="103" spans="1:4" ht="54" thickTop="1" thickBot="1">
      <c r="A103" s="142" t="s">
        <v>1526</v>
      </c>
      <c r="B103" s="143" t="s">
        <v>1525</v>
      </c>
      <c r="C103" s="136" t="s">
        <v>1463</v>
      </c>
      <c r="D103" s="182">
        <f>VLOOKUP('411.1'!A88,'411.1'!A88:N209,14,FALSE)</f>
        <v>3763.7303423280141</v>
      </c>
    </row>
    <row r="104" spans="1:4" ht="54" thickTop="1" thickBot="1">
      <c r="A104" s="140" t="s">
        <v>1036</v>
      </c>
      <c r="B104" s="141" t="s">
        <v>1957</v>
      </c>
      <c r="C104" s="136" t="s">
        <v>1463</v>
      </c>
      <c r="D104" s="182">
        <f>VLOOKUP('411.2'!A88,'411.2'!A88:N210,14,FALSE)</f>
        <v>3981.1167519235205</v>
      </c>
    </row>
    <row r="105" spans="1:4" ht="54" thickTop="1" thickBot="1">
      <c r="A105" s="140" t="s">
        <v>1037</v>
      </c>
      <c r="B105" s="141" t="s">
        <v>2053</v>
      </c>
      <c r="C105" s="136" t="s">
        <v>1463</v>
      </c>
      <c r="D105" s="182">
        <f>VLOOKUP('411.3'!A88,'411.3'!A88:N211,14,FALSE)</f>
        <v>4270.7699865020631</v>
      </c>
    </row>
    <row r="106" spans="1:4" ht="54" thickTop="1" thickBot="1">
      <c r="A106" s="140" t="s">
        <v>1527</v>
      </c>
      <c r="B106" s="141" t="s">
        <v>2054</v>
      </c>
      <c r="C106" s="136" t="s">
        <v>1463</v>
      </c>
      <c r="D106" s="182">
        <f>VLOOKUP('411.4'!A88,'411.4'!A88:N212,14,FALSE)</f>
        <v>3010.6517888498392</v>
      </c>
    </row>
    <row r="107" spans="1:4" ht="54" thickTop="1" thickBot="1">
      <c r="A107" s="140" t="s">
        <v>1534</v>
      </c>
      <c r="B107" s="195" t="s">
        <v>1605</v>
      </c>
      <c r="C107" s="136" t="s">
        <v>998</v>
      </c>
      <c r="D107" s="182">
        <f>VLOOKUP('413.1'!A88,'413.1'!A88:N213,14,FALSE)</f>
        <v>4403.7639915313212</v>
      </c>
    </row>
    <row r="108" spans="1:4" ht="54" thickTop="1" thickBot="1">
      <c r="A108" s="140" t="s">
        <v>1536</v>
      </c>
      <c r="B108" s="141" t="s">
        <v>1606</v>
      </c>
      <c r="C108" s="136" t="s">
        <v>998</v>
      </c>
      <c r="D108" s="182">
        <f>VLOOKUP('413.2'!A88,'413.2'!A88:N214,14,FALSE)</f>
        <v>5173.4667956381554</v>
      </c>
    </row>
    <row r="109" spans="1:4" ht="54" thickTop="1" thickBot="1">
      <c r="A109" s="140" t="s">
        <v>1538</v>
      </c>
      <c r="B109" s="141" t="s">
        <v>1607</v>
      </c>
      <c r="C109" s="136" t="s">
        <v>998</v>
      </c>
      <c r="D109" s="182">
        <f>VLOOKUP('413.3'!A88,'413.3'!A88:N215,14,FALSE)</f>
        <v>4496.8597950518015</v>
      </c>
    </row>
    <row r="110" spans="1:4" ht="54" thickTop="1" thickBot="1">
      <c r="A110" s="140" t="s">
        <v>1038</v>
      </c>
      <c r="B110" s="141" t="s">
        <v>1205</v>
      </c>
      <c r="C110" s="136" t="s">
        <v>998</v>
      </c>
      <c r="D110" s="182">
        <f>VLOOKUP('414.1'!A88,'414.1'!A88:N216,14,FALSE)</f>
        <v>5173.4667956381554</v>
      </c>
    </row>
    <row r="111" spans="1:4" ht="54" thickTop="1" thickBot="1">
      <c r="A111" s="140" t="s">
        <v>1039</v>
      </c>
      <c r="B111" s="141" t="s">
        <v>1958</v>
      </c>
      <c r="C111" s="136" t="s">
        <v>998</v>
      </c>
      <c r="D111" s="182">
        <f>VLOOKUP('414.2'!A88,'414.2'!A88:N217,14,FALSE)</f>
        <v>4797.7587314304992</v>
      </c>
    </row>
    <row r="112" spans="1:4" ht="54" thickTop="1" thickBot="1">
      <c r="A112" s="140" t="s">
        <v>1040</v>
      </c>
      <c r="B112" s="141" t="s">
        <v>1959</v>
      </c>
      <c r="C112" s="136" t="s">
        <v>998</v>
      </c>
      <c r="D112" s="182">
        <f>VLOOKUP('414.3'!A88,'414.3'!A88:N218,14,FALSE)</f>
        <v>4797.7587314304992</v>
      </c>
    </row>
    <row r="113" spans="1:4" ht="54" thickTop="1" thickBot="1">
      <c r="A113" s="140" t="s">
        <v>1041</v>
      </c>
      <c r="B113" s="141" t="s">
        <v>1206</v>
      </c>
      <c r="C113" s="136" t="s">
        <v>998</v>
      </c>
      <c r="D113" s="182">
        <f>VLOOKUP('414.4'!A88,'414.4'!A88:N219,14,FALSE)</f>
        <v>6397.0116419073329</v>
      </c>
    </row>
    <row r="114" spans="1:4" ht="54" thickTop="1" thickBot="1">
      <c r="A114" s="140" t="s">
        <v>1042</v>
      </c>
      <c r="B114" s="141" t="s">
        <v>1207</v>
      </c>
      <c r="C114" s="136" t="s">
        <v>998</v>
      </c>
      <c r="D114" s="182">
        <f>VLOOKUP('414.5'!A88,'414.5'!A88:N220,14,FALSE)</f>
        <v>6397.0116419073329</v>
      </c>
    </row>
    <row r="115" spans="1:4" ht="54" thickTop="1" thickBot="1">
      <c r="A115" s="140" t="s">
        <v>1545</v>
      </c>
      <c r="B115" s="141" t="s">
        <v>2055</v>
      </c>
      <c r="C115" s="136" t="s">
        <v>998</v>
      </c>
      <c r="D115" s="182">
        <f>VLOOKUP('414.6'!A88,'414.6'!A88:N221,14,FALSE)</f>
        <v>6397.0116419073329</v>
      </c>
    </row>
    <row r="116" spans="1:4" ht="54" thickTop="1" thickBot="1">
      <c r="A116" s="140" t="s">
        <v>1043</v>
      </c>
      <c r="B116" s="141" t="s">
        <v>1960</v>
      </c>
      <c r="C116" s="136" t="s">
        <v>1463</v>
      </c>
      <c r="D116" s="182">
        <f>VLOOKUP('415.1'!A88,'415.1'!A88:N222,14,FALSE)</f>
        <v>3763.7303423280141</v>
      </c>
    </row>
    <row r="117" spans="1:4" ht="54" thickTop="1" thickBot="1">
      <c r="A117" s="140" t="s">
        <v>1044</v>
      </c>
      <c r="B117" s="141" t="s">
        <v>2057</v>
      </c>
      <c r="C117" s="136" t="s">
        <v>233</v>
      </c>
      <c r="D117" s="182">
        <f>VLOOKUP('420.1'!A87,'420.1'!A87:N223,14,FALSE)</f>
        <v>5007.8478592963393</v>
      </c>
    </row>
    <row r="118" spans="1:4" ht="54" thickTop="1" thickBot="1">
      <c r="A118" s="140" t="s">
        <v>1045</v>
      </c>
      <c r="B118" s="141" t="s">
        <v>2056</v>
      </c>
      <c r="C118" s="145" t="s">
        <v>233</v>
      </c>
      <c r="D118" s="182">
        <f>VLOOKUP('420.2 '!A88,'420.2 '!A59:N107,14,FALSE)</f>
        <v>3862.0858554357465</v>
      </c>
    </row>
    <row r="119" spans="1:4" ht="54" thickTop="1" thickBot="1">
      <c r="A119" s="140" t="s">
        <v>1550</v>
      </c>
      <c r="B119" s="141" t="s">
        <v>1551</v>
      </c>
      <c r="C119" s="136" t="s">
        <v>233</v>
      </c>
      <c r="D119" s="182">
        <f>VLOOKUP('420.3'!A88,'420.3'!A88:N225,14,FALSE)</f>
        <v>2502.5106501813484</v>
      </c>
    </row>
    <row r="120" spans="1:4" ht="54" thickTop="1" thickBot="1">
      <c r="A120" s="140" t="s">
        <v>1046</v>
      </c>
      <c r="B120" s="141" t="s">
        <v>1208</v>
      </c>
      <c r="C120" s="136" t="s">
        <v>233</v>
      </c>
      <c r="D120" s="182">
        <f>VLOOKUP('421.1'!A88,'421.1'!A88:N226,14,FALSE)</f>
        <v>1918.7500893560471</v>
      </c>
    </row>
    <row r="121" spans="1:4" ht="54" thickTop="1" thickBot="1">
      <c r="A121" s="140" t="s">
        <v>1047</v>
      </c>
      <c r="B121" s="141" t="s">
        <v>1209</v>
      </c>
      <c r="C121" s="136" t="s">
        <v>233</v>
      </c>
      <c r="D121" s="182">
        <f>VLOOKUP('421.2'!A88,'421.2'!A88:N227,14,FALSE)</f>
        <v>2514.2307468745521</v>
      </c>
    </row>
    <row r="122" spans="1:4" ht="54" thickTop="1" thickBot="1">
      <c r="A122" s="140" t="s">
        <v>1048</v>
      </c>
      <c r="B122" s="141" t="s">
        <v>1961</v>
      </c>
      <c r="C122" s="136" t="s">
        <v>233</v>
      </c>
      <c r="D122" s="182">
        <f>VLOOKUP('421.3'!A88,'421.3'!A88:N228,14,FALSE)</f>
        <v>2166.3683024698976</v>
      </c>
    </row>
    <row r="123" spans="1:4" ht="54" thickTop="1" thickBot="1">
      <c r="A123" s="140" t="s">
        <v>1049</v>
      </c>
      <c r="B123" s="141" t="s">
        <v>1962</v>
      </c>
      <c r="C123" s="136" t="s">
        <v>233</v>
      </c>
      <c r="D123" s="182">
        <f>VLOOKUP('421.4'!A88,'421.4'!A88:N229,14,FALSE)</f>
        <v>2141.6812902863417</v>
      </c>
    </row>
    <row r="124" spans="1:4" ht="54" thickTop="1" thickBot="1">
      <c r="A124" s="140" t="s">
        <v>1555</v>
      </c>
      <c r="B124" s="143" t="s">
        <v>1556</v>
      </c>
      <c r="C124" s="136" t="s">
        <v>233</v>
      </c>
      <c r="D124" s="182">
        <f>VLOOKUP('430.1.1'!A87,'430.1.1'!A87:N230,14,FALSE)</f>
        <v>10720.33949041527</v>
      </c>
    </row>
    <row r="125" spans="1:4" ht="54" thickTop="1" thickBot="1">
      <c r="A125" s="140" t="s">
        <v>1557</v>
      </c>
      <c r="B125" s="141" t="s">
        <v>1558</v>
      </c>
      <c r="C125" s="136" t="s">
        <v>233</v>
      </c>
      <c r="D125" s="182">
        <f>VLOOKUP('430.1.2'!A88,'430.1.2'!A88:N231,14,FALSE)</f>
        <v>8760.1502557413914</v>
      </c>
    </row>
    <row r="126" spans="1:4" ht="54" thickTop="1" thickBot="1">
      <c r="A126" s="140" t="s">
        <v>1559</v>
      </c>
      <c r="B126" s="141" t="s">
        <v>1608</v>
      </c>
      <c r="C126" s="136" t="s">
        <v>233</v>
      </c>
      <c r="D126" s="182">
        <f>VLOOKUP('430.2.1'!A88,'430.2.1'!A88:N232,14,FALSE)</f>
        <v>10720.33949041527</v>
      </c>
    </row>
    <row r="127" spans="1:4" ht="54" thickTop="1" thickBot="1">
      <c r="A127" s="140" t="s">
        <v>1561</v>
      </c>
      <c r="B127" s="141" t="s">
        <v>1609</v>
      </c>
      <c r="C127" s="136" t="s">
        <v>233</v>
      </c>
      <c r="D127" s="182">
        <f>VLOOKUP('430.2.2'!A88,'430.2.2'!A88:N233,14,FALSE)</f>
        <v>8760.1502557413914</v>
      </c>
    </row>
    <row r="128" spans="1:4" ht="54" thickTop="1" thickBot="1">
      <c r="A128" s="140" t="s">
        <v>1562</v>
      </c>
      <c r="B128" s="141" t="s">
        <v>1610</v>
      </c>
      <c r="C128" s="136" t="s">
        <v>233</v>
      </c>
      <c r="D128" s="182">
        <f>VLOOKUP('431.1.1'!A88,'431.1.1'!A88:N234,14,FALSE)</f>
        <v>22210.685773635381</v>
      </c>
    </row>
    <row r="129" spans="1:4" ht="54" thickTop="1" thickBot="1">
      <c r="A129" s="140" t="s">
        <v>1564</v>
      </c>
      <c r="B129" s="141" t="s">
        <v>1611</v>
      </c>
      <c r="C129" s="136" t="s">
        <v>233</v>
      </c>
      <c r="D129" s="182">
        <f>VLOOKUP('431.1.2'!A88,'431.1.2'!A88:N235,14,FALSE)</f>
        <v>17362.727601359573</v>
      </c>
    </row>
    <row r="130" spans="1:4" ht="54" thickTop="1" thickBot="1">
      <c r="A130" s="140" t="s">
        <v>1567</v>
      </c>
      <c r="B130" s="141" t="s">
        <v>1612</v>
      </c>
      <c r="C130" s="136" t="s">
        <v>233</v>
      </c>
      <c r="D130" s="182">
        <f>VLOOKUP('431.2.1'!A88,'431.2.1'!A88:N236,14,FALSE)</f>
        <v>18700.442004893139</v>
      </c>
    </row>
    <row r="131" spans="1:4" ht="54" thickTop="1" thickBot="1">
      <c r="A131" s="140" t="s">
        <v>1568</v>
      </c>
      <c r="B131" s="141" t="s">
        <v>1613</v>
      </c>
      <c r="C131" s="136" t="s">
        <v>233</v>
      </c>
      <c r="D131" s="182">
        <f>VLOOKUP('431.2.2'!A88,'431.2.2'!A88:N237,14,FALSE)</f>
        <v>14680.371513924456</v>
      </c>
    </row>
    <row r="132" spans="1:4" ht="54" thickTop="1" thickBot="1">
      <c r="A132" s="140" t="s">
        <v>1050</v>
      </c>
      <c r="B132" s="141" t="s">
        <v>1210</v>
      </c>
      <c r="C132" s="136" t="s">
        <v>233</v>
      </c>
      <c r="D132" s="182">
        <f>VLOOKUP('432.1'!A88,'432.1'!A88:N238,14,FALSE)</f>
        <v>6903.6674528306412</v>
      </c>
    </row>
    <row r="133" spans="1:4" ht="54" thickTop="1" thickBot="1">
      <c r="A133" s="140" t="s">
        <v>1051</v>
      </c>
      <c r="B133" s="141" t="s">
        <v>1963</v>
      </c>
      <c r="C133" s="136" t="s">
        <v>233</v>
      </c>
      <c r="D133" s="182">
        <f>VLOOKUP('432.2'!A88,'432.2'!A88:N239,14,FALSE)</f>
        <v>5249.5545152792374</v>
      </c>
    </row>
    <row r="134" spans="1:4" ht="54" thickTop="1" thickBot="1">
      <c r="A134" s="140" t="s">
        <v>1052</v>
      </c>
      <c r="B134" s="141" t="s">
        <v>1964</v>
      </c>
      <c r="C134" s="136" t="s">
        <v>233</v>
      </c>
      <c r="D134" s="182">
        <f>VLOOKUP('433.1'!A88,'433.1'!A88:N240,14,FALSE)</f>
        <v>6171.9568296255293</v>
      </c>
    </row>
    <row r="135" spans="1:4" ht="54" thickTop="1" thickBot="1">
      <c r="A135" s="140" t="s">
        <v>1053</v>
      </c>
      <c r="B135" s="141" t="s">
        <v>1965</v>
      </c>
      <c r="C135" s="136" t="s">
        <v>233</v>
      </c>
      <c r="D135" s="182">
        <f>VLOOKUP('433.2'!A88,'433.2'!A88:N241,14,FALSE)</f>
        <v>5727.6902733244387</v>
      </c>
    </row>
    <row r="136" spans="1:4" ht="54" thickTop="1" thickBot="1">
      <c r="A136" s="140" t="s">
        <v>1054</v>
      </c>
      <c r="B136" s="141" t="s">
        <v>1966</v>
      </c>
      <c r="C136" s="136" t="s">
        <v>233</v>
      </c>
      <c r="D136" s="182">
        <f>VLOOKUP('433.3'!A88,'433.3'!A88:N242,14,FALSE)</f>
        <v>6628.6278211377521</v>
      </c>
    </row>
    <row r="137" spans="1:4" ht="54" thickTop="1" thickBot="1">
      <c r="A137" s="140" t="s">
        <v>1055</v>
      </c>
      <c r="B137" s="141" t="s">
        <v>1211</v>
      </c>
      <c r="C137" s="136" t="s">
        <v>233</v>
      </c>
      <c r="D137" s="182">
        <f>VLOOKUP('433.4'!A88,'433.4'!A88:N243,14,FALSE)</f>
        <v>4241.3105950099498</v>
      </c>
    </row>
    <row r="138" spans="1:4" ht="54" thickTop="1" thickBot="1">
      <c r="A138" s="140" t="s">
        <v>1056</v>
      </c>
      <c r="B138" s="141" t="s">
        <v>1967</v>
      </c>
      <c r="C138" s="136" t="s">
        <v>233</v>
      </c>
      <c r="D138" s="182">
        <f>VLOOKUP('433.5'!A88,'433.5'!A88:N244,14,FALSE)</f>
        <v>8014.8796936919061</v>
      </c>
    </row>
    <row r="139" spans="1:4" ht="54" thickTop="1" thickBot="1">
      <c r="A139" s="140" t="s">
        <v>1057</v>
      </c>
      <c r="B139" s="141" t="s">
        <v>1968</v>
      </c>
      <c r="C139" s="136" t="s">
        <v>233</v>
      </c>
      <c r="D139" s="182">
        <f>VLOOKUP('433.6'!A88,'433.6'!A88:N245,14,FALSE)</f>
        <v>7505.4020206623109</v>
      </c>
    </row>
    <row r="140" spans="1:4" ht="54" thickTop="1" thickBot="1">
      <c r="A140" s="140" t="s">
        <v>1058</v>
      </c>
      <c r="B140" s="141" t="s">
        <v>1969</v>
      </c>
      <c r="C140" s="136" t="s">
        <v>233</v>
      </c>
      <c r="D140" s="182">
        <f>VLOOKUP('433.7'!A88,'433.7'!A88:N246,14,FALSE)</f>
        <v>8783.4299391230543</v>
      </c>
    </row>
    <row r="141" spans="1:4" ht="54" thickTop="1" thickBot="1">
      <c r="A141" s="140" t="s">
        <v>1059</v>
      </c>
      <c r="B141" s="141" t="s">
        <v>1212</v>
      </c>
      <c r="C141" s="136" t="s">
        <v>233</v>
      </c>
      <c r="D141" s="182">
        <f>VLOOKUP('433.8'!A88,'433.8'!A88:N247,14,FALSE)</f>
        <v>5588.0619187507637</v>
      </c>
    </row>
    <row r="142" spans="1:4" ht="54" thickTop="1" thickBot="1">
      <c r="A142" s="140" t="s">
        <v>1060</v>
      </c>
      <c r="B142" s="141" t="s">
        <v>1970</v>
      </c>
      <c r="C142" s="136" t="s">
        <v>387</v>
      </c>
      <c r="D142" s="182">
        <f>VLOOKUP('440.1'!A89,'440.1'!A89:N248,14,FALSE)</f>
        <v>321208.21543355036</v>
      </c>
    </row>
    <row r="143" spans="1:4" ht="54" thickTop="1" thickBot="1">
      <c r="A143" s="140" t="s">
        <v>1061</v>
      </c>
      <c r="B143" s="141" t="s">
        <v>1971</v>
      </c>
      <c r="C143" s="136" t="s">
        <v>387</v>
      </c>
      <c r="D143" s="182">
        <f>VLOOKUP('440.2'!A93,'440.2'!A93:N250,14,FALSE)</f>
        <v>321208.21543355036</v>
      </c>
    </row>
    <row r="144" spans="1:4" ht="54" thickTop="1" thickBot="1">
      <c r="A144" s="140" t="s">
        <v>1062</v>
      </c>
      <c r="B144" s="141" t="s">
        <v>1972</v>
      </c>
      <c r="C144" s="136" t="s">
        <v>387</v>
      </c>
      <c r="D144" s="182">
        <f>VLOOKUP('440.3'!A93,'440.3'!A93:N252,14,FALSE)</f>
        <v>321208.21543355036</v>
      </c>
    </row>
    <row r="145" spans="1:4" ht="54" thickTop="1" thickBot="1">
      <c r="A145" s="140" t="s">
        <v>1063</v>
      </c>
      <c r="B145" s="141" t="s">
        <v>1213</v>
      </c>
      <c r="C145" s="136" t="s">
        <v>387</v>
      </c>
      <c r="D145" s="182">
        <f>VLOOKUP('440.4'!A93,'440.4'!A93:N254,14,FALSE)</f>
        <v>341770.71499912563</v>
      </c>
    </row>
    <row r="146" spans="1:4" ht="54" thickTop="1" thickBot="1">
      <c r="A146" s="140" t="s">
        <v>1064</v>
      </c>
      <c r="B146" s="141" t="s">
        <v>1973</v>
      </c>
      <c r="C146" s="136" t="s">
        <v>387</v>
      </c>
      <c r="D146" s="182">
        <f>VLOOKUP('441.1'!A93,'441.1'!A93:N256,14,FALSE)</f>
        <v>321208.21543355036</v>
      </c>
    </row>
    <row r="147" spans="1:4" ht="54" thickTop="1" thickBot="1">
      <c r="A147" s="140" t="s">
        <v>1065</v>
      </c>
      <c r="B147" s="141" t="s">
        <v>1974</v>
      </c>
      <c r="C147" s="136" t="s">
        <v>387</v>
      </c>
      <c r="D147" s="182">
        <f>VLOOKUP('441.2'!A92,'441.2'!A92:N258,14,FALSE)</f>
        <v>321208.21543355036</v>
      </c>
    </row>
    <row r="148" spans="1:4" ht="54" thickTop="1" thickBot="1">
      <c r="A148" s="140" t="s">
        <v>1066</v>
      </c>
      <c r="B148" s="141" t="s">
        <v>1975</v>
      </c>
      <c r="C148" s="136" t="s">
        <v>387</v>
      </c>
      <c r="D148" s="182">
        <f>VLOOKUP('441.3'!A93,'441.3'!A93:N260,14,FALSE)</f>
        <v>321093.80706260959</v>
      </c>
    </row>
    <row r="149" spans="1:4" ht="54" thickTop="1" thickBot="1">
      <c r="A149" s="140" t="s">
        <v>1067</v>
      </c>
      <c r="B149" s="141" t="s">
        <v>1976</v>
      </c>
      <c r="C149" s="136" t="s">
        <v>387</v>
      </c>
      <c r="D149" s="182">
        <f>VLOOKUP('441.4'!A92,'441.4'!A92:N262,14,FALSE)</f>
        <v>341165.08257412066</v>
      </c>
    </row>
    <row r="150" spans="1:4" ht="54" thickTop="1" thickBot="1">
      <c r="A150" s="140" t="s">
        <v>1068</v>
      </c>
      <c r="B150" s="141" t="s">
        <v>1956</v>
      </c>
      <c r="C150" s="136" t="s">
        <v>387</v>
      </c>
      <c r="D150" s="182">
        <f>VLOOKUP('450.1'!A95,'450.1'!A95:N264,14,FALSE)</f>
        <v>351758.44074240315</v>
      </c>
    </row>
    <row r="151" spans="1:4" ht="54" thickTop="1" thickBot="1">
      <c r="A151" s="140" t="s">
        <v>1069</v>
      </c>
      <c r="B151" s="141" t="s">
        <v>1977</v>
      </c>
      <c r="C151" s="136" t="s">
        <v>387</v>
      </c>
      <c r="D151" s="182">
        <f>VLOOKUP('450.2'!A93,'450.2'!A93:N266,14,FALSE)</f>
        <v>351633.7771589348</v>
      </c>
    </row>
    <row r="152" spans="1:4" ht="54" thickTop="1" thickBot="1">
      <c r="A152" s="140" t="s">
        <v>1070</v>
      </c>
      <c r="B152" s="141" t="s">
        <v>1978</v>
      </c>
      <c r="C152" s="136" t="s">
        <v>387</v>
      </c>
      <c r="D152" s="182">
        <f>VLOOKUP('450.3'!A93,'450.3'!A93:N268,14,FALSE)</f>
        <v>351633.7771589348</v>
      </c>
    </row>
    <row r="153" spans="1:4" ht="54" thickTop="1" thickBot="1">
      <c r="A153" s="140" t="s">
        <v>1071</v>
      </c>
      <c r="B153" s="141" t="s">
        <v>1979</v>
      </c>
      <c r="C153" s="136" t="s">
        <v>387</v>
      </c>
      <c r="D153" s="182">
        <f>VLOOKUP('450.4'!A92,'450.4'!A92:N270,14,FALSE)</f>
        <v>351758.44074240315</v>
      </c>
    </row>
    <row r="154" spans="1:4" ht="63.75" customHeight="1" thickTop="1" thickBot="1">
      <c r="A154" s="140" t="s">
        <v>1072</v>
      </c>
      <c r="B154" s="141" t="s">
        <v>1980</v>
      </c>
      <c r="C154" s="136" t="s">
        <v>387</v>
      </c>
      <c r="D154" s="182">
        <f>VLOOKUP('450.5'!A92,'450.5'!A92:N272,14,FALSE)</f>
        <v>351633.7771589348</v>
      </c>
    </row>
    <row r="155" spans="1:4" ht="54" thickTop="1" thickBot="1">
      <c r="A155" s="140" t="s">
        <v>1073</v>
      </c>
      <c r="B155" s="141" t="s">
        <v>1981</v>
      </c>
      <c r="C155" s="136" t="s">
        <v>387</v>
      </c>
      <c r="D155" s="182">
        <f>VLOOKUP('450.6'!A93,'450.6'!A93:N274,14,FALSE)</f>
        <v>351633.7771589348</v>
      </c>
    </row>
    <row r="156" spans="1:4" ht="54" thickTop="1" thickBot="1">
      <c r="A156" s="140" t="s">
        <v>1074</v>
      </c>
      <c r="B156" s="141" t="s">
        <v>1982</v>
      </c>
      <c r="C156" s="136" t="s">
        <v>387</v>
      </c>
      <c r="D156" s="182">
        <f>VLOOKUP('450.7'!A93,'450.7'!A93:N275,14,FALSE)</f>
        <v>351633.7771589348</v>
      </c>
    </row>
    <row r="157" spans="1:4" ht="54" thickTop="1" thickBot="1">
      <c r="A157" s="140" t="s">
        <v>1075</v>
      </c>
      <c r="B157" s="141" t="s">
        <v>1983</v>
      </c>
      <c r="C157" s="136" t="s">
        <v>387</v>
      </c>
      <c r="D157" s="182">
        <f>VLOOKUP('450.8'!A93,'450.8'!A93:N276,14,FALSE)</f>
        <v>351633.7771589348</v>
      </c>
    </row>
    <row r="158" spans="1:4" ht="54" thickTop="1" thickBot="1">
      <c r="A158" s="140" t="s">
        <v>1583</v>
      </c>
      <c r="B158" s="141" t="s">
        <v>1614</v>
      </c>
      <c r="C158" s="136" t="s">
        <v>387</v>
      </c>
      <c r="D158" s="182">
        <f>VLOOKUP('450.10'!A92,'450.10'!A92:N277,14,FALSE)</f>
        <v>392132.89862808259</v>
      </c>
    </row>
    <row r="159" spans="1:4" ht="54" thickTop="1" thickBot="1">
      <c r="A159" s="140" t="s">
        <v>1585</v>
      </c>
      <c r="B159" s="141" t="s">
        <v>1615</v>
      </c>
      <c r="C159" s="136" t="s">
        <v>387</v>
      </c>
      <c r="D159" s="182">
        <f>VLOOKUP('450.11'!A92,'450.11'!A92:N278,14,FALSE)</f>
        <v>392008.23504461424</v>
      </c>
    </row>
    <row r="160" spans="1:4" ht="54" thickTop="1" thickBot="1">
      <c r="A160" s="140" t="s">
        <v>1587</v>
      </c>
      <c r="B160" s="141" t="s">
        <v>1616</v>
      </c>
      <c r="C160" s="136" t="s">
        <v>387</v>
      </c>
      <c r="D160" s="182">
        <f>VLOOKUP('450.12'!A92,'450.11'!A92:N279,14,FALSE)</f>
        <v>392008.23504461424</v>
      </c>
    </row>
    <row r="161" spans="1:4" ht="54" thickTop="1" thickBot="1">
      <c r="A161" s="140" t="s">
        <v>1076</v>
      </c>
      <c r="B161" s="141" t="s">
        <v>1984</v>
      </c>
      <c r="C161" s="136" t="s">
        <v>387</v>
      </c>
      <c r="D161" s="182">
        <f>VLOOKUP('451.1'!A92,'451.1'!A92:N280,14,FALSE)</f>
        <v>351633.7771589348</v>
      </c>
    </row>
    <row r="162" spans="1:4" ht="54" thickTop="1" thickBot="1">
      <c r="A162" s="140" t="s">
        <v>1077</v>
      </c>
      <c r="B162" s="141" t="s">
        <v>1985</v>
      </c>
      <c r="C162" s="136" t="s">
        <v>387</v>
      </c>
      <c r="D162" s="182">
        <f>VLOOKUP('451.2'!A93,'451.2'!A93:N281,14,FALSE)</f>
        <v>351633.7771589348</v>
      </c>
    </row>
    <row r="163" spans="1:4" ht="54" thickTop="1" thickBot="1">
      <c r="A163" s="140" t="s">
        <v>1078</v>
      </c>
      <c r="B163" s="141" t="s">
        <v>1986</v>
      </c>
      <c r="C163" s="136" t="s">
        <v>387</v>
      </c>
      <c r="D163" s="182">
        <f>VLOOKUP('451.3'!A92,'451.3'!A92:N282,14,FALSE)</f>
        <v>351633.7771589348</v>
      </c>
    </row>
    <row r="164" spans="1:4" ht="54" thickTop="1" thickBot="1">
      <c r="A164" s="140" t="s">
        <v>1079</v>
      </c>
      <c r="B164" s="141" t="s">
        <v>1987</v>
      </c>
      <c r="C164" s="136" t="s">
        <v>387</v>
      </c>
      <c r="D164" s="182">
        <f>VLOOKUP('451.4'!A92,'451.4'!A92:N283,14,FALSE)</f>
        <v>392008.23504461424</v>
      </c>
    </row>
    <row r="165" spans="1:4" ht="54" thickTop="1" thickBot="1">
      <c r="A165" s="140" t="s">
        <v>1080</v>
      </c>
      <c r="B165" s="141" t="s">
        <v>1988</v>
      </c>
      <c r="C165" s="136" t="s">
        <v>387</v>
      </c>
      <c r="D165" s="182">
        <f>VLOOKUP('452.1'!A93,'452.1'!A93:N284,14,FALSE)</f>
        <v>351633.7771589348</v>
      </c>
    </row>
    <row r="166" spans="1:4" ht="54" thickTop="1" thickBot="1">
      <c r="A166" s="140" t="s">
        <v>1081</v>
      </c>
      <c r="B166" s="141" t="s">
        <v>1989</v>
      </c>
      <c r="C166" s="136" t="s">
        <v>387</v>
      </c>
      <c r="D166" s="182">
        <f>VLOOKUP('452.2'!A93,'452.2'!A93:N285,14,FALSE)</f>
        <v>351633.7771589348</v>
      </c>
    </row>
    <row r="167" spans="1:4" ht="54" thickTop="1" thickBot="1">
      <c r="A167" s="140" t="s">
        <v>1082</v>
      </c>
      <c r="B167" s="141" t="s">
        <v>1990</v>
      </c>
      <c r="C167" s="136" t="s">
        <v>387</v>
      </c>
      <c r="D167" s="182">
        <f>VLOOKUP('452.3'!A92,'452.3'!A92:N286,14,FALSE)</f>
        <v>351633.7771589348</v>
      </c>
    </row>
    <row r="168" spans="1:4" ht="54" thickTop="1" thickBot="1">
      <c r="A168" s="140" t="s">
        <v>1083</v>
      </c>
      <c r="B168" s="141" t="s">
        <v>1991</v>
      </c>
      <c r="C168" s="136" t="s">
        <v>387</v>
      </c>
      <c r="D168" s="182">
        <f>VLOOKUP('452.4'!A93,'452.4'!A93:N287,14,FALSE)</f>
        <v>351633.7771589348</v>
      </c>
    </row>
    <row r="169" spans="1:4" ht="54" thickTop="1" thickBot="1">
      <c r="A169" s="140" t="s">
        <v>1084</v>
      </c>
      <c r="B169" s="141" t="s">
        <v>1214</v>
      </c>
      <c r="C169" s="136" t="s">
        <v>387</v>
      </c>
      <c r="D169" s="182">
        <f>VLOOKUP('453.1'!A92,'453.1'!A92:N288,14,FALSE)</f>
        <v>353166.33356887684</v>
      </c>
    </row>
    <row r="170" spans="1:4" ht="54" thickTop="1" thickBot="1">
      <c r="A170" s="140" t="s">
        <v>1085</v>
      </c>
      <c r="B170" s="141" t="s">
        <v>1992</v>
      </c>
      <c r="C170" s="136" t="s">
        <v>233</v>
      </c>
      <c r="D170" s="182">
        <f>VLOOKUP('460.1'!A87,'460.1'!A87:N289,14,FALSE)</f>
        <v>5561.6572277705636</v>
      </c>
    </row>
    <row r="171" spans="1:4" ht="54" thickTop="1" thickBot="1">
      <c r="A171" s="200" t="s">
        <v>2016</v>
      </c>
      <c r="B171" s="141" t="s">
        <v>2072</v>
      </c>
      <c r="C171" s="136" t="s">
        <v>233</v>
      </c>
      <c r="D171" s="182">
        <f>VLOOKUP('460.2'!A87,'460.2'!A87:N290,14,FALSE)</f>
        <v>2780.8286138852818</v>
      </c>
    </row>
    <row r="172" spans="1:4" ht="51.75" customHeight="1" thickTop="1" thickBot="1">
      <c r="A172" s="140" t="s">
        <v>1086</v>
      </c>
      <c r="B172" s="141" t="s">
        <v>1215</v>
      </c>
      <c r="C172" s="136" t="s">
        <v>387</v>
      </c>
      <c r="D172" s="182">
        <f>VLOOKUP('461.1'!A87,'461.1'!A87:N291,14,FALSE)</f>
        <v>102077.85105039517</v>
      </c>
    </row>
    <row r="173" spans="1:4" ht="54" thickTop="1" thickBot="1">
      <c r="A173" s="140" t="s">
        <v>1087</v>
      </c>
      <c r="B173" s="141" t="s">
        <v>1216</v>
      </c>
      <c r="C173" s="136" t="s">
        <v>387</v>
      </c>
      <c r="D173" s="182">
        <f>VLOOKUP('461.2'!A89,'461.2'!A89:N294,14,FALSE)</f>
        <v>124813.93120883893</v>
      </c>
    </row>
    <row r="174" spans="1:4" ht="54" thickTop="1" thickBot="1">
      <c r="A174" s="140" t="s">
        <v>1597</v>
      </c>
      <c r="B174" s="141" t="s">
        <v>2077</v>
      </c>
      <c r="C174" s="136" t="s">
        <v>387</v>
      </c>
      <c r="D174" s="182">
        <f>VLOOKUP('462.1.1'!A88,'462.1.1'!A88:N293,14,FALSE)</f>
        <v>169292.34031340136</v>
      </c>
    </row>
    <row r="175" spans="1:4" ht="54" thickTop="1" thickBot="1">
      <c r="A175" s="140" t="s">
        <v>1598</v>
      </c>
      <c r="B175" s="141" t="s">
        <v>2078</v>
      </c>
      <c r="C175" s="136" t="s">
        <v>387</v>
      </c>
      <c r="D175" s="182">
        <f>VLOOKUP('462.1.2'!A88,'462.1.2'!A88:N294,14,FALSE)</f>
        <v>170495.00250799052</v>
      </c>
    </row>
    <row r="176" spans="1:4" ht="54" thickTop="1" thickBot="1">
      <c r="A176" s="140" t="s">
        <v>1599</v>
      </c>
      <c r="B176" s="141" t="s">
        <v>2081</v>
      </c>
      <c r="C176" s="136" t="s">
        <v>387</v>
      </c>
      <c r="D176" s="182">
        <f>VLOOKUP('462.2.1'!A88,'462.2.1'!A88:N295,14,FALSE)</f>
        <v>184531.97128261777</v>
      </c>
    </row>
    <row r="177" spans="1:4" ht="54" thickTop="1" thickBot="1">
      <c r="A177" s="140" t="s">
        <v>1600</v>
      </c>
      <c r="B177" s="141" t="s">
        <v>2082</v>
      </c>
      <c r="C177" s="136" t="s">
        <v>387</v>
      </c>
      <c r="D177" s="182">
        <f>VLOOKUP('462.2.2'!A88,'462.2.2'!A88:N296,14,FALSE)</f>
        <v>185734.63347720692</v>
      </c>
    </row>
    <row r="178" spans="1:4" ht="54" thickTop="1" thickBot="1">
      <c r="A178" s="140" t="s">
        <v>1088</v>
      </c>
      <c r="B178" s="141" t="s">
        <v>1617</v>
      </c>
      <c r="C178" s="136" t="s">
        <v>233</v>
      </c>
      <c r="D178" s="182">
        <f>VLOOKUP('464.1'!A88,'464.1'!A88:N297,14,FALSE)</f>
        <v>17403.564092569843</v>
      </c>
    </row>
    <row r="179" spans="1:4" ht="54" thickTop="1" thickBot="1">
      <c r="A179" s="140" t="s">
        <v>1089</v>
      </c>
      <c r="B179" s="141" t="s">
        <v>1618</v>
      </c>
      <c r="C179" s="136" t="s">
        <v>387</v>
      </c>
      <c r="D179" s="182">
        <f>VLOOKUP('465.1'!A92,'465.1'!A92:N298,14,FALSE)</f>
        <v>108611.36244977356</v>
      </c>
    </row>
    <row r="180" spans="1:4" ht="54" thickTop="1" thickBot="1">
      <c r="A180" s="140" t="s">
        <v>1601</v>
      </c>
      <c r="B180" s="141" t="s">
        <v>1619</v>
      </c>
      <c r="C180" s="136" t="s">
        <v>387</v>
      </c>
      <c r="D180" s="182">
        <f>VLOOKUP('465.2'!A92,'465.2'!A92:N299,14,FALSE)</f>
        <v>22686.01755404675</v>
      </c>
    </row>
    <row r="181" spans="1:4" ht="54" thickTop="1" thickBot="1">
      <c r="A181" s="140" t="s">
        <v>1090</v>
      </c>
      <c r="B181" s="141" t="s">
        <v>1620</v>
      </c>
      <c r="C181" s="136" t="s">
        <v>144</v>
      </c>
      <c r="D181" s="182">
        <f>VLOOKUP('466.1'!A92,'466.1'!A92:N300,14,FALSE)</f>
        <v>4208.3110112237373</v>
      </c>
    </row>
    <row r="182" spans="1:4" ht="54" thickTop="1" thickBot="1">
      <c r="A182" s="140" t="s">
        <v>1091</v>
      </c>
      <c r="B182" s="141" t="s">
        <v>1621</v>
      </c>
      <c r="C182" s="136" t="s">
        <v>144</v>
      </c>
      <c r="D182" s="182">
        <f>VLOOKUP('466.2'!A96,'466.2'!A96:N301,14,FALSE)</f>
        <v>4971.4119080474466</v>
      </c>
    </row>
    <row r="183" spans="1:4" ht="54" thickTop="1" thickBot="1">
      <c r="A183" s="142" t="s">
        <v>1092</v>
      </c>
      <c r="B183" s="143" t="s">
        <v>1734</v>
      </c>
      <c r="C183" s="136" t="s">
        <v>387</v>
      </c>
      <c r="D183" s="182">
        <f>VLOOKUP('500.1'!A95,'500.1'!A95:N302,14,FALSE)</f>
        <v>895972.87888379581</v>
      </c>
    </row>
    <row r="184" spans="1:4" ht="54" thickTop="1" thickBot="1">
      <c r="A184" s="140" t="s">
        <v>1623</v>
      </c>
      <c r="B184" s="141" t="s">
        <v>1735</v>
      </c>
      <c r="C184" s="136" t="s">
        <v>387</v>
      </c>
      <c r="D184" s="182">
        <f>VLOOKUP('500.2'!A95,'500.2'!A95:N303,14,FALSE)</f>
        <v>909587.45890560676</v>
      </c>
    </row>
    <row r="185" spans="1:4" ht="57.75" thickTop="1" thickBot="1">
      <c r="A185" s="140" t="s">
        <v>1093</v>
      </c>
      <c r="B185" s="141" t="s">
        <v>1874</v>
      </c>
      <c r="C185" s="136" t="s">
        <v>377</v>
      </c>
      <c r="D185" s="182">
        <f>VLOOKUP('501.1'!A88,'501.1'!A88:N304,14,FALSE)</f>
        <v>1169.6460658632823</v>
      </c>
    </row>
    <row r="186" spans="1:4" ht="57.75" thickTop="1" thickBot="1">
      <c r="A186" s="140" t="s">
        <v>1625</v>
      </c>
      <c r="B186" s="141" t="s">
        <v>1875</v>
      </c>
      <c r="C186" s="136" t="s">
        <v>377</v>
      </c>
      <c r="D186" s="182">
        <f>VLOOKUP('501.10'!A88,'501.10'!A88:N305,14,FALSE)</f>
        <v>1169.1835467134692</v>
      </c>
    </row>
    <row r="187" spans="1:4" ht="57.75" thickTop="1" thickBot="1">
      <c r="A187" s="140" t="s">
        <v>1626</v>
      </c>
      <c r="B187" s="141" t="s">
        <v>1876</v>
      </c>
      <c r="C187" s="136" t="s">
        <v>377</v>
      </c>
      <c r="D187" s="182">
        <f>VLOOKUP('501.20'!A88,'501.20'!A88:N306,14,FALSE)</f>
        <v>647.68510126301157</v>
      </c>
    </row>
    <row r="188" spans="1:4" ht="54" thickTop="1" thickBot="1">
      <c r="A188" s="140" t="s">
        <v>1627</v>
      </c>
      <c r="B188" s="141" t="s">
        <v>1736</v>
      </c>
      <c r="C188" s="136" t="s">
        <v>387</v>
      </c>
      <c r="D188" s="182">
        <f>VLOOKUP('505.1'!A84,'505.1'!A84:N307,14,FALSE)</f>
        <v>787152.47074566223</v>
      </c>
    </row>
    <row r="189" spans="1:4" ht="54" thickTop="1" thickBot="1">
      <c r="A189" s="140" t="s">
        <v>1094</v>
      </c>
      <c r="B189" s="141" t="s">
        <v>1737</v>
      </c>
      <c r="C189" s="136" t="s">
        <v>233</v>
      </c>
      <c r="D189" s="182">
        <f>VLOOKUP('510.1'!A84,'510.1'!A84:N308,14,FALSE)</f>
        <v>86707.61217837967</v>
      </c>
    </row>
    <row r="190" spans="1:4" ht="54" thickTop="1" thickBot="1">
      <c r="A190" s="140" t="s">
        <v>1631</v>
      </c>
      <c r="B190" s="141" t="s">
        <v>1217</v>
      </c>
      <c r="C190" s="136" t="s">
        <v>387</v>
      </c>
      <c r="D190" s="182">
        <f>VLOOKUP('600.1.1'!A85,'600.1.1'!A85:N311,14,FALSE)</f>
        <v>20258.913544795643</v>
      </c>
    </row>
    <row r="191" spans="1:4" ht="54" thickTop="1" thickBot="1">
      <c r="A191" s="140" t="s">
        <v>1632</v>
      </c>
      <c r="B191" s="141" t="s">
        <v>1738</v>
      </c>
      <c r="C191" s="136" t="s">
        <v>387</v>
      </c>
      <c r="D191" s="182">
        <f>VLOOKUP('600.2.1'!A88,'600.2.1'!A88:N310,14,FALSE)</f>
        <v>107981.43048929718</v>
      </c>
    </row>
    <row r="192" spans="1:4" ht="54" thickTop="1" thickBot="1">
      <c r="A192" s="140" t="s">
        <v>1633</v>
      </c>
      <c r="B192" s="141" t="s">
        <v>1739</v>
      </c>
      <c r="C192" s="136" t="s">
        <v>387</v>
      </c>
      <c r="D192" s="182">
        <f>VLOOKUP('600.2.2'!A90,'600.2.2'!A90:N312,14,FALSE)</f>
        <v>144868.09476900424</v>
      </c>
    </row>
    <row r="193" spans="1:4" ht="54" thickTop="1" thickBot="1">
      <c r="A193" s="140" t="s">
        <v>1634</v>
      </c>
      <c r="B193" s="141" t="s">
        <v>1740</v>
      </c>
      <c r="C193" s="136" t="s">
        <v>387</v>
      </c>
      <c r="D193" s="182">
        <f>VLOOKUP('600.2.3'!A89,'600.2.3'!A89:N312,14,FALSE)</f>
        <v>18687.634600385598</v>
      </c>
    </row>
    <row r="194" spans="1:4" ht="54" thickTop="1" thickBot="1">
      <c r="A194" s="140" t="s">
        <v>1635</v>
      </c>
      <c r="B194" s="141" t="s">
        <v>1741</v>
      </c>
      <c r="C194" s="136" t="s">
        <v>387</v>
      </c>
      <c r="D194" s="182">
        <f>VLOOKUP('600.2.4'!A88,'600.2.4'!A88:N312,14,FALSE)</f>
        <v>23076.337107877946</v>
      </c>
    </row>
    <row r="195" spans="1:4" ht="54" thickTop="1" thickBot="1">
      <c r="A195" s="140" t="s">
        <v>1095</v>
      </c>
      <c r="B195" s="141" t="s">
        <v>2093</v>
      </c>
      <c r="C195" s="136" t="s">
        <v>387</v>
      </c>
      <c r="D195" s="182">
        <f>VLOOKUP('610.1'!A89,'610.1'!A89:N314,14,FALSE)</f>
        <v>57599.879784203426</v>
      </c>
    </row>
    <row r="196" spans="1:4" ht="54" thickTop="1" thickBot="1">
      <c r="A196" s="140" t="s">
        <v>1096</v>
      </c>
      <c r="B196" s="141" t="s">
        <v>1742</v>
      </c>
      <c r="C196" s="136" t="s">
        <v>387</v>
      </c>
      <c r="D196" s="182">
        <f>VLOOKUP('610.2'!A89,'610.2'!A89:N315,14,FALSE)</f>
        <v>57599.879784203426</v>
      </c>
    </row>
    <row r="197" spans="1:4" ht="54" thickTop="1" thickBot="1">
      <c r="A197" s="140" t="s">
        <v>1637</v>
      </c>
      <c r="B197" s="141" t="s">
        <v>1743</v>
      </c>
      <c r="C197" s="136" t="s">
        <v>387</v>
      </c>
      <c r="D197" s="182">
        <f>VLOOKUP('610.3'!A89,'610.3'!A89:N316,14,FALSE)</f>
        <v>103860.9764562768</v>
      </c>
    </row>
    <row r="198" spans="1:4" ht="54" thickTop="1" thickBot="1">
      <c r="A198" s="140" t="s">
        <v>1639</v>
      </c>
      <c r="B198" s="141" t="s">
        <v>1744</v>
      </c>
      <c r="C198" s="136" t="s">
        <v>387</v>
      </c>
      <c r="D198" s="182">
        <f>VLOOKUP('610.4'!A89,'610.4'!A89:N317,14,FALSE)</f>
        <v>108524.33830951601</v>
      </c>
    </row>
    <row r="199" spans="1:4" ht="54" thickTop="1" thickBot="1">
      <c r="A199" s="140" t="s">
        <v>1641</v>
      </c>
      <c r="B199" s="141" t="s">
        <v>1218</v>
      </c>
      <c r="C199" s="136" t="s">
        <v>387</v>
      </c>
      <c r="D199" s="182">
        <f>VLOOKUP('610.5'!A89,'610.5'!A89:N318,14,FALSE)</f>
        <v>108797.80792721189</v>
      </c>
    </row>
    <row r="200" spans="1:4" ht="54" thickTop="1" thickBot="1">
      <c r="A200" s="140" t="s">
        <v>1643</v>
      </c>
      <c r="B200" s="141" t="s">
        <v>1745</v>
      </c>
      <c r="C200" s="136" t="s">
        <v>387</v>
      </c>
      <c r="D200" s="182">
        <f>VLOOKUP('610.6'!A89,'610.6'!A89:N319,14,FALSE)</f>
        <v>91816.131744661543</v>
      </c>
    </row>
    <row r="201" spans="1:4" ht="54" thickTop="1" thickBot="1">
      <c r="A201" s="140" t="s">
        <v>1645</v>
      </c>
      <c r="B201" s="141" t="s">
        <v>1746</v>
      </c>
      <c r="C201" s="136" t="s">
        <v>387</v>
      </c>
      <c r="D201" s="182">
        <f>VLOOKUP('610.7'!A89,'610.7'!A89:N320,14,FALSE)</f>
        <v>160529.4946055903</v>
      </c>
    </row>
    <row r="202" spans="1:4" ht="54" thickTop="1" thickBot="1">
      <c r="A202" s="140" t="s">
        <v>1097</v>
      </c>
      <c r="B202" s="141" t="s">
        <v>1747</v>
      </c>
      <c r="C202" s="136" t="s">
        <v>144</v>
      </c>
      <c r="D202" s="182">
        <f>VLOOKUP('620.1'!A88,'620.1'!A88:N321,14,FALSE)</f>
        <v>417452.13008182205</v>
      </c>
    </row>
    <row r="203" spans="1:4" ht="54" thickTop="1" thickBot="1">
      <c r="A203" s="140" t="s">
        <v>1098</v>
      </c>
      <c r="B203" s="141" t="s">
        <v>1877</v>
      </c>
      <c r="C203" s="136" t="s">
        <v>144</v>
      </c>
      <c r="D203" s="182">
        <f>VLOOKUP('620.2'!A88,'620.2'!A88:N322,14,FALSE)</f>
        <v>417452.13008182205</v>
      </c>
    </row>
    <row r="204" spans="1:4" ht="54" thickTop="1" thickBot="1">
      <c r="A204" s="140" t="s">
        <v>1099</v>
      </c>
      <c r="B204" s="141" t="s">
        <v>1748</v>
      </c>
      <c r="C204" s="136" t="s">
        <v>1844</v>
      </c>
      <c r="D204" s="182">
        <f>VLOOKUP('620.3'!A91,'620.3'!A91:N321,14,FALSE)</f>
        <v>98964564.488477528</v>
      </c>
    </row>
    <row r="205" spans="1:4" ht="54" thickTop="1" thickBot="1">
      <c r="A205" s="140" t="s">
        <v>1649</v>
      </c>
      <c r="B205" s="141" t="s">
        <v>1749</v>
      </c>
      <c r="C205" s="136" t="s">
        <v>144</v>
      </c>
      <c r="D205" s="182">
        <f>VLOOKUP('621.1.1'!A95,'621.1.1'!A95:N325,14,FALSE)</f>
        <v>2820910.8917259057</v>
      </c>
    </row>
    <row r="206" spans="1:4" ht="54" thickTop="1" thickBot="1">
      <c r="A206" s="140" t="s">
        <v>1651</v>
      </c>
      <c r="B206" s="141" t="s">
        <v>1750</v>
      </c>
      <c r="C206" s="136" t="s">
        <v>144</v>
      </c>
      <c r="D206" s="182">
        <f>VLOOKUP('621.1.2'!A99,'621.1.2'!A99:N326,14,FALSE)</f>
        <v>4039985.4969873102</v>
      </c>
    </row>
    <row r="207" spans="1:4" ht="54" thickTop="1" thickBot="1">
      <c r="A207" s="140" t="s">
        <v>1100</v>
      </c>
      <c r="B207" s="141" t="s">
        <v>1751</v>
      </c>
      <c r="C207" s="136" t="s">
        <v>387</v>
      </c>
      <c r="D207" s="182">
        <f>VLOOKUP('621.2'!A89,'621.2'!A89:N326,14,FALSE)</f>
        <v>2686669.5803208016</v>
      </c>
    </row>
    <row r="208" spans="1:4" ht="54" thickTop="1" thickBot="1">
      <c r="A208" s="140" t="s">
        <v>1101</v>
      </c>
      <c r="B208" s="141" t="s">
        <v>1752</v>
      </c>
      <c r="C208" s="136" t="s">
        <v>144</v>
      </c>
      <c r="D208" s="182">
        <f>VLOOKUP('621.3'!A93,'621.3'!A93:N327,14,FALSE)</f>
        <v>85357961.048395798</v>
      </c>
    </row>
    <row r="209" spans="1:4" ht="54" thickTop="1" thickBot="1">
      <c r="A209" s="140" t="s">
        <v>1102</v>
      </c>
      <c r="B209" s="141" t="s">
        <v>1753</v>
      </c>
      <c r="C209" s="136" t="s">
        <v>387</v>
      </c>
      <c r="D209" s="182">
        <f>VLOOKUP('621.4'!A93,'621.4'!A93:N328,14,FALSE)</f>
        <v>77962832.497409478</v>
      </c>
    </row>
    <row r="210" spans="1:4" ht="54" thickTop="1" thickBot="1">
      <c r="A210" s="140" t="s">
        <v>1103</v>
      </c>
      <c r="B210" s="141" t="s">
        <v>1754</v>
      </c>
      <c r="C210" s="136" t="s">
        <v>144</v>
      </c>
      <c r="D210" s="182">
        <f>VLOOKUP('621.5'!A89,'621.5'!A89:N329,14,FALSE)</f>
        <v>7215445.3258966468</v>
      </c>
    </row>
    <row r="211" spans="1:4" ht="54" thickTop="1" thickBot="1">
      <c r="A211" s="140" t="s">
        <v>1655</v>
      </c>
      <c r="B211" s="141" t="s">
        <v>1755</v>
      </c>
      <c r="C211" s="136" t="s">
        <v>144</v>
      </c>
      <c r="D211" s="182">
        <f>VLOOKUP('621.5.1'!A89,'621.5.1'!A89:N330,14,FALSE)</f>
        <v>645054.99799502769</v>
      </c>
    </row>
    <row r="212" spans="1:4" ht="54" thickTop="1" thickBot="1">
      <c r="A212" s="140" t="s">
        <v>1104</v>
      </c>
      <c r="B212" s="141" t="s">
        <v>1756</v>
      </c>
      <c r="C212" s="136" t="s">
        <v>1844</v>
      </c>
      <c r="D212" s="182">
        <f>VLOOKUP('621.6'!A98,'621.6'!A98:N331,14,FALSE)</f>
        <v>88913022.845133871</v>
      </c>
    </row>
    <row r="213" spans="1:4" ht="54" thickTop="1" thickBot="1">
      <c r="A213" s="140" t="s">
        <v>1730</v>
      </c>
      <c r="B213" s="141" t="s">
        <v>1757</v>
      </c>
      <c r="C213" s="136" t="s">
        <v>1844</v>
      </c>
      <c r="D213" s="182">
        <f>VLOOKUP('621.7'!A89,'621.7'!A89:N332,14,FALSE)</f>
        <v>694091.29713536543</v>
      </c>
    </row>
    <row r="214" spans="1:4" ht="54" thickTop="1" thickBot="1">
      <c r="A214" s="140" t="s">
        <v>1105</v>
      </c>
      <c r="B214" s="141" t="s">
        <v>1993</v>
      </c>
      <c r="C214" s="136" t="s">
        <v>233</v>
      </c>
      <c r="D214" s="182">
        <f>VLOOKUP('622.1'!A89,'622.1'!A89:N333,14,FALSE)</f>
        <v>74152.738991695151</v>
      </c>
    </row>
    <row r="215" spans="1:4" ht="54" thickTop="1" thickBot="1">
      <c r="A215" s="140" t="s">
        <v>1106</v>
      </c>
      <c r="B215" s="141" t="s">
        <v>1758</v>
      </c>
      <c r="C215" s="136" t="s">
        <v>233</v>
      </c>
      <c r="D215" s="182">
        <f>VLOOKUP('622.2'!A89,'622.2'!A89:N335,14,FALSE)</f>
        <v>876049.21259637596</v>
      </c>
    </row>
    <row r="216" spans="1:4" ht="54" thickTop="1" thickBot="1">
      <c r="A216" s="140" t="s">
        <v>1107</v>
      </c>
      <c r="B216" s="141" t="s">
        <v>1759</v>
      </c>
      <c r="C216" s="136" t="s">
        <v>233</v>
      </c>
      <c r="D216" s="182">
        <f>VLOOKUP('622.3'!A89,'622.3'!A89:N336,14,FALSE)</f>
        <v>943614.19369028579</v>
      </c>
    </row>
    <row r="217" spans="1:4" ht="54" thickTop="1" thickBot="1">
      <c r="A217" s="140" t="s">
        <v>1108</v>
      </c>
      <c r="B217" s="141" t="s">
        <v>1760</v>
      </c>
      <c r="C217" s="136" t="s">
        <v>233</v>
      </c>
      <c r="D217" s="182">
        <f>VLOOKUP('622.4'!A89,'622.4'!A89:N337,14,FALSE)</f>
        <v>978449.36084938538</v>
      </c>
    </row>
    <row r="218" spans="1:4" ht="54" thickTop="1" thickBot="1">
      <c r="A218" s="140" t="s">
        <v>1109</v>
      </c>
      <c r="B218" s="141" t="s">
        <v>1761</v>
      </c>
      <c r="C218" s="136" t="s">
        <v>144</v>
      </c>
      <c r="D218" s="182">
        <f>VLOOKUP('622.5'!A89,'622.5'!A89:N338,14,FALSE)</f>
        <v>71720.704542683234</v>
      </c>
    </row>
    <row r="219" spans="1:4" ht="54" thickTop="1" thickBot="1">
      <c r="A219" s="140" t="s">
        <v>1110</v>
      </c>
      <c r="B219" s="141" t="s">
        <v>1762</v>
      </c>
      <c r="C219" s="136" t="s">
        <v>144</v>
      </c>
      <c r="D219" s="182">
        <f>VLOOKUP('623.1'!A103,'623.1'!A103:N339,14,FALSE)</f>
        <v>788764.22390953905</v>
      </c>
    </row>
    <row r="220" spans="1:4" ht="54" thickTop="1" thickBot="1">
      <c r="A220" s="140" t="s">
        <v>1111</v>
      </c>
      <c r="B220" s="141" t="s">
        <v>1219</v>
      </c>
      <c r="C220" s="136" t="s">
        <v>1994</v>
      </c>
      <c r="D220" s="182">
        <f>VLOOKUP('623.2'!A89,'623.2'!A89:N340,14,FALSE)</f>
        <v>1138096.0842045869</v>
      </c>
    </row>
    <row r="221" spans="1:4" ht="54" thickTop="1" thickBot="1">
      <c r="A221" s="140" t="s">
        <v>1112</v>
      </c>
      <c r="B221" s="141" t="s">
        <v>2113</v>
      </c>
      <c r="C221" s="136" t="s">
        <v>387</v>
      </c>
      <c r="D221" s="182">
        <f>VLOOKUP('630.1'!A89,'630.1'!A89:N341,14,FALSE)</f>
        <v>1312439.3062726681</v>
      </c>
    </row>
    <row r="222" spans="1:4" ht="54" thickTop="1" thickBot="1">
      <c r="A222" s="140" t="s">
        <v>1113</v>
      </c>
      <c r="B222" s="141" t="s">
        <v>2114</v>
      </c>
      <c r="C222" s="136" t="s">
        <v>387</v>
      </c>
      <c r="D222" s="182">
        <f>VLOOKUP('630.2'!A89,'630.2'!A89:N342,14,FALSE)</f>
        <v>1303337.6361143137</v>
      </c>
    </row>
    <row r="223" spans="1:4" ht="54" thickTop="1" thickBot="1">
      <c r="A223" s="140" t="s">
        <v>1114</v>
      </c>
      <c r="B223" s="141" t="s">
        <v>2115</v>
      </c>
      <c r="C223" s="136" t="s">
        <v>387</v>
      </c>
      <c r="D223" s="182">
        <f>VLOOKUP('630.3'!A89,'630.3'!A89:N343,14,FALSE)</f>
        <v>742011.83399739792</v>
      </c>
    </row>
    <row r="224" spans="1:4" ht="54" thickTop="1" thickBot="1">
      <c r="A224" s="140" t="s">
        <v>1115</v>
      </c>
      <c r="B224" s="141" t="s">
        <v>2116</v>
      </c>
      <c r="C224" s="136" t="s">
        <v>387</v>
      </c>
      <c r="D224" s="182">
        <f>VLOOKUP('630.4'!A89,'630.4'!A89:N344,14,FALSE)</f>
        <v>690839.6170020568</v>
      </c>
    </row>
    <row r="225" spans="1:4" ht="54" thickTop="1" thickBot="1">
      <c r="A225" s="140" t="s">
        <v>1116</v>
      </c>
      <c r="B225" s="141" t="s">
        <v>2117</v>
      </c>
      <c r="C225" s="136" t="s">
        <v>387</v>
      </c>
      <c r="D225" s="182">
        <f>VLOOKUP('630.5'!A93,'630.5'!A93:N345,14,FALSE)</f>
        <v>474478.59217803541</v>
      </c>
    </row>
    <row r="226" spans="1:4" ht="54" thickTop="1" thickBot="1">
      <c r="A226" s="140" t="s">
        <v>1117</v>
      </c>
      <c r="B226" s="141" t="s">
        <v>2118</v>
      </c>
      <c r="C226" s="136" t="s">
        <v>387</v>
      </c>
      <c r="D226" s="182">
        <f>VLOOKUP('630.6'!A93,'630.6'!A89:N346,14,FALSE)</f>
        <v>420616.68288927962</v>
      </c>
    </row>
    <row r="227" spans="1:4" ht="54" thickTop="1" thickBot="1">
      <c r="A227" s="140" t="s">
        <v>1118</v>
      </c>
      <c r="B227" s="141" t="s">
        <v>2119</v>
      </c>
      <c r="C227" s="136" t="s">
        <v>387</v>
      </c>
      <c r="D227" s="182">
        <f>VLOOKUP('630.7'!A93,'630.7'!A90:N347,14,FALSE)</f>
        <v>301647.65225671604</v>
      </c>
    </row>
    <row r="228" spans="1:4" ht="54" thickTop="1" thickBot="1">
      <c r="A228" s="140" t="s">
        <v>1119</v>
      </c>
      <c r="B228" s="141" t="s">
        <v>1763</v>
      </c>
      <c r="C228" s="136" t="s">
        <v>144</v>
      </c>
      <c r="D228" s="182">
        <f>VLOOKUP('632.1'!A90,'632.1'!A90:N349,14,FALSE)</f>
        <v>382553.11389665905</v>
      </c>
    </row>
    <row r="229" spans="1:4" ht="54" thickTop="1" thickBot="1">
      <c r="A229" s="140" t="s">
        <v>1658</v>
      </c>
      <c r="B229" s="141" t="s">
        <v>1764</v>
      </c>
      <c r="C229" s="136" t="s">
        <v>144</v>
      </c>
      <c r="D229" s="182">
        <f>VLOOKUP('632.2'!A90,'632.2'!A90:N350,14,FALSE)</f>
        <v>392035.61768090189</v>
      </c>
    </row>
    <row r="230" spans="1:4" ht="54" thickTop="1" thickBot="1">
      <c r="A230" s="140" t="s">
        <v>1661</v>
      </c>
      <c r="B230" s="141" t="s">
        <v>1765</v>
      </c>
      <c r="C230" s="136" t="s">
        <v>377</v>
      </c>
      <c r="D230" s="182">
        <f>VLOOKUP('640.1'!A90,'640.1'!A90:N351,14,FALSE)</f>
        <v>8866.7816498294433</v>
      </c>
    </row>
    <row r="231" spans="1:4" ht="54" thickTop="1" thickBot="1">
      <c r="A231" s="140" t="s">
        <v>1662</v>
      </c>
      <c r="B231" s="141" t="s">
        <v>1766</v>
      </c>
      <c r="C231" s="136" t="s">
        <v>377</v>
      </c>
      <c r="D231" s="182">
        <f>VLOOKUP('640.2'!A90,'640.2'!A90:N352,14,FALSE)</f>
        <v>9047.2877655153225</v>
      </c>
    </row>
    <row r="232" spans="1:4" ht="54" thickTop="1" thickBot="1">
      <c r="A232" s="140" t="s">
        <v>1120</v>
      </c>
      <c r="B232" s="141" t="s">
        <v>1767</v>
      </c>
      <c r="C232" s="136" t="s">
        <v>1663</v>
      </c>
      <c r="D232" s="182">
        <f>VLOOKUP('641.1'!A90,'641.1'!A90:N353,14,FALSE)</f>
        <v>1930.0666080690969</v>
      </c>
    </row>
    <row r="233" spans="1:4" ht="54" thickTop="1" thickBot="1">
      <c r="A233" s="140" t="s">
        <v>1121</v>
      </c>
      <c r="B233" s="141" t="s">
        <v>1767</v>
      </c>
      <c r="C233" s="136" t="s">
        <v>377</v>
      </c>
      <c r="D233" s="182">
        <f>VLOOKUP('641.2'!A90,'641.2'!A90:N354,14,FALSE)</f>
        <v>55300.095347292925</v>
      </c>
    </row>
    <row r="234" spans="1:4" ht="54" thickTop="1" thickBot="1">
      <c r="A234" s="140" t="s">
        <v>1122</v>
      </c>
      <c r="B234" s="141" t="s">
        <v>1768</v>
      </c>
      <c r="C234" s="136" t="s">
        <v>1844</v>
      </c>
      <c r="D234" s="182">
        <f>VLOOKUP('642.1'!A90,'642.1'!A90:N355,14,FALSE)</f>
        <v>494250.67087518331</v>
      </c>
    </row>
    <row r="235" spans="1:4" ht="54" thickTop="1" thickBot="1">
      <c r="A235" s="140" t="s">
        <v>1123</v>
      </c>
      <c r="B235" s="141" t="s">
        <v>1769</v>
      </c>
      <c r="C235" s="136" t="s">
        <v>144</v>
      </c>
      <c r="D235" s="182">
        <f>VLOOKUP('642.2'!A90,'642.2'!A90:N356,14,FALSE)</f>
        <v>43634.83818546556</v>
      </c>
    </row>
    <row r="236" spans="1:4" ht="54" thickTop="1" thickBot="1">
      <c r="A236" s="140" t="s">
        <v>1124</v>
      </c>
      <c r="B236" s="141" t="s">
        <v>1770</v>
      </c>
      <c r="C236" s="136" t="s">
        <v>377</v>
      </c>
      <c r="D236" s="182">
        <f>VLOOKUP('650.1'!A95,'650.1'!A95:N358,14,FALSE)</f>
        <v>10055.043767130353</v>
      </c>
    </row>
    <row r="237" spans="1:4" ht="54" thickTop="1" thickBot="1">
      <c r="A237" s="140" t="s">
        <v>1125</v>
      </c>
      <c r="B237" s="141" t="s">
        <v>2126</v>
      </c>
      <c r="C237" s="136" t="s">
        <v>377</v>
      </c>
      <c r="D237" s="182">
        <f>VLOOKUP('650.2'!A93,'650.2'!A93:N359,14,FALSE)</f>
        <v>9837.7139553291763</v>
      </c>
    </row>
    <row r="238" spans="1:4" ht="54" thickTop="1" thickBot="1">
      <c r="A238" s="140" t="s">
        <v>1126</v>
      </c>
      <c r="B238" s="141" t="s">
        <v>1771</v>
      </c>
      <c r="C238" s="136" t="s">
        <v>377</v>
      </c>
      <c r="D238" s="205">
        <f>VLOOKUP('650.3'!A90,'650.3'!A90:N360,14,FALSE)</f>
        <v>14.845120099420622</v>
      </c>
    </row>
    <row r="239" spans="1:4" ht="54" thickTop="1" thickBot="1">
      <c r="A239" s="140" t="s">
        <v>1127</v>
      </c>
      <c r="B239" s="141" t="s">
        <v>2130</v>
      </c>
      <c r="C239" s="136" t="s">
        <v>377</v>
      </c>
      <c r="D239" s="182">
        <f>VLOOKUP('650.4'!A93,'650.4'!A93:N361,14,FALSE)</f>
        <v>4509.6123074563811</v>
      </c>
    </row>
    <row r="240" spans="1:4" ht="57.75" thickTop="1" thickBot="1">
      <c r="A240" s="140" t="s">
        <v>1128</v>
      </c>
      <c r="B240" s="141" t="s">
        <v>1772</v>
      </c>
      <c r="C240" s="136" t="s">
        <v>233</v>
      </c>
      <c r="D240" s="182">
        <f>VLOOKUP('660.1'!A87,'660.1'!A87:N362,14,FALSE)</f>
        <v>387502.37633324985</v>
      </c>
    </row>
    <row r="241" spans="1:4" ht="76.5" thickTop="1" thickBot="1">
      <c r="A241" s="140" t="s">
        <v>1129</v>
      </c>
      <c r="B241" s="141" t="s">
        <v>1879</v>
      </c>
      <c r="C241" s="136" t="s">
        <v>144</v>
      </c>
      <c r="D241" s="182">
        <f>VLOOKUP('660.2'!A87,'660.2'!A87:N363,14,FALSE)</f>
        <v>446379.6036994821</v>
      </c>
    </row>
    <row r="242" spans="1:4" ht="54" thickTop="1" thickBot="1">
      <c r="A242" s="140" t="s">
        <v>1676</v>
      </c>
      <c r="B242" s="141" t="s">
        <v>1773</v>
      </c>
      <c r="C242" s="136" t="s">
        <v>144</v>
      </c>
      <c r="D242" s="182">
        <f>VLOOKUP('661.1'!A87,'661.1'!A87:N364,14,FALSE)</f>
        <v>892493.12097728811</v>
      </c>
    </row>
    <row r="243" spans="1:4" ht="54" thickTop="1" thickBot="1">
      <c r="A243" s="140" t="s">
        <v>1130</v>
      </c>
      <c r="B243" s="141" t="s">
        <v>1774</v>
      </c>
      <c r="C243" s="136" t="s">
        <v>144</v>
      </c>
      <c r="D243" s="182">
        <f>VLOOKUP('662.1'!A87,'662.1'!A87:N365,14,FALSE)</f>
        <v>483001.48238041333</v>
      </c>
    </row>
    <row r="244" spans="1:4" ht="54" thickTop="1" thickBot="1">
      <c r="A244" s="140" t="s">
        <v>1131</v>
      </c>
      <c r="B244" s="141" t="s">
        <v>1775</v>
      </c>
      <c r="C244" s="136" t="s">
        <v>144</v>
      </c>
      <c r="D244" s="182">
        <f>VLOOKUP('662.2'!A87,'662.2'!A87:N366,14,FALSE)</f>
        <v>455357.14273369918</v>
      </c>
    </row>
    <row r="245" spans="1:4" ht="54" thickTop="1" thickBot="1">
      <c r="A245" s="140" t="s">
        <v>1677</v>
      </c>
      <c r="B245" s="141" t="s">
        <v>1776</v>
      </c>
      <c r="C245" s="136" t="s">
        <v>144</v>
      </c>
      <c r="D245" s="182">
        <f>VLOOKUP('663.1'!A87,'663.1'!A87:N367,14,FALSE)</f>
        <v>27980.910944559386</v>
      </c>
    </row>
    <row r="246" spans="1:4" ht="54" thickTop="1" thickBot="1">
      <c r="A246" s="140" t="s">
        <v>1132</v>
      </c>
      <c r="B246" s="141" t="s">
        <v>1777</v>
      </c>
      <c r="C246" s="136" t="s">
        <v>387</v>
      </c>
      <c r="D246" s="182">
        <f>VLOOKUP('670.1'!A87,'670.1'!A87:N368,14,FALSE)</f>
        <v>313906.45503343997</v>
      </c>
    </row>
    <row r="247" spans="1:4" ht="54" thickTop="1" thickBot="1">
      <c r="A247" s="140" t="s">
        <v>1133</v>
      </c>
      <c r="B247" s="141" t="s">
        <v>1778</v>
      </c>
      <c r="C247" s="136" t="s">
        <v>387</v>
      </c>
      <c r="D247" s="182">
        <f>VLOOKUP('670.2'!A87,'670.2'!A87:N369,14,FALSE)</f>
        <v>313906.45503343997</v>
      </c>
    </row>
    <row r="248" spans="1:4" ht="54" thickTop="1" thickBot="1">
      <c r="A248" s="140" t="s">
        <v>1679</v>
      </c>
      <c r="B248" s="141" t="s">
        <v>1779</v>
      </c>
      <c r="C248" s="136" t="s">
        <v>387</v>
      </c>
      <c r="D248" s="182">
        <f>VLOOKUP('670.3'!A87,'670.3'!A87:N370,14,FALSE)</f>
        <v>313906.45503343997</v>
      </c>
    </row>
    <row r="249" spans="1:4" ht="54" thickTop="1" thickBot="1">
      <c r="A249" s="140" t="s">
        <v>1680</v>
      </c>
      <c r="B249" s="141" t="s">
        <v>1780</v>
      </c>
      <c r="C249" s="136" t="s">
        <v>387</v>
      </c>
      <c r="D249" s="182">
        <f>VLOOKUP('670.4'!A87,'670.4'!A87:N371,14,FALSE)</f>
        <v>313906.45503343997</v>
      </c>
    </row>
    <row r="250" spans="1:4" ht="54" thickTop="1" thickBot="1">
      <c r="A250" s="140" t="s">
        <v>1681</v>
      </c>
      <c r="B250" s="141" t="s">
        <v>1781</v>
      </c>
      <c r="C250" s="136" t="s">
        <v>387</v>
      </c>
      <c r="D250" s="182">
        <f>VLOOKUP('670.5'!A89,'670.5'!A89:N372,14,FALSE)</f>
        <v>335322.33635305706</v>
      </c>
    </row>
    <row r="251" spans="1:4" ht="54" thickTop="1" thickBot="1">
      <c r="A251" s="140" t="s">
        <v>1134</v>
      </c>
      <c r="B251" s="141" t="s">
        <v>1782</v>
      </c>
      <c r="C251" s="136" t="s">
        <v>387</v>
      </c>
      <c r="D251" s="182">
        <f>VLOOKUP('671.1'!A89,'671.1'!A89:N373,14,FALSE)</f>
        <v>612167.13714623498</v>
      </c>
    </row>
    <row r="252" spans="1:4" ht="54" thickTop="1" thickBot="1">
      <c r="A252" s="140" t="s">
        <v>1135</v>
      </c>
      <c r="B252" s="141" t="s">
        <v>1783</v>
      </c>
      <c r="C252" s="136" t="s">
        <v>144</v>
      </c>
      <c r="D252" s="182">
        <f>VLOOKUP('671.2'!A89,'671.2'!A89:N374,14,FALSE)</f>
        <v>60321.196215259486</v>
      </c>
    </row>
    <row r="253" spans="1:4" ht="54" thickTop="1" thickBot="1">
      <c r="A253" s="140" t="s">
        <v>1682</v>
      </c>
      <c r="B253" s="141" t="s">
        <v>1784</v>
      </c>
      <c r="C253" s="136" t="s">
        <v>387</v>
      </c>
      <c r="D253" s="182">
        <f>VLOOKUP('671.3'!A87,'671.3'!A87:N375,14,FALSE)</f>
        <v>647911.01122060569</v>
      </c>
    </row>
    <row r="254" spans="1:4" ht="54" thickTop="1" thickBot="1">
      <c r="A254" s="140" t="s">
        <v>1683</v>
      </c>
      <c r="B254" s="141" t="s">
        <v>1785</v>
      </c>
      <c r="C254" s="136" t="s">
        <v>144</v>
      </c>
      <c r="D254" s="182">
        <f>VLOOKUP('671.4'!A87,'671.4'!A87:N376,14,FALSE)</f>
        <v>63234.091750925065</v>
      </c>
    </row>
    <row r="255" spans="1:4" ht="54" thickTop="1" thickBot="1">
      <c r="A255" s="140" t="s">
        <v>1136</v>
      </c>
      <c r="B255" s="141" t="s">
        <v>1786</v>
      </c>
      <c r="C255" s="136" t="s">
        <v>144</v>
      </c>
      <c r="D255" s="182">
        <f>VLOOKUP('672.1'!A87,'672.1'!A87:N377,14,FALSE)</f>
        <v>45579.227680043929</v>
      </c>
    </row>
    <row r="256" spans="1:4" ht="54" thickTop="1" thickBot="1">
      <c r="A256" s="140" t="s">
        <v>1684</v>
      </c>
      <c r="B256" s="141" t="s">
        <v>1787</v>
      </c>
      <c r="C256" s="136" t="s">
        <v>144</v>
      </c>
      <c r="D256" s="182">
        <f>VLOOKUP('672.2'!A87,'672.2'!A87:N378,14,FALSE)</f>
        <v>65523.749987721683</v>
      </c>
    </row>
    <row r="257" spans="1:4" ht="54" thickTop="1" thickBot="1">
      <c r="A257" s="140" t="s">
        <v>1685</v>
      </c>
      <c r="B257" s="141" t="s">
        <v>1788</v>
      </c>
      <c r="C257" s="136" t="s">
        <v>144</v>
      </c>
      <c r="D257" s="182">
        <f>VLOOKUP('672.3'!A87,'672.3'!A87:N379,14,FALSE)</f>
        <v>47385.459443222855</v>
      </c>
    </row>
    <row r="258" spans="1:4" ht="54" thickTop="1" thickBot="1">
      <c r="A258" s="140" t="s">
        <v>1686</v>
      </c>
      <c r="B258" s="141" t="s">
        <v>1789</v>
      </c>
      <c r="C258" s="136" t="s">
        <v>144</v>
      </c>
      <c r="D258" s="182">
        <f>VLOOKUP('672.4'!A87,'672.3'!A87:N380,14,FALSE)</f>
        <v>47385.459443222855</v>
      </c>
    </row>
    <row r="259" spans="1:4" ht="54" thickTop="1" thickBot="1">
      <c r="A259" s="140" t="s">
        <v>1731</v>
      </c>
      <c r="B259" s="141" t="s">
        <v>1790</v>
      </c>
      <c r="C259" s="136" t="s">
        <v>233</v>
      </c>
      <c r="D259" s="182">
        <f>VLOOKUP('673.1.1'!A87,'673.1.1'!A87:N381,14,FALSE)</f>
        <v>8537.7925936053598</v>
      </c>
    </row>
    <row r="260" spans="1:4" ht="54" thickTop="1" thickBot="1">
      <c r="A260" s="140" t="s">
        <v>1732</v>
      </c>
      <c r="B260" s="141" t="s">
        <v>2045</v>
      </c>
      <c r="C260" s="136" t="s">
        <v>233</v>
      </c>
      <c r="D260" s="182">
        <f>VLOOKUP('673.1.2'!A87,'673.1.2'!A87:N382,14,FALSE)</f>
        <v>13229.28302847713</v>
      </c>
    </row>
    <row r="261" spans="1:4" ht="54" thickTop="1" thickBot="1">
      <c r="A261" s="140" t="s">
        <v>1137</v>
      </c>
      <c r="B261" s="141" t="s">
        <v>1791</v>
      </c>
      <c r="C261" s="136" t="s">
        <v>387</v>
      </c>
      <c r="D261" s="182">
        <f>VLOOKUP('673.2'!A87,'673.2'!A87:N383,14,FALSE)</f>
        <v>82034.322539358312</v>
      </c>
    </row>
    <row r="262" spans="1:4" ht="54" thickTop="1" thickBot="1">
      <c r="A262" s="140" t="s">
        <v>1138</v>
      </c>
      <c r="B262" s="141" t="s">
        <v>1792</v>
      </c>
      <c r="C262" s="136" t="s">
        <v>387</v>
      </c>
      <c r="D262" s="182">
        <f>VLOOKUP('673.3'!A89,'673.3'!A89:N384,14,FALSE)</f>
        <v>104424.81078057471</v>
      </c>
    </row>
    <row r="263" spans="1:4" ht="54" thickTop="1" thickBot="1">
      <c r="A263" s="140" t="s">
        <v>1139</v>
      </c>
      <c r="B263" s="141" t="s">
        <v>1995</v>
      </c>
      <c r="C263" s="136" t="s">
        <v>144</v>
      </c>
      <c r="D263" s="182">
        <f>VLOOKUP('674.1'!A89,'674.1'!A89:N385,14,FALSE)</f>
        <v>274796.68757721293</v>
      </c>
    </row>
    <row r="264" spans="1:4" ht="54" thickTop="1" thickBot="1">
      <c r="A264" s="140" t="s">
        <v>1140</v>
      </c>
      <c r="B264" s="141" t="s">
        <v>1793</v>
      </c>
      <c r="C264" s="136" t="s">
        <v>144</v>
      </c>
      <c r="D264" s="182">
        <f>VLOOKUP('674.2'!A89,'674.2'!A89:N386,14,FALSE)</f>
        <v>544266.40821191284</v>
      </c>
    </row>
    <row r="265" spans="1:4" ht="54" thickTop="1" thickBot="1">
      <c r="A265" s="140" t="s">
        <v>1141</v>
      </c>
      <c r="B265" s="141" t="s">
        <v>1794</v>
      </c>
      <c r="C265" s="136" t="s">
        <v>233</v>
      </c>
      <c r="D265" s="182">
        <f>VLOOKUP('680.1'!A87,'680.1'!A87:N387,14,FALSE)</f>
        <v>179560.92669799671</v>
      </c>
    </row>
    <row r="266" spans="1:4" ht="54" thickTop="1" thickBot="1">
      <c r="A266" s="140" t="s">
        <v>1142</v>
      </c>
      <c r="B266" s="141" t="s">
        <v>1795</v>
      </c>
      <c r="C266" s="136" t="s">
        <v>144</v>
      </c>
      <c r="D266" s="182">
        <f>VLOOKUP('680.2'!A87,'680.2'!A87:N388,14,FALSE)</f>
        <v>12266.072520979102</v>
      </c>
    </row>
    <row r="267" spans="1:4" ht="54" thickTop="1" thickBot="1">
      <c r="A267" s="140" t="s">
        <v>1143</v>
      </c>
      <c r="B267" s="141" t="s">
        <v>1796</v>
      </c>
      <c r="C267" s="136" t="s">
        <v>387</v>
      </c>
      <c r="D267" s="182">
        <f>VLOOKUP('680.3'!A89,'680.3'!A89:N389,14,FALSE)</f>
        <v>60770.976181145525</v>
      </c>
    </row>
    <row r="268" spans="1:4" ht="54" thickTop="1" thickBot="1">
      <c r="A268" s="140" t="s">
        <v>1144</v>
      </c>
      <c r="B268" s="141" t="s">
        <v>1797</v>
      </c>
      <c r="C268" s="136" t="s">
        <v>387</v>
      </c>
      <c r="D268" s="182">
        <f>VLOOKUP('681.1'!A89,'681.1'!A89:N390,14,FALSE)</f>
        <v>217036.14242946811</v>
      </c>
    </row>
    <row r="269" spans="1:4" ht="54" thickTop="1" thickBot="1">
      <c r="A269" s="140" t="s">
        <v>1691</v>
      </c>
      <c r="B269" s="141" t="s">
        <v>1798</v>
      </c>
      <c r="C269" s="136" t="s">
        <v>387</v>
      </c>
      <c r="D269" s="182">
        <f>VLOOKUP('681.2'!A89,'681.2'!A89:N391,14,FALSE)</f>
        <v>217036.14242946811</v>
      </c>
    </row>
    <row r="270" spans="1:4" ht="54" thickTop="1" thickBot="1">
      <c r="A270" s="140" t="s">
        <v>1692</v>
      </c>
      <c r="B270" s="141" t="s">
        <v>1799</v>
      </c>
      <c r="C270" s="136" t="s">
        <v>387</v>
      </c>
      <c r="D270" s="182">
        <f>VLOOKUP('681.3'!A89,'681.3'!A89:N392,14,FALSE)</f>
        <v>217036.14242946811</v>
      </c>
    </row>
    <row r="271" spans="1:4" ht="54" thickTop="1" thickBot="1">
      <c r="A271" s="140" t="s">
        <v>1693</v>
      </c>
      <c r="B271" s="141" t="s">
        <v>1800</v>
      </c>
      <c r="C271" s="136" t="s">
        <v>387</v>
      </c>
      <c r="D271" s="182">
        <f>VLOOKUP('681.4'!A89,'681.4'!A89:N393,14,FALSE)</f>
        <v>217036.14242946811</v>
      </c>
    </row>
    <row r="272" spans="1:4" ht="54" thickTop="1" thickBot="1">
      <c r="A272" s="140" t="s">
        <v>1145</v>
      </c>
      <c r="B272" s="141" t="s">
        <v>1801</v>
      </c>
      <c r="C272" s="136" t="s">
        <v>387</v>
      </c>
      <c r="D272" s="182">
        <f>VLOOKUP('682.1'!A89,'682.1'!A89:N394,14,FALSE)</f>
        <v>310223.68055662262</v>
      </c>
    </row>
    <row r="273" spans="1:4" ht="54" thickTop="1" thickBot="1">
      <c r="A273" s="140" t="s">
        <v>1694</v>
      </c>
      <c r="B273" s="141" t="s">
        <v>1802</v>
      </c>
      <c r="C273" s="136" t="s">
        <v>387</v>
      </c>
      <c r="D273" s="182">
        <f>VLOOKUP('682.2'!A89,'682.2'!A89:N395,14,FALSE)</f>
        <v>310223.68055662262</v>
      </c>
    </row>
    <row r="274" spans="1:4" ht="54" thickTop="1" thickBot="1">
      <c r="A274" s="140" t="s">
        <v>1696</v>
      </c>
      <c r="B274" s="141" t="s">
        <v>1803</v>
      </c>
      <c r="C274" s="136" t="s">
        <v>387</v>
      </c>
      <c r="D274" s="182">
        <f>VLOOKUP('682.3'!A89,'682.3'!A89:N396,14,FALSE)</f>
        <v>310223.68055662262</v>
      </c>
    </row>
    <row r="275" spans="1:4" ht="54" thickTop="1" thickBot="1">
      <c r="A275" s="140" t="s">
        <v>1698</v>
      </c>
      <c r="B275" s="141" t="s">
        <v>1996</v>
      </c>
      <c r="C275" s="136" t="s">
        <v>387</v>
      </c>
      <c r="D275" s="182">
        <f>VLOOKUP('682.4'!A89,'682.4'!A89:N397,14,FALSE)</f>
        <v>310223.68055662262</v>
      </c>
    </row>
    <row r="276" spans="1:4" ht="54" thickTop="1" thickBot="1">
      <c r="A276" s="140" t="s">
        <v>1700</v>
      </c>
      <c r="B276" s="141" t="s">
        <v>1804</v>
      </c>
      <c r="C276" s="136" t="s">
        <v>233</v>
      </c>
      <c r="D276" s="182">
        <f>VLOOKUP('683.1'!A89,'683.1'!A89:N398,14,FALSE)</f>
        <v>10680.642332943691</v>
      </c>
    </row>
    <row r="277" spans="1:4" ht="54" thickTop="1" thickBot="1">
      <c r="A277" s="140" t="s">
        <v>1702</v>
      </c>
      <c r="B277" s="141" t="s">
        <v>1805</v>
      </c>
      <c r="C277" s="136" t="s">
        <v>233</v>
      </c>
      <c r="D277" s="182">
        <f>VLOOKUP('683.2'!A89,'683.2'!A89:N399,14,FALSE)</f>
        <v>28767.328289403988</v>
      </c>
    </row>
    <row r="278" spans="1:4" ht="54" thickTop="1" thickBot="1">
      <c r="A278" s="140" t="s">
        <v>1704</v>
      </c>
      <c r="B278" s="141" t="s">
        <v>1806</v>
      </c>
      <c r="C278" s="136" t="s">
        <v>233</v>
      </c>
      <c r="D278" s="182">
        <f>VLOOKUP('683.3'!A89,'683.3'!A89:N400,14,FALSE)</f>
        <v>10680.642332943691</v>
      </c>
    </row>
    <row r="279" spans="1:4" ht="54" thickTop="1" thickBot="1">
      <c r="A279" s="140" t="s">
        <v>1705</v>
      </c>
      <c r="B279" s="141" t="s">
        <v>1807</v>
      </c>
      <c r="C279" s="136" t="s">
        <v>233</v>
      </c>
      <c r="D279" s="182">
        <f>VLOOKUP('683.4'!A89,'683.4'!A89:N401,14,FALSE)</f>
        <v>28767.328289403988</v>
      </c>
    </row>
    <row r="280" spans="1:4" ht="54" thickTop="1" thickBot="1">
      <c r="A280" s="140" t="s">
        <v>1706</v>
      </c>
      <c r="B280" s="141" t="s">
        <v>1808</v>
      </c>
      <c r="C280" s="136" t="s">
        <v>233</v>
      </c>
      <c r="D280" s="182">
        <f>VLOOKUP('683.5'!A87,'683.5'!A87:N402,14,FALSE)</f>
        <v>69578.586849509098</v>
      </c>
    </row>
    <row r="281" spans="1:4" ht="54" thickTop="1" thickBot="1">
      <c r="A281" s="140" t="s">
        <v>2046</v>
      </c>
      <c r="B281" s="141" t="s">
        <v>1809</v>
      </c>
      <c r="C281" s="136" t="s">
        <v>233</v>
      </c>
      <c r="D281" s="182">
        <f>VLOOKUP('690.1.1'!A89,'690.1.1'!A89:N403,14,FALSE)</f>
        <v>21906.238504257497</v>
      </c>
    </row>
    <row r="282" spans="1:4" ht="54" thickTop="1" thickBot="1">
      <c r="A282" s="140" t="s">
        <v>1709</v>
      </c>
      <c r="B282" s="141" t="s">
        <v>1810</v>
      </c>
      <c r="C282" s="136" t="s">
        <v>233</v>
      </c>
      <c r="D282" s="182">
        <f>VLOOKUP('690.1.2'!A89,'690.1.2'!A89:N404,14,FALSE)</f>
        <v>32927.135909581091</v>
      </c>
    </row>
    <row r="283" spans="1:4" ht="54" thickTop="1" thickBot="1">
      <c r="A283" s="140" t="s">
        <v>1146</v>
      </c>
      <c r="B283" s="141" t="s">
        <v>1811</v>
      </c>
      <c r="C283" s="136" t="s">
        <v>144</v>
      </c>
      <c r="D283" s="182">
        <f>VLOOKUP('700.1'!A89,'700.1'!A89:N405,14,FALSE)</f>
        <v>2475.2086532857415</v>
      </c>
    </row>
    <row r="284" spans="1:4" ht="54" thickTop="1" thickBot="1">
      <c r="A284" s="140" t="s">
        <v>1147</v>
      </c>
      <c r="B284" s="141" t="s">
        <v>1812</v>
      </c>
      <c r="C284" s="136" t="s">
        <v>144</v>
      </c>
      <c r="D284" s="182">
        <f>VLOOKUP('700.2'!A89,'700.2'!A89:N406,14,FALSE)</f>
        <v>2280.1801901392669</v>
      </c>
    </row>
    <row r="285" spans="1:4" ht="54" thickTop="1" thickBot="1">
      <c r="A285" s="140" t="s">
        <v>1148</v>
      </c>
      <c r="B285" s="141" t="s">
        <v>1813</v>
      </c>
      <c r="C285" s="136" t="s">
        <v>233</v>
      </c>
      <c r="D285" s="182">
        <f>VLOOKUP('700.3'!A89,'700.3'!A89:N407,14,FALSE)</f>
        <v>42840.466196769761</v>
      </c>
    </row>
    <row r="286" spans="1:4" ht="54" thickTop="1" thickBot="1">
      <c r="A286" s="140" t="s">
        <v>1149</v>
      </c>
      <c r="B286" s="141" t="s">
        <v>1814</v>
      </c>
      <c r="C286" s="136" t="s">
        <v>233</v>
      </c>
      <c r="D286" s="182">
        <f>VLOOKUP('700.4'!A89,'700.4'!A89:N408,14,FALSE)</f>
        <v>57984.885573778221</v>
      </c>
    </row>
    <row r="287" spans="1:4" ht="54" thickTop="1" thickBot="1">
      <c r="A287" s="140" t="s">
        <v>1150</v>
      </c>
      <c r="B287" s="141" t="s">
        <v>1815</v>
      </c>
      <c r="C287" s="136" t="s">
        <v>1844</v>
      </c>
      <c r="D287" s="182">
        <f>VLOOKUP('701.1'!A89,'701.1'!A89:N409,14,FALSE)</f>
        <v>9983.51594237258</v>
      </c>
    </row>
    <row r="288" spans="1:4" ht="54" thickTop="1" thickBot="1">
      <c r="A288" s="140" t="s">
        <v>1712</v>
      </c>
      <c r="B288" s="141" t="s">
        <v>1816</v>
      </c>
      <c r="C288" s="136" t="s">
        <v>1844</v>
      </c>
      <c r="D288" s="182">
        <f>VLOOKUP('710.1'!A89,'710.1'!A89:N410,14,FALSE)</f>
        <v>678071.70455606631</v>
      </c>
    </row>
    <row r="289" spans="1:4" ht="54" thickTop="1" thickBot="1">
      <c r="A289" s="140" t="s">
        <v>1151</v>
      </c>
      <c r="B289" s="141" t="s">
        <v>1817</v>
      </c>
      <c r="C289" s="136" t="s">
        <v>233</v>
      </c>
      <c r="D289" s="182">
        <f>VLOOKUP('710.2'!A89,'710.2'!A89:N411,14,FALSE)</f>
        <v>737175.84021070553</v>
      </c>
    </row>
    <row r="290" spans="1:4" ht="54" thickTop="1" thickBot="1">
      <c r="A290" s="140" t="s">
        <v>1152</v>
      </c>
      <c r="B290" s="141" t="s">
        <v>1818</v>
      </c>
      <c r="C290" s="136" t="s">
        <v>1844</v>
      </c>
      <c r="D290" s="182">
        <f>VLOOKUP('720.1'!A89,'720.1'!A89:N412,14,FALSE)</f>
        <v>261988.93532948906</v>
      </c>
    </row>
    <row r="291" spans="1:4" ht="54" thickTop="1" thickBot="1">
      <c r="A291" s="140" t="s">
        <v>1153</v>
      </c>
      <c r="B291" s="141" t="s">
        <v>1819</v>
      </c>
      <c r="C291" s="136" t="s">
        <v>144</v>
      </c>
      <c r="D291" s="182">
        <f>VLOOKUP('730.1'!A89,'730.1'!A89:N413,14,FALSE)</f>
        <v>155567.30120229462</v>
      </c>
    </row>
    <row r="292" spans="1:4" ht="54" thickTop="1" thickBot="1">
      <c r="A292" s="140" t="s">
        <v>1154</v>
      </c>
      <c r="B292" s="141" t="s">
        <v>1820</v>
      </c>
      <c r="C292" s="136" t="s">
        <v>1844</v>
      </c>
      <c r="D292" s="182">
        <f>VLOOKUP('730.2'!A89,'730.2'!A89:N414,14,FALSE)</f>
        <v>129573.08968738014</v>
      </c>
    </row>
    <row r="293" spans="1:4" ht="54" thickTop="1" thickBot="1">
      <c r="A293" s="140" t="s">
        <v>1155</v>
      </c>
      <c r="B293" s="141" t="s">
        <v>1821</v>
      </c>
      <c r="C293" s="136" t="s">
        <v>1844</v>
      </c>
      <c r="D293" s="182">
        <f>VLOOKUP('730.3'!A89,'730.3'!A89:N415,14,FALSE)</f>
        <v>92380.124612367945</v>
      </c>
    </row>
    <row r="294" spans="1:4" ht="54" thickTop="1" thickBot="1">
      <c r="A294" s="140" t="s">
        <v>1713</v>
      </c>
      <c r="B294" s="141" t="s">
        <v>1822</v>
      </c>
      <c r="C294" s="136" t="s">
        <v>1844</v>
      </c>
      <c r="D294" s="182">
        <f>VLOOKUP('730.4'!A89,'730.4'!A89:N416,14,FALSE)</f>
        <v>51938.310108033336</v>
      </c>
    </row>
    <row r="295" spans="1:4" ht="54" thickTop="1" thickBot="1">
      <c r="A295" s="140" t="s">
        <v>1156</v>
      </c>
      <c r="B295" s="141" t="s">
        <v>1823</v>
      </c>
      <c r="C295" s="136" t="s">
        <v>144</v>
      </c>
      <c r="D295" s="182">
        <f>VLOOKUP('731.1'!A89,'731.1'!A89:N417,14,FALSE)</f>
        <v>165434.88045981992</v>
      </c>
    </row>
    <row r="296" spans="1:4" ht="54" thickTop="1" thickBot="1">
      <c r="A296" s="140" t="s">
        <v>1157</v>
      </c>
      <c r="B296" s="141" t="s">
        <v>1824</v>
      </c>
      <c r="C296" s="136" t="s">
        <v>1994</v>
      </c>
      <c r="D296" s="182">
        <f>VLOOKUP('740.1'!A89,'740.1'!A89:N418,14,FALSE)</f>
        <v>19164.754136791009</v>
      </c>
    </row>
    <row r="297" spans="1:4" ht="54" thickTop="1" thickBot="1">
      <c r="A297" s="140" t="s">
        <v>1716</v>
      </c>
      <c r="B297" s="141" t="s">
        <v>1825</v>
      </c>
      <c r="C297" s="136" t="s">
        <v>1844</v>
      </c>
      <c r="D297" s="182">
        <f>VLOOKUP('741.1'!A89,'741.1'!A89:N419,14,FALSE)</f>
        <v>78052.707642085894</v>
      </c>
    </row>
    <row r="298" spans="1:4" ht="54" thickTop="1" thickBot="1">
      <c r="A298" s="140" t="s">
        <v>1158</v>
      </c>
      <c r="B298" s="141" t="s">
        <v>1826</v>
      </c>
      <c r="C298" s="136" t="s">
        <v>144</v>
      </c>
      <c r="D298" s="182">
        <f>VLOOKUP('800.1'!A89,'800.1'!A89:N420,14,FALSE)</f>
        <v>32332.904073635131</v>
      </c>
    </row>
    <row r="299" spans="1:4" ht="54" thickTop="1" thickBot="1">
      <c r="A299" s="140" t="s">
        <v>1159</v>
      </c>
      <c r="B299" s="141" t="s">
        <v>1827</v>
      </c>
      <c r="C299" s="136" t="s">
        <v>144</v>
      </c>
      <c r="D299" s="182">
        <f>VLOOKUP('800.2'!A89,'800.2'!A89:N421,14,FALSE)</f>
        <v>25528.601405864196</v>
      </c>
    </row>
    <row r="300" spans="1:4" ht="54" thickTop="1" thickBot="1">
      <c r="A300" s="140" t="s">
        <v>1160</v>
      </c>
      <c r="B300" s="141" t="s">
        <v>1828</v>
      </c>
      <c r="C300" s="136" t="s">
        <v>144</v>
      </c>
      <c r="D300" s="182">
        <f>VLOOKUP('800.3'!A89,'800.3'!A89:N422,14,FALSE)</f>
        <v>55491.061654684716</v>
      </c>
    </row>
    <row r="301" spans="1:4" ht="54" thickTop="1" thickBot="1">
      <c r="A301" s="140" t="s">
        <v>1161</v>
      </c>
      <c r="B301" s="141" t="s">
        <v>1829</v>
      </c>
      <c r="C301" s="136" t="s">
        <v>144</v>
      </c>
      <c r="D301" s="182">
        <f>VLOOKUP('800.4'!A89,'800.4'!A89:N423,14,FALSE)</f>
        <v>48250.006674397693</v>
      </c>
    </row>
    <row r="302" spans="1:4" ht="54" thickTop="1" thickBot="1">
      <c r="A302" s="140" t="s">
        <v>1717</v>
      </c>
      <c r="B302" s="141" t="s">
        <v>1830</v>
      </c>
      <c r="C302" s="136" t="s">
        <v>1844</v>
      </c>
      <c r="D302" s="182">
        <f>VLOOKUP('802.1'!A89,'802.1'!A89:N424,14,FALSE)</f>
        <v>403756.46693294676</v>
      </c>
    </row>
    <row r="303" spans="1:4" ht="54" thickTop="1" thickBot="1">
      <c r="A303" s="140" t="s">
        <v>1718</v>
      </c>
      <c r="B303" s="141" t="s">
        <v>1880</v>
      </c>
      <c r="C303" s="136" t="s">
        <v>1844</v>
      </c>
      <c r="D303" s="182">
        <f>VLOOKUP('802.2'!A89,'802.2'!A89:N425,14,FALSE)</f>
        <v>71540.768796058721</v>
      </c>
    </row>
    <row r="304" spans="1:4" ht="54" thickTop="1" thickBot="1">
      <c r="A304" s="140" t="s">
        <v>1719</v>
      </c>
      <c r="B304" s="141" t="s">
        <v>1831</v>
      </c>
      <c r="C304" s="136" t="s">
        <v>1844</v>
      </c>
      <c r="D304" s="182">
        <f>VLOOKUP('802.3'!A89,'802.3'!A89:N426,14,FALSE)</f>
        <v>45849.284974877497</v>
      </c>
    </row>
    <row r="305" spans="1:4" ht="54" thickTop="1" thickBot="1">
      <c r="A305" s="140" t="s">
        <v>1720</v>
      </c>
      <c r="B305" s="141" t="s">
        <v>1832</v>
      </c>
      <c r="C305" s="136" t="s">
        <v>1844</v>
      </c>
      <c r="D305" s="182">
        <f>VLOOKUP('802.4'!A89,'802.4'!A89:N427,14,FALSE)</f>
        <v>39154.542803970413</v>
      </c>
    </row>
    <row r="306" spans="1:4" ht="54" thickTop="1" thickBot="1">
      <c r="A306" s="140" t="s">
        <v>1721</v>
      </c>
      <c r="B306" s="141" t="s">
        <v>1833</v>
      </c>
      <c r="C306" s="136" t="s">
        <v>1844</v>
      </c>
      <c r="D306" s="182">
        <f>VLOOKUP('802.5'!A89,'802.5'!A89:N428,14,FALSE)</f>
        <v>312552.15664543631</v>
      </c>
    </row>
    <row r="307" spans="1:4" ht="54" thickTop="1" thickBot="1">
      <c r="A307" s="140" t="s">
        <v>1722</v>
      </c>
      <c r="B307" s="141" t="s">
        <v>1834</v>
      </c>
      <c r="C307" s="136" t="s">
        <v>1844</v>
      </c>
      <c r="D307" s="182">
        <f>VLOOKUP('802.6'!A89,'802.6'!A89:N429,14,FALSE)</f>
        <v>303942.62348736095</v>
      </c>
    </row>
    <row r="308" spans="1:4" ht="54" thickTop="1" thickBot="1">
      <c r="A308" s="140" t="s">
        <v>1723</v>
      </c>
      <c r="B308" s="141" t="s">
        <v>1835</v>
      </c>
      <c r="C308" s="136" t="s">
        <v>1844</v>
      </c>
      <c r="D308" s="182">
        <f>VLOOKUP('802.7'!A89,'802.7'!A89:N430,14,FALSE)</f>
        <v>199361.04598986125</v>
      </c>
    </row>
    <row r="309" spans="1:4" ht="54" thickTop="1" thickBot="1">
      <c r="A309" s="140" t="s">
        <v>1724</v>
      </c>
      <c r="B309" s="141" t="s">
        <v>1836</v>
      </c>
      <c r="C309" s="136" t="s">
        <v>1844</v>
      </c>
      <c r="D309" s="182">
        <f>VLOOKUP('802.8'!A89,'802.8'!A89:N431,14,FALSE)</f>
        <v>170360.9631431078</v>
      </c>
    </row>
    <row r="310" spans="1:4" ht="54" thickTop="1" thickBot="1">
      <c r="A310" s="140" t="s">
        <v>1162</v>
      </c>
      <c r="B310" s="141" t="s">
        <v>1837</v>
      </c>
      <c r="C310" s="136" t="s">
        <v>233</v>
      </c>
      <c r="D310" s="182">
        <f>VLOOKUP('810.1'!A89,'810.1'!A89:N432,14,FALSE)</f>
        <v>22697.156637735981</v>
      </c>
    </row>
    <row r="311" spans="1:4" ht="54" thickTop="1" thickBot="1">
      <c r="A311" s="140" t="s">
        <v>1163</v>
      </c>
      <c r="B311" s="141" t="s">
        <v>1838</v>
      </c>
      <c r="C311" s="136" t="s">
        <v>233</v>
      </c>
      <c r="D311" s="182">
        <f>VLOOKUP('810.2'!A89,'810.2'!A89:N433,14,FALSE)</f>
        <v>13733.04837042814</v>
      </c>
    </row>
    <row r="312" spans="1:4" ht="54" thickTop="1" thickBot="1">
      <c r="A312" s="140" t="s">
        <v>1164</v>
      </c>
      <c r="B312" s="141" t="s">
        <v>1839</v>
      </c>
      <c r="C312" s="136" t="s">
        <v>233</v>
      </c>
      <c r="D312" s="182">
        <f>VLOOKUP('810.3'!A89,'810.3'!A89:N435,14,FALSE)</f>
        <v>8282.3235441884917</v>
      </c>
    </row>
    <row r="313" spans="1:4" ht="57.75" thickTop="1" thickBot="1">
      <c r="A313" s="140" t="s">
        <v>1725</v>
      </c>
      <c r="B313" s="141" t="s">
        <v>2049</v>
      </c>
      <c r="C313" s="136" t="s">
        <v>233</v>
      </c>
      <c r="D313" s="182">
        <f>VLOOKUP('811.1'!A89,'811.1'!A89:N436,14,FALSE)</f>
        <v>49781.606726418395</v>
      </c>
    </row>
    <row r="314" spans="1:4" ht="57.75" thickTop="1" thickBot="1">
      <c r="A314" s="140" t="s">
        <v>1726</v>
      </c>
      <c r="B314" s="141" t="s">
        <v>2050</v>
      </c>
      <c r="C314" s="136" t="s">
        <v>233</v>
      </c>
      <c r="D314" s="182">
        <f>VLOOKUP('811.2'!A89,'811.2'!A89:N437,14,FALSE)</f>
        <v>57366.005469477575</v>
      </c>
    </row>
    <row r="315" spans="1:4" ht="54" thickTop="1" thickBot="1">
      <c r="A315" s="140" t="s">
        <v>1165</v>
      </c>
      <c r="B315" s="141" t="s">
        <v>2052</v>
      </c>
      <c r="C315" s="136" t="s">
        <v>233</v>
      </c>
      <c r="D315" s="182">
        <f>VLOOKUP('812.1'!A89,'812.1'!A89:N438,14,FALSE)</f>
        <v>68415.748083196071</v>
      </c>
    </row>
    <row r="316" spans="1:4" ht="54" thickTop="1" thickBot="1">
      <c r="A316" s="140" t="s">
        <v>1727</v>
      </c>
      <c r="B316" s="141" t="s">
        <v>1840</v>
      </c>
      <c r="C316" s="136" t="s">
        <v>1994</v>
      </c>
      <c r="D316" s="182">
        <f>VLOOKUP('820.1'!A89,'820.1'!A89:N439,14,FALSE)</f>
        <v>76475.111050042629</v>
      </c>
    </row>
    <row r="317" spans="1:4" ht="54" thickTop="1" thickBot="1">
      <c r="A317" s="140" t="s">
        <v>1728</v>
      </c>
      <c r="B317" s="141" t="s">
        <v>1841</v>
      </c>
      <c r="C317" s="136" t="s">
        <v>984</v>
      </c>
      <c r="D317" s="182">
        <f>VLOOKUP('820.1.2'!A88,'820.1.2'!A88:N440,14,FALSE)</f>
        <v>31105431.35047878</v>
      </c>
    </row>
    <row r="318" spans="1:4" ht="57.75" thickTop="1" thickBot="1">
      <c r="A318" s="140" t="s">
        <v>1166</v>
      </c>
      <c r="B318" s="141" t="s">
        <v>1842</v>
      </c>
      <c r="C318" s="136" t="s">
        <v>1997</v>
      </c>
      <c r="D318" s="182">
        <f>VLOOKUP('900.1'!A88,'900.1'!A88:N441,14,FALSE)</f>
        <v>1122.1787870115395</v>
      </c>
    </row>
    <row r="319" spans="1:4" ht="57.75" thickTop="1" thickBot="1">
      <c r="A319" s="140" t="s">
        <v>1167</v>
      </c>
      <c r="B319" s="141" t="s">
        <v>2194</v>
      </c>
      <c r="C319" s="136" t="s">
        <v>1998</v>
      </c>
      <c r="D319" s="182">
        <f>VLOOKUP('900.2'!A88,'900.2'!A88:N442,14,FALSE)</f>
        <v>1377.219420423253</v>
      </c>
    </row>
    <row r="320" spans="1:4" ht="54" thickTop="1" thickBot="1">
      <c r="A320" s="140" t="s">
        <v>1168</v>
      </c>
      <c r="B320" s="141" t="s">
        <v>1843</v>
      </c>
      <c r="C320" s="136" t="s">
        <v>1998</v>
      </c>
      <c r="D320" s="182">
        <f>VLOOKUP('900.3'!A88,'900.3'!A88:N443,14,FALSE)</f>
        <v>1377.219420423253</v>
      </c>
    </row>
    <row r="321" spans="1:4" ht="53.25" thickTop="1">
      <c r="A321" s="115"/>
      <c r="B321" s="112"/>
      <c r="C321" s="139"/>
      <c r="D321" s="183" t="s">
        <v>2017</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42578125" style="186" customWidth="1"/>
  </cols>
  <sheetData>
    <row r="1" spans="1:4" ht="66" customHeight="1" thickTop="1">
      <c r="A1" s="670" t="s">
        <v>1849</v>
      </c>
      <c r="B1" s="671"/>
      <c r="C1" s="671"/>
      <c r="D1" s="672"/>
    </row>
    <row r="2" spans="1:4" ht="20.25" customHeight="1" thickBot="1">
      <c r="A2" s="673"/>
      <c r="B2" s="674"/>
      <c r="C2" s="674"/>
      <c r="D2" s="675"/>
    </row>
    <row r="3" spans="1:4" ht="16.5" thickTop="1" thickBot="1">
      <c r="A3" s="669" t="s">
        <v>2222</v>
      </c>
      <c r="B3" s="669"/>
      <c r="C3" s="669"/>
      <c r="D3" s="669"/>
    </row>
    <row r="4" spans="1:4" ht="16.5" thickTop="1" thickBot="1">
      <c r="A4" s="669"/>
      <c r="B4" s="669"/>
      <c r="C4" s="669"/>
      <c r="D4" s="669"/>
    </row>
    <row r="5" spans="1:4" ht="16.5" thickTop="1" thickBot="1">
      <c r="A5" s="669"/>
      <c r="B5" s="669"/>
      <c r="C5" s="669"/>
      <c r="D5" s="669"/>
    </row>
    <row r="6" spans="1:4" ht="16.5" thickTop="1" thickBot="1">
      <c r="A6" s="653" t="s">
        <v>2237</v>
      </c>
      <c r="B6" s="654" t="s">
        <v>1881</v>
      </c>
      <c r="C6" s="655" t="s">
        <v>2238</v>
      </c>
      <c r="D6" s="656">
        <v>29260</v>
      </c>
    </row>
    <row r="7" spans="1:4" ht="16.5" thickTop="1" thickBot="1">
      <c r="A7" s="6"/>
      <c r="B7" s="7"/>
      <c r="C7" s="8"/>
      <c r="D7" s="187" t="s">
        <v>1847</v>
      </c>
    </row>
    <row r="8" spans="1:4" ht="16.5" thickTop="1" thickBot="1">
      <c r="A8" s="657" t="s">
        <v>98</v>
      </c>
      <c r="B8" s="658" t="s">
        <v>1881</v>
      </c>
      <c r="C8" s="659" t="s">
        <v>99</v>
      </c>
      <c r="D8" s="660">
        <v>58677.433987924393</v>
      </c>
    </row>
    <row r="9" spans="1:4" ht="16.5" thickTop="1" thickBot="1">
      <c r="A9" s="657" t="s">
        <v>102</v>
      </c>
      <c r="B9" s="658" t="s">
        <v>1881</v>
      </c>
      <c r="C9" s="659" t="s">
        <v>103</v>
      </c>
      <c r="D9" s="660">
        <f>$D$6*1.85</f>
        <v>54131</v>
      </c>
    </row>
    <row r="10" spans="1:4" ht="16.5" thickTop="1" thickBot="1">
      <c r="A10" s="657" t="s">
        <v>0</v>
      </c>
      <c r="B10" s="658" t="s">
        <v>1881</v>
      </c>
      <c r="C10" s="659" t="s">
        <v>1</v>
      </c>
      <c r="D10" s="660">
        <v>69346.058349365194</v>
      </c>
    </row>
    <row r="11" spans="1:4" ht="16.5" thickTop="1" thickBot="1">
      <c r="A11" s="657" t="s">
        <v>1673</v>
      </c>
      <c r="B11" s="658" t="s">
        <v>1881</v>
      </c>
      <c r="C11" s="659" t="s">
        <v>1672</v>
      </c>
      <c r="D11" s="660">
        <v>320058.73084322392</v>
      </c>
    </row>
    <row r="12" spans="1:4" ht="16.5" thickTop="1" thickBot="1">
      <c r="A12" s="657" t="s">
        <v>100</v>
      </c>
      <c r="B12" s="658" t="s">
        <v>1881</v>
      </c>
      <c r="C12" s="659" t="s">
        <v>101</v>
      </c>
      <c r="D12" s="660">
        <v>80014.682710805981</v>
      </c>
    </row>
    <row r="13" spans="1:4" ht="16.5" thickTop="1" thickBot="1">
      <c r="A13" s="657" t="s">
        <v>62</v>
      </c>
      <c r="B13" s="658" t="s">
        <v>1881</v>
      </c>
      <c r="C13" s="659" t="s">
        <v>63</v>
      </c>
      <c r="D13" s="660">
        <v>586774.33987924387</v>
      </c>
    </row>
    <row r="14" spans="1:4" ht="16.5" thickTop="1" thickBot="1">
      <c r="A14" s="657" t="s">
        <v>108</v>
      </c>
      <c r="B14" s="658" t="s">
        <v>1881</v>
      </c>
      <c r="C14" s="659" t="s">
        <v>109</v>
      </c>
      <c r="D14" s="660">
        <v>320058.73084322392</v>
      </c>
    </row>
    <row r="15" spans="1:4" ht="16.5" thickTop="1" thickBot="1">
      <c r="A15" s="657" t="s">
        <v>41</v>
      </c>
      <c r="B15" s="658" t="s">
        <v>1881</v>
      </c>
      <c r="C15" s="659" t="s">
        <v>42</v>
      </c>
      <c r="D15" s="660">
        <v>213372.48722881597</v>
      </c>
    </row>
    <row r="16" spans="1:4" ht="16.5" thickTop="1" thickBot="1">
      <c r="A16" s="657" t="s">
        <v>43</v>
      </c>
      <c r="B16" s="658" t="s">
        <v>1881</v>
      </c>
      <c r="C16" s="659" t="s">
        <v>44</v>
      </c>
      <c r="D16" s="660">
        <v>320058.73084322392</v>
      </c>
    </row>
    <row r="17" spans="1:4" ht="16.5" thickTop="1" thickBot="1">
      <c r="A17" s="657" t="s">
        <v>106</v>
      </c>
      <c r="B17" s="658" t="s">
        <v>1881</v>
      </c>
      <c r="C17" s="659" t="s">
        <v>107</v>
      </c>
      <c r="D17" s="660">
        <v>106686.24361440798</v>
      </c>
    </row>
    <row r="18" spans="1:4" ht="16.5" thickTop="1" thickBot="1">
      <c r="A18" s="657" t="s">
        <v>1674</v>
      </c>
      <c r="B18" s="658" t="s">
        <v>1881</v>
      </c>
      <c r="C18" s="659" t="s">
        <v>1999</v>
      </c>
      <c r="D18" s="660">
        <v>96017.619252967183</v>
      </c>
    </row>
    <row r="19" spans="1:4" ht="16.5" thickTop="1" thickBot="1">
      <c r="A19" s="657" t="s">
        <v>96</v>
      </c>
      <c r="B19" s="658" t="s">
        <v>92</v>
      </c>
      <c r="C19" s="659" t="s">
        <v>97</v>
      </c>
      <c r="D19" s="660">
        <v>2133724.8722881596</v>
      </c>
    </row>
    <row r="20" spans="1:4" ht="16.5" thickTop="1" thickBot="1">
      <c r="A20" s="657" t="s">
        <v>76</v>
      </c>
      <c r="B20" s="658" t="s">
        <v>1881</v>
      </c>
      <c r="C20" s="659" t="s">
        <v>77</v>
      </c>
      <c r="D20" s="660">
        <v>485912.31941843667</v>
      </c>
    </row>
    <row r="21" spans="1:4" ht="16.5" thickTop="1" thickBot="1">
      <c r="A21" s="657" t="s">
        <v>74</v>
      </c>
      <c r="B21" s="658" t="s">
        <v>1881</v>
      </c>
      <c r="C21" s="659" t="s">
        <v>75</v>
      </c>
      <c r="D21" s="660">
        <v>477235.31371453602</v>
      </c>
    </row>
    <row r="22" spans="1:4" ht="16.5" thickTop="1" thickBot="1">
      <c r="A22" s="657" t="s">
        <v>84</v>
      </c>
      <c r="B22" s="658" t="s">
        <v>1881</v>
      </c>
      <c r="C22" s="659" t="s">
        <v>85</v>
      </c>
      <c r="D22" s="660">
        <v>544482.10791976599</v>
      </c>
    </row>
    <row r="23" spans="1:4" ht="16.5" thickTop="1" thickBot="1">
      <c r="A23" s="657" t="s">
        <v>78</v>
      </c>
      <c r="B23" s="658" t="s">
        <v>1881</v>
      </c>
      <c r="C23" s="659" t="s">
        <v>79</v>
      </c>
      <c r="D23" s="660">
        <v>605221.14784707059</v>
      </c>
    </row>
    <row r="24" spans="1:4" ht="16.5" thickTop="1" thickBot="1">
      <c r="A24" s="657" t="s">
        <v>64</v>
      </c>
      <c r="B24" s="658" t="s">
        <v>1881</v>
      </c>
      <c r="C24" s="659" t="s">
        <v>65</v>
      </c>
      <c r="D24" s="660">
        <v>468558.30801063532</v>
      </c>
    </row>
    <row r="25" spans="1:4" ht="16.5" thickTop="1" thickBot="1">
      <c r="A25" s="657" t="s">
        <v>80</v>
      </c>
      <c r="B25" s="658" t="s">
        <v>1881</v>
      </c>
      <c r="C25" s="659" t="s">
        <v>81</v>
      </c>
      <c r="D25" s="660">
        <v>557497.61647561705</v>
      </c>
    </row>
    <row r="26" spans="1:4" ht="16.5" thickTop="1" thickBot="1">
      <c r="A26" s="657" t="s">
        <v>82</v>
      </c>
      <c r="B26" s="658" t="s">
        <v>1881</v>
      </c>
      <c r="C26" s="659" t="s">
        <v>83</v>
      </c>
      <c r="D26" s="660">
        <v>577020.87930939358</v>
      </c>
    </row>
    <row r="27" spans="1:4" ht="16.5" thickTop="1" thickBot="1">
      <c r="A27" s="657" t="s">
        <v>104</v>
      </c>
      <c r="B27" s="658" t="s">
        <v>1881</v>
      </c>
      <c r="C27" s="659" t="s">
        <v>105</v>
      </c>
      <c r="D27" s="660">
        <v>145339.84554033595</v>
      </c>
    </row>
    <row r="28" spans="1:4" ht="16.5" thickTop="1" thickBot="1">
      <c r="A28" s="657" t="s">
        <v>4</v>
      </c>
      <c r="B28" s="658" t="s">
        <v>1881</v>
      </c>
      <c r="C28" s="659" t="s">
        <v>5</v>
      </c>
      <c r="D28" s="660">
        <v>162693.85694813728</v>
      </c>
    </row>
    <row r="29" spans="1:4" ht="16.5" customHeight="1" thickTop="1" thickBot="1">
      <c r="A29" s="657" t="s">
        <v>45</v>
      </c>
      <c r="B29" s="658" t="s">
        <v>1881</v>
      </c>
      <c r="C29" s="659" t="s">
        <v>2225</v>
      </c>
      <c r="D29" s="660">
        <f>$D$43+$D$64</f>
        <v>160817.24361440798</v>
      </c>
    </row>
    <row r="30" spans="1:4" ht="16.5" thickTop="1" thickBot="1">
      <c r="A30" s="657" t="s">
        <v>66</v>
      </c>
      <c r="B30" s="658" t="s">
        <v>1881</v>
      </c>
      <c r="C30" s="659" t="s">
        <v>67</v>
      </c>
      <c r="D30" s="660">
        <v>160029.36542161196</v>
      </c>
    </row>
    <row r="31" spans="1:4" ht="16.5" thickTop="1" thickBot="1">
      <c r="A31" s="657" t="s">
        <v>23</v>
      </c>
      <c r="B31" s="658" t="s">
        <v>1881</v>
      </c>
      <c r="C31" s="659" t="s">
        <v>24</v>
      </c>
      <c r="D31" s="660">
        <f>$D$64*10</f>
        <v>541310</v>
      </c>
    </row>
    <row r="32" spans="1:4" ht="16.5" thickTop="1" thickBot="1">
      <c r="A32" s="657" t="s">
        <v>7</v>
      </c>
      <c r="B32" s="658" t="s">
        <v>1881</v>
      </c>
      <c r="C32" s="659" t="s">
        <v>8</v>
      </c>
      <c r="D32" s="660">
        <f>$D$64*2</f>
        <v>108262</v>
      </c>
    </row>
    <row r="33" spans="1:4" ht="16.5" thickTop="1" thickBot="1">
      <c r="A33" s="657" t="s">
        <v>9</v>
      </c>
      <c r="B33" s="658" t="s">
        <v>1881</v>
      </c>
      <c r="C33" s="659" t="s">
        <v>10</v>
      </c>
      <c r="D33" s="660">
        <f>$D$64*3</f>
        <v>162393</v>
      </c>
    </row>
    <row r="34" spans="1:4" ht="16.5" thickTop="1" thickBot="1">
      <c r="A34" s="657" t="s">
        <v>11</v>
      </c>
      <c r="B34" s="658" t="s">
        <v>1881</v>
      </c>
      <c r="C34" s="659" t="s">
        <v>12</v>
      </c>
      <c r="D34" s="660">
        <f>$D$64*4</f>
        <v>216524</v>
      </c>
    </row>
    <row r="35" spans="1:4" ht="16.5" thickTop="1" thickBot="1">
      <c r="A35" s="657" t="s">
        <v>13</v>
      </c>
      <c r="B35" s="658" t="s">
        <v>1881</v>
      </c>
      <c r="C35" s="659" t="s">
        <v>14</v>
      </c>
      <c r="D35" s="660">
        <f>$D$64*5</f>
        <v>270655</v>
      </c>
    </row>
    <row r="36" spans="1:4" ht="16.5" thickTop="1" thickBot="1">
      <c r="A36" s="657" t="s">
        <v>15</v>
      </c>
      <c r="B36" s="658" t="s">
        <v>1881</v>
      </c>
      <c r="C36" s="659" t="s">
        <v>16</v>
      </c>
      <c r="D36" s="660">
        <f>$D$64*6</f>
        <v>324786</v>
      </c>
    </row>
    <row r="37" spans="1:4" ht="16.5" thickTop="1" thickBot="1">
      <c r="A37" s="657" t="s">
        <v>17</v>
      </c>
      <c r="B37" s="658" t="s">
        <v>1881</v>
      </c>
      <c r="C37" s="659" t="s">
        <v>18</v>
      </c>
      <c r="D37" s="660">
        <f>$D$64*7</f>
        <v>378917</v>
      </c>
    </row>
    <row r="38" spans="1:4" ht="16.5" thickTop="1" thickBot="1">
      <c r="A38" s="657" t="s">
        <v>19</v>
      </c>
      <c r="B38" s="658" t="s">
        <v>1881</v>
      </c>
      <c r="C38" s="659" t="s">
        <v>20</v>
      </c>
      <c r="D38" s="660">
        <f>$D$64*8</f>
        <v>433048</v>
      </c>
    </row>
    <row r="39" spans="1:4" ht="16.5" thickTop="1" thickBot="1">
      <c r="A39" s="657" t="s">
        <v>21</v>
      </c>
      <c r="B39" s="658" t="s">
        <v>1881</v>
      </c>
      <c r="C39" s="659" t="s">
        <v>22</v>
      </c>
      <c r="D39" s="660">
        <f>$D$64*9</f>
        <v>487179</v>
      </c>
    </row>
    <row r="40" spans="1:4" ht="16.5" thickTop="1" thickBot="1">
      <c r="A40" s="657" t="s">
        <v>72</v>
      </c>
      <c r="B40" s="658" t="s">
        <v>1881</v>
      </c>
      <c r="C40" s="659" t="s">
        <v>73</v>
      </c>
      <c r="D40" s="660">
        <v>58677.433987924393</v>
      </c>
    </row>
    <row r="41" spans="1:4" ht="16.5" thickTop="1" thickBot="1">
      <c r="A41" s="657" t="s">
        <v>27</v>
      </c>
      <c r="B41" s="658" t="s">
        <v>1881</v>
      </c>
      <c r="C41" s="659" t="s">
        <v>28</v>
      </c>
      <c r="D41" s="660">
        <v>117354.86797584879</v>
      </c>
    </row>
    <row r="42" spans="1:4" ht="16.5" thickTop="1" thickBot="1">
      <c r="A42" s="657" t="s">
        <v>25</v>
      </c>
      <c r="B42" s="658" t="s">
        <v>1881</v>
      </c>
      <c r="C42" s="659" t="s">
        <v>26</v>
      </c>
      <c r="D42" s="660">
        <v>117354.86797584879</v>
      </c>
    </row>
    <row r="43" spans="1:4" ht="16.5" thickTop="1" thickBot="1">
      <c r="A43" s="657" t="s">
        <v>30</v>
      </c>
      <c r="B43" s="658" t="s">
        <v>1881</v>
      </c>
      <c r="C43" s="659" t="s">
        <v>31</v>
      </c>
      <c r="D43" s="660">
        <v>106686.24361440798</v>
      </c>
    </row>
    <row r="44" spans="1:4" ht="17.25" customHeight="1" thickTop="1" thickBot="1">
      <c r="A44" s="657" t="s">
        <v>40</v>
      </c>
      <c r="B44" s="658" t="s">
        <v>1881</v>
      </c>
      <c r="C44" s="659" t="s">
        <v>2224</v>
      </c>
      <c r="D44" s="660">
        <v>266715.60903601995</v>
      </c>
    </row>
    <row r="45" spans="1:4" ht="16.5" thickTop="1" thickBot="1">
      <c r="A45" s="657" t="s">
        <v>32</v>
      </c>
      <c r="B45" s="658" t="s">
        <v>1881</v>
      </c>
      <c r="C45" s="659" t="s">
        <v>33</v>
      </c>
      <c r="D45" s="660">
        <f>D43*2</f>
        <v>213372.48722881597</v>
      </c>
    </row>
    <row r="46" spans="1:4" ht="16.5" thickTop="1" thickBot="1">
      <c r="A46" s="657" t="s">
        <v>34</v>
      </c>
      <c r="B46" s="658" t="s">
        <v>1881</v>
      </c>
      <c r="C46" s="659" t="s">
        <v>35</v>
      </c>
      <c r="D46" s="660">
        <f>D43*3</f>
        <v>320058.73084322398</v>
      </c>
    </row>
    <row r="47" spans="1:4" ht="16.5" thickTop="1" thickBot="1">
      <c r="A47" s="657" t="s">
        <v>70</v>
      </c>
      <c r="B47" s="658" t="s">
        <v>1881</v>
      </c>
      <c r="C47" s="659" t="s">
        <v>71</v>
      </c>
      <c r="D47" s="660">
        <f>D43+(3*D8)</f>
        <v>282718.54557818116</v>
      </c>
    </row>
    <row r="48" spans="1:4" ht="16.5" thickTop="1" thickBot="1">
      <c r="A48" s="657" t="s">
        <v>36</v>
      </c>
      <c r="B48" s="658" t="s">
        <v>1881</v>
      </c>
      <c r="C48" s="659" t="s">
        <v>37</v>
      </c>
      <c r="D48" s="660">
        <v>117354.86797584879</v>
      </c>
    </row>
    <row r="49" spans="1:4" ht="16.5" thickTop="1" thickBot="1">
      <c r="A49" s="657" t="s">
        <v>38</v>
      </c>
      <c r="B49" s="658" t="s">
        <v>1881</v>
      </c>
      <c r="C49" s="659" t="s">
        <v>39</v>
      </c>
      <c r="D49" s="660">
        <v>128023.49233728957</v>
      </c>
    </row>
    <row r="50" spans="1:4" ht="16.5" thickTop="1" thickBot="1">
      <c r="A50" s="657" t="s">
        <v>89</v>
      </c>
      <c r="B50" s="658" t="s">
        <v>1881</v>
      </c>
      <c r="C50" s="659" t="s">
        <v>90</v>
      </c>
      <c r="D50" s="660">
        <v>133357.80451800997</v>
      </c>
    </row>
    <row r="51" spans="1:4" ht="16.5" thickTop="1" thickBot="1">
      <c r="A51" s="657" t="s">
        <v>46</v>
      </c>
      <c r="B51" s="658" t="s">
        <v>1881</v>
      </c>
      <c r="C51" s="659" t="s">
        <v>47</v>
      </c>
      <c r="D51" s="660">
        <f>$D$6*1.85</f>
        <v>54131</v>
      </c>
    </row>
    <row r="52" spans="1:4" ht="16.5" thickTop="1" thickBot="1">
      <c r="A52" s="657" t="s">
        <v>48</v>
      </c>
      <c r="B52" s="658" t="s">
        <v>1881</v>
      </c>
      <c r="C52" s="659" t="s">
        <v>49</v>
      </c>
      <c r="D52" s="660">
        <f>D51*2</f>
        <v>108262</v>
      </c>
    </row>
    <row r="53" spans="1:4" ht="16.5" thickTop="1" thickBot="1">
      <c r="A53" s="657" t="s">
        <v>50</v>
      </c>
      <c r="B53" s="658" t="s">
        <v>1881</v>
      </c>
      <c r="C53" s="659" t="s">
        <v>51</v>
      </c>
      <c r="D53" s="660">
        <v>106686.24361440798</v>
      </c>
    </row>
    <row r="54" spans="1:4" ht="16.5" thickTop="1" thickBot="1">
      <c r="A54" s="657" t="s">
        <v>68</v>
      </c>
      <c r="B54" s="658" t="s">
        <v>1881</v>
      </c>
      <c r="C54" s="659" t="s">
        <v>69</v>
      </c>
      <c r="D54" s="660">
        <v>213372.48722881597</v>
      </c>
    </row>
    <row r="55" spans="1:4" ht="46.5" thickTop="1" thickBot="1">
      <c r="A55" s="657" t="s">
        <v>29</v>
      </c>
      <c r="B55" s="658" t="s">
        <v>1881</v>
      </c>
      <c r="C55" s="659" t="s">
        <v>1882</v>
      </c>
      <c r="D55" s="661">
        <v>800146.82710805978</v>
      </c>
    </row>
    <row r="56" spans="1:4" ht="16.5" thickTop="1" thickBot="1">
      <c r="A56" s="657" t="s">
        <v>52</v>
      </c>
      <c r="B56" s="658" t="s">
        <v>1881</v>
      </c>
      <c r="C56" s="659" t="s">
        <v>53</v>
      </c>
      <c r="D56" s="660">
        <v>80014.682710805981</v>
      </c>
    </row>
    <row r="57" spans="1:4" ht="16.5" thickTop="1" thickBot="1">
      <c r="A57" s="657" t="s">
        <v>54</v>
      </c>
      <c r="B57" s="658" t="s">
        <v>1881</v>
      </c>
      <c r="C57" s="659" t="s">
        <v>55</v>
      </c>
      <c r="D57" s="660">
        <v>160029.36542161196</v>
      </c>
    </row>
    <row r="58" spans="1:4" ht="16.5" thickTop="1" thickBot="1">
      <c r="A58" s="657" t="s">
        <v>56</v>
      </c>
      <c r="B58" s="658" t="s">
        <v>1881</v>
      </c>
      <c r="C58" s="659" t="s">
        <v>57</v>
      </c>
      <c r="D58" s="660">
        <v>106686.24361440798</v>
      </c>
    </row>
    <row r="59" spans="1:4" ht="16.5" thickTop="1" thickBot="1">
      <c r="A59" s="657" t="s">
        <v>2</v>
      </c>
      <c r="B59" s="658" t="s">
        <v>1881</v>
      </c>
      <c r="C59" s="659" t="s">
        <v>3</v>
      </c>
      <c r="D59" s="660">
        <v>213372.48722881597</v>
      </c>
    </row>
    <row r="60" spans="1:4" ht="16.5" thickTop="1" thickBot="1">
      <c r="A60" s="657" t="s">
        <v>58</v>
      </c>
      <c r="B60" s="658" t="s">
        <v>1881</v>
      </c>
      <c r="C60" s="659" t="s">
        <v>59</v>
      </c>
      <c r="D60" s="660">
        <v>133357.80451800997</v>
      </c>
    </row>
    <row r="61" spans="1:4" ht="16.5" thickTop="1" thickBot="1">
      <c r="A61" s="657" t="s">
        <v>86</v>
      </c>
      <c r="B61" s="658" t="s">
        <v>1881</v>
      </c>
      <c r="C61" s="659" t="s">
        <v>87</v>
      </c>
      <c r="D61" s="660">
        <v>160029.36542161196</v>
      </c>
    </row>
    <row r="62" spans="1:4" ht="16.5" thickTop="1" thickBot="1">
      <c r="A62" s="657" t="s">
        <v>88</v>
      </c>
      <c r="B62" s="658" t="s">
        <v>1881</v>
      </c>
      <c r="C62" s="659" t="s">
        <v>87</v>
      </c>
      <c r="D62" s="660">
        <v>160029.36542161196</v>
      </c>
    </row>
    <row r="63" spans="1:4" ht="16.5" thickTop="1" thickBot="1">
      <c r="A63" s="657" t="s">
        <v>60</v>
      </c>
      <c r="B63" s="658" t="s">
        <v>1881</v>
      </c>
      <c r="C63" s="659" t="s">
        <v>61</v>
      </c>
      <c r="D63" s="660">
        <v>160029.36542161196</v>
      </c>
    </row>
    <row r="64" spans="1:4" ht="17.25" customHeight="1" thickTop="1" thickBot="1">
      <c r="A64" s="657" t="s">
        <v>6</v>
      </c>
      <c r="B64" s="658" t="s">
        <v>1881</v>
      </c>
      <c r="C64" s="659" t="s">
        <v>2223</v>
      </c>
      <c r="D64" s="660">
        <f>$D$6*1.85</f>
        <v>54131</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2227</v>
      </c>
      <c r="B67" s="658" t="s">
        <v>1881</v>
      </c>
      <c r="C67" s="659" t="s">
        <v>2226</v>
      </c>
      <c r="D67" s="660">
        <f>$D$6*1.85</f>
        <v>54131</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77" zoomScaleNormal="77"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9" customWidth="1"/>
    <col min="3" max="3" width="89.7109375" style="10" customWidth="1"/>
    <col min="4" max="4" width="17.140625" style="186" customWidth="1"/>
  </cols>
  <sheetData>
    <row r="1" spans="1:4" ht="15.75" customHeight="1" thickTop="1">
      <c r="A1" s="679" t="s">
        <v>1849</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1845</v>
      </c>
    </row>
    <row r="7" spans="1:4" ht="30" customHeight="1" thickTop="1" thickBot="1">
      <c r="A7" s="13" t="s">
        <v>115</v>
      </c>
      <c r="B7" s="11" t="s">
        <v>92</v>
      </c>
      <c r="C7" s="14" t="s">
        <v>116</v>
      </c>
      <c r="D7" s="651">
        <v>1285.7565991909075</v>
      </c>
    </row>
    <row r="8" spans="1:4" ht="30" customHeight="1" thickTop="1" thickBot="1">
      <c r="A8" s="13" t="s">
        <v>112</v>
      </c>
      <c r="B8" s="11" t="s">
        <v>113</v>
      </c>
      <c r="C8" s="14" t="s">
        <v>114</v>
      </c>
      <c r="D8" s="651">
        <v>3687.3953101796201</v>
      </c>
    </row>
    <row r="9" spans="1:4" ht="30" customHeight="1" thickTop="1" thickBot="1">
      <c r="A9" s="13" t="s">
        <v>117</v>
      </c>
      <c r="B9" s="11" t="s">
        <v>113</v>
      </c>
      <c r="C9" s="14" t="s">
        <v>118</v>
      </c>
      <c r="D9" s="651">
        <v>90581.093805623837</v>
      </c>
    </row>
    <row r="10" spans="1:4" ht="30" customHeight="1" thickTop="1" thickBot="1">
      <c r="A10" s="13" t="s">
        <v>119</v>
      </c>
      <c r="B10" s="11" t="s">
        <v>113</v>
      </c>
      <c r="C10" s="14" t="s">
        <v>120</v>
      </c>
      <c r="D10" s="651">
        <v>62080.349218205469</v>
      </c>
    </row>
    <row r="11" spans="1:4" ht="30" customHeight="1" thickTop="1" thickBot="1">
      <c r="A11" s="13" t="s">
        <v>123</v>
      </c>
      <c r="B11" s="11" t="s">
        <v>113</v>
      </c>
      <c r="C11" s="14" t="s">
        <v>124</v>
      </c>
      <c r="D11" s="651">
        <v>59454.874217506607</v>
      </c>
    </row>
    <row r="12" spans="1:4" ht="30" customHeight="1" thickTop="1" thickBot="1">
      <c r="A12" s="13" t="s">
        <v>121</v>
      </c>
      <c r="B12" s="11" t="s">
        <v>113</v>
      </c>
      <c r="C12" s="14" t="s">
        <v>122</v>
      </c>
      <c r="D12" s="651">
        <v>75650.083665094819</v>
      </c>
    </row>
    <row r="13" spans="1:4" ht="30" customHeight="1" thickTop="1" thickBot="1">
      <c r="A13" s="13" t="s">
        <v>125</v>
      </c>
      <c r="B13" s="11" t="s">
        <v>113</v>
      </c>
      <c r="C13" s="14" t="s">
        <v>126</v>
      </c>
      <c r="D13" s="651">
        <v>65842.059198198374</v>
      </c>
    </row>
    <row r="14" spans="1:4" ht="30" customHeight="1" thickTop="1" thickBot="1">
      <c r="A14" s="13" t="s">
        <v>131</v>
      </c>
      <c r="B14" s="11" t="s">
        <v>113</v>
      </c>
      <c r="C14" s="14" t="s">
        <v>132</v>
      </c>
      <c r="D14" s="651">
        <v>186414.36263269439</v>
      </c>
    </row>
    <row r="15" spans="1:4" ht="30" customHeight="1" thickTop="1" thickBot="1">
      <c r="A15" s="13" t="s">
        <v>129</v>
      </c>
      <c r="B15" s="11" t="s">
        <v>113</v>
      </c>
      <c r="C15" s="14" t="s">
        <v>130</v>
      </c>
      <c r="D15" s="651">
        <v>146468.42778283131</v>
      </c>
    </row>
    <row r="16" spans="1:4" ht="30" customHeight="1" thickTop="1" thickBot="1">
      <c r="A16" s="13" t="s">
        <v>127</v>
      </c>
      <c r="B16" s="11" t="s">
        <v>113</v>
      </c>
      <c r="C16" s="14" t="s">
        <v>128</v>
      </c>
      <c r="D16" s="651">
        <v>117416.83880111271</v>
      </c>
    </row>
    <row r="17" spans="1:4" ht="30" customHeight="1" thickTop="1" thickBot="1">
      <c r="A17" s="13" t="s">
        <v>1710</v>
      </c>
      <c r="B17" s="11" t="s">
        <v>113</v>
      </c>
      <c r="C17" s="14" t="s">
        <v>1711</v>
      </c>
      <c r="D17" s="651">
        <v>87288.218647184302</v>
      </c>
    </row>
    <row r="18" spans="1:4" ht="30" customHeight="1" thickTop="1" thickBot="1">
      <c r="A18" s="13" t="s">
        <v>133</v>
      </c>
      <c r="B18" s="11" t="s">
        <v>113</v>
      </c>
      <c r="C18" s="14" t="s">
        <v>134</v>
      </c>
      <c r="D18" s="651">
        <v>144.51143911409685</v>
      </c>
    </row>
    <row r="19" spans="1:4" ht="30" customHeight="1" thickTop="1" thickBot="1">
      <c r="A19" s="13" t="s">
        <v>146</v>
      </c>
      <c r="B19" s="11" t="s">
        <v>113</v>
      </c>
      <c r="C19" s="14" t="s">
        <v>147</v>
      </c>
      <c r="D19" s="651">
        <v>344731.48643629981</v>
      </c>
    </row>
    <row r="20" spans="1:4" ht="30" customHeight="1" thickTop="1" thickBot="1">
      <c r="A20" s="13" t="s">
        <v>135</v>
      </c>
      <c r="B20" s="11" t="s">
        <v>113</v>
      </c>
      <c r="C20" s="14" t="s">
        <v>1883</v>
      </c>
      <c r="D20" s="651">
        <v>56435.57796670292</v>
      </c>
    </row>
    <row r="21" spans="1:4" ht="30" customHeight="1" thickTop="1" thickBot="1">
      <c r="A21" s="13" t="s">
        <v>136</v>
      </c>
      <c r="B21" s="11" t="s">
        <v>113</v>
      </c>
      <c r="C21" s="14" t="s">
        <v>137</v>
      </c>
      <c r="D21" s="651">
        <v>130295.26418384217</v>
      </c>
    </row>
    <row r="22" spans="1:4" ht="30" customHeight="1" thickTop="1" thickBot="1">
      <c r="A22" s="13" t="s">
        <v>138</v>
      </c>
      <c r="B22" s="11" t="s">
        <v>113</v>
      </c>
      <c r="C22" s="14" t="s">
        <v>139</v>
      </c>
      <c r="D22" s="651">
        <v>47657.886966467275</v>
      </c>
    </row>
    <row r="23" spans="1:4" ht="30" customHeight="1" thickTop="1" thickBot="1">
      <c r="A23" s="13" t="s">
        <v>143</v>
      </c>
      <c r="B23" s="11" t="s">
        <v>144</v>
      </c>
      <c r="C23" s="14" t="s">
        <v>145</v>
      </c>
      <c r="D23" s="651">
        <v>35206.737246766425</v>
      </c>
    </row>
    <row r="24" spans="1:4" ht="30" customHeight="1" thickTop="1" thickBot="1">
      <c r="A24" s="13" t="s">
        <v>140</v>
      </c>
      <c r="B24" s="11" t="s">
        <v>998</v>
      </c>
      <c r="C24" s="14" t="s">
        <v>142</v>
      </c>
      <c r="D24" s="651">
        <v>30996.048978838884</v>
      </c>
    </row>
    <row r="25" spans="1:4" ht="30" customHeight="1" thickTop="1" thickBot="1">
      <c r="A25" s="13" t="s">
        <v>148</v>
      </c>
      <c r="B25" s="11" t="s">
        <v>113</v>
      </c>
      <c r="C25" s="14" t="s">
        <v>149</v>
      </c>
      <c r="D25" s="651">
        <v>178500.30896558115</v>
      </c>
    </row>
    <row r="26" spans="1:4" ht="30" customHeight="1" thickTop="1" thickBot="1">
      <c r="A26" s="13" t="s">
        <v>150</v>
      </c>
      <c r="B26" s="11" t="s">
        <v>113</v>
      </c>
      <c r="C26" s="14" t="s">
        <v>151</v>
      </c>
      <c r="D26" s="651">
        <v>190629.34158435589</v>
      </c>
    </row>
    <row r="27" spans="1:4" ht="30" customHeight="1" thickTop="1" thickBot="1">
      <c r="A27" s="13" t="s">
        <v>152</v>
      </c>
      <c r="B27" s="11" t="s">
        <v>113</v>
      </c>
      <c r="C27" s="14" t="s">
        <v>153</v>
      </c>
      <c r="D27" s="651">
        <v>57261.822191603424</v>
      </c>
    </row>
    <row r="28" spans="1:4" ht="30" customHeight="1" thickTop="1" thickBot="1">
      <c r="A28" s="13" t="s">
        <v>154</v>
      </c>
      <c r="B28" s="11" t="s">
        <v>113</v>
      </c>
      <c r="C28" s="14" t="s">
        <v>155</v>
      </c>
      <c r="D28" s="651">
        <v>106487.28037498386</v>
      </c>
    </row>
    <row r="29" spans="1:4" ht="30" customHeight="1" thickTop="1" thickBot="1">
      <c r="A29" s="13" t="s">
        <v>156</v>
      </c>
      <c r="B29" s="11" t="s">
        <v>113</v>
      </c>
      <c r="C29" s="14" t="s">
        <v>157</v>
      </c>
      <c r="D29" s="651">
        <v>843.90267879606199</v>
      </c>
    </row>
    <row r="30" spans="1:4" ht="30" customHeight="1" thickTop="1" thickBot="1">
      <c r="A30" s="13" t="s">
        <v>166</v>
      </c>
      <c r="B30" s="11" t="s">
        <v>113</v>
      </c>
      <c r="C30" s="14" t="s">
        <v>167</v>
      </c>
      <c r="D30" s="651">
        <v>91891.625024460081</v>
      </c>
    </row>
    <row r="31" spans="1:4" ht="30" customHeight="1" thickTop="1" thickBot="1">
      <c r="A31" s="13" t="s">
        <v>162</v>
      </c>
      <c r="B31" s="11" t="s">
        <v>113</v>
      </c>
      <c r="C31" s="14" t="s">
        <v>163</v>
      </c>
      <c r="D31" s="651">
        <v>6506.5997521555701</v>
      </c>
    </row>
    <row r="32" spans="1:4" ht="30" customHeight="1" thickTop="1" thickBot="1">
      <c r="A32" s="13" t="s">
        <v>164</v>
      </c>
      <c r="B32" s="11" t="s">
        <v>113</v>
      </c>
      <c r="C32" s="14" t="s">
        <v>165</v>
      </c>
      <c r="D32" s="651">
        <v>54471.729340722391</v>
      </c>
    </row>
    <row r="33" spans="1:4" ht="30" customHeight="1" thickTop="1" thickBot="1">
      <c r="A33" s="13" t="s">
        <v>171</v>
      </c>
      <c r="B33" s="11" t="s">
        <v>113</v>
      </c>
      <c r="C33" s="14" t="s">
        <v>172</v>
      </c>
      <c r="D33" s="651">
        <v>6202.6227502635211</v>
      </c>
    </row>
    <row r="34" spans="1:4" ht="30" customHeight="1" thickTop="1" thickBot="1">
      <c r="A34" s="13" t="s">
        <v>160</v>
      </c>
      <c r="B34" s="11" t="s">
        <v>113</v>
      </c>
      <c r="C34" s="14" t="s">
        <v>161</v>
      </c>
      <c r="D34" s="651">
        <v>4872.1088011007787</v>
      </c>
    </row>
    <row r="35" spans="1:4" ht="30" customHeight="1" thickTop="1" thickBot="1">
      <c r="A35" s="13" t="s">
        <v>173</v>
      </c>
      <c r="B35" s="11" t="s">
        <v>113</v>
      </c>
      <c r="C35" s="14" t="s">
        <v>1885</v>
      </c>
      <c r="D35" s="651">
        <v>97107.274521646701</v>
      </c>
    </row>
    <row r="36" spans="1:4" ht="30" customHeight="1" thickTop="1" thickBot="1">
      <c r="A36" s="13" t="s">
        <v>170</v>
      </c>
      <c r="B36" s="11" t="s">
        <v>113</v>
      </c>
      <c r="C36" s="14" t="s">
        <v>1884</v>
      </c>
      <c r="D36" s="651">
        <v>89796.76072768397</v>
      </c>
    </row>
    <row r="37" spans="1:4" ht="30" customHeight="1" thickTop="1" thickBot="1">
      <c r="A37" s="13" t="s">
        <v>168</v>
      </c>
      <c r="B37" s="11" t="s">
        <v>113</v>
      </c>
      <c r="C37" s="14" t="s">
        <v>169</v>
      </c>
      <c r="D37" s="651">
        <v>90297.586631178623</v>
      </c>
    </row>
    <row r="38" spans="1:4" ht="30" customHeight="1" thickTop="1" thickBot="1">
      <c r="A38" s="13" t="s">
        <v>174</v>
      </c>
      <c r="B38" s="11" t="s">
        <v>113</v>
      </c>
      <c r="C38" s="14" t="s">
        <v>175</v>
      </c>
      <c r="D38" s="651">
        <v>83452.188146998858</v>
      </c>
    </row>
    <row r="39" spans="1:4" ht="30" customHeight="1" thickTop="1" thickBot="1">
      <c r="A39" s="13" t="s">
        <v>176</v>
      </c>
      <c r="B39" s="11" t="s">
        <v>113</v>
      </c>
      <c r="C39" s="14" t="s">
        <v>177</v>
      </c>
      <c r="D39" s="651">
        <v>90563.932936227182</v>
      </c>
    </row>
    <row r="40" spans="1:4" ht="30" customHeight="1" thickTop="1" thickBot="1">
      <c r="A40" s="13" t="s">
        <v>180</v>
      </c>
      <c r="B40" s="11" t="s">
        <v>113</v>
      </c>
      <c r="C40" s="14" t="s">
        <v>181</v>
      </c>
      <c r="D40" s="651">
        <v>93567.613611953711</v>
      </c>
    </row>
    <row r="41" spans="1:4" ht="30" customHeight="1" thickTop="1" thickBot="1">
      <c r="A41" s="13" t="s">
        <v>178</v>
      </c>
      <c r="B41" s="11" t="s">
        <v>113</v>
      </c>
      <c r="C41" s="14" t="s">
        <v>179</v>
      </c>
      <c r="D41" s="651">
        <v>109246.07940000435</v>
      </c>
    </row>
    <row r="42" spans="1:4" ht="30" customHeight="1" thickTop="1" thickBot="1">
      <c r="A42" s="13" t="s">
        <v>182</v>
      </c>
      <c r="B42" s="11" t="s">
        <v>113</v>
      </c>
      <c r="C42" s="14" t="s">
        <v>183</v>
      </c>
      <c r="D42" s="651">
        <v>109246.07940000435</v>
      </c>
    </row>
    <row r="43" spans="1:4" ht="30" customHeight="1" thickTop="1" thickBot="1">
      <c r="A43" s="13" t="s">
        <v>1671</v>
      </c>
      <c r="B43" s="11" t="s">
        <v>113</v>
      </c>
      <c r="C43" s="14" t="s">
        <v>1670</v>
      </c>
      <c r="D43" s="651">
        <v>5109.1193134516343</v>
      </c>
    </row>
    <row r="44" spans="1:4" ht="30" customHeight="1" thickTop="1" thickBot="1">
      <c r="A44" s="13" t="s">
        <v>184</v>
      </c>
      <c r="B44" s="11" t="s">
        <v>113</v>
      </c>
      <c r="C44" s="14" t="s">
        <v>185</v>
      </c>
      <c r="D44" s="651">
        <v>5109.1193134516343</v>
      </c>
    </row>
    <row r="45" spans="1:4" ht="30" customHeight="1" thickTop="1" thickBot="1">
      <c r="A45" s="13" t="s">
        <v>1602</v>
      </c>
      <c r="B45" s="11" t="s">
        <v>113</v>
      </c>
      <c r="C45" s="14" t="s">
        <v>1603</v>
      </c>
      <c r="D45" s="651">
        <v>4031.979465358962</v>
      </c>
    </row>
    <row r="46" spans="1:4" ht="30" customHeight="1" thickTop="1" thickBot="1">
      <c r="A46" s="13" t="s">
        <v>188</v>
      </c>
      <c r="B46" s="11" t="s">
        <v>113</v>
      </c>
      <c r="C46" s="14" t="s">
        <v>189</v>
      </c>
      <c r="D46" s="651">
        <v>2215.4888236058518</v>
      </c>
    </row>
    <row r="47" spans="1:4" ht="30" customHeight="1" thickTop="1" thickBot="1">
      <c r="A47" s="13" t="s">
        <v>186</v>
      </c>
      <c r="B47" s="11" t="s">
        <v>113</v>
      </c>
      <c r="C47" s="14" t="s">
        <v>187</v>
      </c>
      <c r="D47" s="651">
        <v>2215.4888236058518</v>
      </c>
    </row>
    <row r="48" spans="1:4" ht="30" customHeight="1" thickTop="1" thickBot="1">
      <c r="A48" s="13" t="s">
        <v>190</v>
      </c>
      <c r="B48" s="11" t="s">
        <v>113</v>
      </c>
      <c r="C48" s="14" t="s">
        <v>191</v>
      </c>
      <c r="D48" s="651">
        <v>3026.2071855956883</v>
      </c>
    </row>
    <row r="49" spans="1:4" ht="30" customHeight="1" thickTop="1" thickBot="1">
      <c r="A49" s="13" t="s">
        <v>201</v>
      </c>
      <c r="B49" s="11" t="s">
        <v>113</v>
      </c>
      <c r="C49" s="14" t="s">
        <v>1887</v>
      </c>
      <c r="D49" s="651">
        <v>132610.75663193749</v>
      </c>
    </row>
    <row r="50" spans="1:4" ht="30" customHeight="1" thickTop="1" thickBot="1">
      <c r="A50" s="13" t="s">
        <v>192</v>
      </c>
      <c r="B50" s="11" t="s">
        <v>113</v>
      </c>
      <c r="C50" s="14" t="s">
        <v>193</v>
      </c>
      <c r="D50" s="651">
        <v>62706.933167952084</v>
      </c>
    </row>
    <row r="51" spans="1:4" ht="30" customHeight="1" thickTop="1" thickBot="1">
      <c r="A51" s="13" t="s">
        <v>194</v>
      </c>
      <c r="B51" s="11" t="s">
        <v>113</v>
      </c>
      <c r="C51" s="14" t="s">
        <v>1886</v>
      </c>
      <c r="D51" s="651">
        <v>2763.3675952733793</v>
      </c>
    </row>
    <row r="52" spans="1:4" ht="30" customHeight="1" thickTop="1" thickBot="1">
      <c r="A52" s="13" t="s">
        <v>224</v>
      </c>
      <c r="B52" s="11" t="s">
        <v>92</v>
      </c>
      <c r="C52" s="14" t="s">
        <v>1890</v>
      </c>
      <c r="D52" s="651">
        <v>246589.4658849659</v>
      </c>
    </row>
    <row r="53" spans="1:4" ht="30" customHeight="1" thickTop="1" thickBot="1">
      <c r="A53" s="13" t="s">
        <v>195</v>
      </c>
      <c r="B53" s="11" t="s">
        <v>113</v>
      </c>
      <c r="C53" s="14" t="s">
        <v>196</v>
      </c>
      <c r="D53" s="651">
        <v>5377.8111884062764</v>
      </c>
    </row>
    <row r="54" spans="1:4" ht="30" customHeight="1" thickTop="1" thickBot="1">
      <c r="A54" s="13" t="s">
        <v>214</v>
      </c>
      <c r="B54" s="11" t="s">
        <v>113</v>
      </c>
      <c r="C54" s="14" t="s">
        <v>215</v>
      </c>
      <c r="D54" s="651">
        <v>12541.607261741736</v>
      </c>
    </row>
    <row r="55" spans="1:4" ht="30" customHeight="1" thickTop="1" thickBot="1">
      <c r="A55" s="13" t="s">
        <v>197</v>
      </c>
      <c r="B55" s="11" t="s">
        <v>113</v>
      </c>
      <c r="C55" s="14" t="s">
        <v>198</v>
      </c>
      <c r="D55" s="651">
        <v>482894.35049618577</v>
      </c>
    </row>
    <row r="56" spans="1:4" ht="30" customHeight="1" thickTop="1" thickBot="1">
      <c r="A56" s="13" t="s">
        <v>199</v>
      </c>
      <c r="B56" s="11" t="s">
        <v>113</v>
      </c>
      <c r="C56" s="14" t="s">
        <v>200</v>
      </c>
      <c r="D56" s="651">
        <v>13196.872871159856</v>
      </c>
    </row>
    <row r="57" spans="1:4" ht="30" customHeight="1" thickTop="1" thickBot="1">
      <c r="A57" s="13" t="s">
        <v>202</v>
      </c>
      <c r="B57" s="11" t="s">
        <v>113</v>
      </c>
      <c r="C57" s="14" t="s">
        <v>203</v>
      </c>
      <c r="D57" s="651">
        <v>150706.67760314091</v>
      </c>
    </row>
    <row r="58" spans="1:4" ht="30" customHeight="1" thickTop="1" thickBot="1">
      <c r="A58" s="13" t="s">
        <v>212</v>
      </c>
      <c r="B58" s="11" t="s">
        <v>113</v>
      </c>
      <c r="C58" s="14" t="s">
        <v>213</v>
      </c>
      <c r="D58" s="651">
        <v>48299.914886806248</v>
      </c>
    </row>
    <row r="59" spans="1:4" ht="30" customHeight="1" thickTop="1" thickBot="1">
      <c r="A59" s="13" t="s">
        <v>206</v>
      </c>
      <c r="B59" s="11" t="s">
        <v>113</v>
      </c>
      <c r="C59" s="14" t="s">
        <v>207</v>
      </c>
      <c r="D59" s="651">
        <v>4757.2945128209367</v>
      </c>
    </row>
    <row r="60" spans="1:4" ht="30" customHeight="1" thickTop="1" thickBot="1">
      <c r="A60" s="13" t="s">
        <v>204</v>
      </c>
      <c r="B60" s="11" t="s">
        <v>113</v>
      </c>
      <c r="C60" s="14" t="s">
        <v>205</v>
      </c>
      <c r="D60" s="651">
        <v>4836.1690769175621</v>
      </c>
    </row>
    <row r="61" spans="1:4" ht="30" customHeight="1" thickTop="1" thickBot="1">
      <c r="A61" s="13" t="s">
        <v>208</v>
      </c>
      <c r="B61" s="11" t="s">
        <v>113</v>
      </c>
      <c r="C61" s="14" t="s">
        <v>209</v>
      </c>
      <c r="D61" s="651">
        <v>11582.977944259674</v>
      </c>
    </row>
    <row r="62" spans="1:4" ht="30" customHeight="1" thickTop="1" thickBot="1">
      <c r="A62" s="13" t="s">
        <v>210</v>
      </c>
      <c r="B62" s="11" t="s">
        <v>113</v>
      </c>
      <c r="C62" s="14" t="s">
        <v>211</v>
      </c>
      <c r="D62" s="651">
        <v>15003.817430464362</v>
      </c>
    </row>
    <row r="63" spans="1:4" ht="30" customHeight="1" thickTop="1" thickBot="1">
      <c r="A63" s="13" t="s">
        <v>217</v>
      </c>
      <c r="B63" s="11" t="s">
        <v>113</v>
      </c>
      <c r="C63" s="14" t="s">
        <v>218</v>
      </c>
      <c r="D63" s="651">
        <v>26455.521624689096</v>
      </c>
    </row>
    <row r="64" spans="1:4" ht="30" customHeight="1" thickTop="1" thickBot="1">
      <c r="A64" s="13" t="s">
        <v>219</v>
      </c>
      <c r="B64" s="11" t="s">
        <v>113</v>
      </c>
      <c r="C64" s="14" t="s">
        <v>220</v>
      </c>
      <c r="D64" s="651">
        <v>13816.837976366895</v>
      </c>
    </row>
    <row r="65" spans="1:4" ht="30" customHeight="1" thickTop="1" thickBot="1">
      <c r="A65" s="13" t="s">
        <v>216</v>
      </c>
      <c r="B65" s="11" t="s">
        <v>113</v>
      </c>
      <c r="C65" s="14" t="s">
        <v>1888</v>
      </c>
      <c r="D65" s="651">
        <v>14497.475823186725</v>
      </c>
    </row>
    <row r="66" spans="1:4" ht="30" customHeight="1" thickTop="1" thickBot="1">
      <c r="A66" s="13" t="s">
        <v>221</v>
      </c>
      <c r="B66" s="11" t="s">
        <v>113</v>
      </c>
      <c r="C66" s="14" t="s">
        <v>1889</v>
      </c>
      <c r="D66" s="651">
        <v>106058.15862066795</v>
      </c>
    </row>
    <row r="67" spans="1:4" ht="30" customHeight="1" thickTop="1" thickBot="1">
      <c r="A67" s="13" t="s">
        <v>222</v>
      </c>
      <c r="B67" s="11" t="s">
        <v>113</v>
      </c>
      <c r="C67" s="14" t="s">
        <v>223</v>
      </c>
      <c r="D67" s="651">
        <v>43394.247942223119</v>
      </c>
    </row>
    <row r="68" spans="1:4" ht="30" customHeight="1" thickTop="1" thickBot="1">
      <c r="A68" s="13" t="s">
        <v>225</v>
      </c>
      <c r="B68" s="11" t="s">
        <v>113</v>
      </c>
      <c r="C68" s="14" t="s">
        <v>226</v>
      </c>
      <c r="D68" s="651">
        <v>17300.556485697569</v>
      </c>
    </row>
    <row r="69" spans="1:4" ht="30" customHeight="1" thickTop="1" thickBot="1">
      <c r="A69" s="13" t="s">
        <v>227</v>
      </c>
      <c r="B69" s="11" t="s">
        <v>113</v>
      </c>
      <c r="C69" s="14" t="s">
        <v>1891</v>
      </c>
      <c r="D69" s="651">
        <v>17877.499101397359</v>
      </c>
    </row>
    <row r="70" spans="1:4" ht="30" customHeight="1" thickTop="1" thickBot="1">
      <c r="A70" s="13" t="s">
        <v>232</v>
      </c>
      <c r="B70" s="11" t="s">
        <v>233</v>
      </c>
      <c r="C70" s="14" t="s">
        <v>1894</v>
      </c>
      <c r="D70" s="651">
        <v>1422.5716803548135</v>
      </c>
    </row>
    <row r="71" spans="1:4" ht="30" customHeight="1" thickTop="1" thickBot="1">
      <c r="A71" s="13" t="s">
        <v>228</v>
      </c>
      <c r="B71" s="11" t="s">
        <v>113</v>
      </c>
      <c r="C71" s="14" t="s">
        <v>1892</v>
      </c>
      <c r="D71" s="651">
        <v>1422.5716803548135</v>
      </c>
    </row>
    <row r="72" spans="1:4" ht="30" customHeight="1" thickTop="1" thickBot="1">
      <c r="A72" s="13" t="s">
        <v>229</v>
      </c>
      <c r="B72" s="11" t="s">
        <v>113</v>
      </c>
      <c r="C72" s="14" t="s">
        <v>1893</v>
      </c>
      <c r="D72" s="651">
        <v>3522.6688100970291</v>
      </c>
    </row>
    <row r="73" spans="1:4" ht="30" customHeight="1" thickTop="1" thickBot="1">
      <c r="A73" s="13" t="s">
        <v>230</v>
      </c>
      <c r="B73" s="11" t="s">
        <v>113</v>
      </c>
      <c r="C73" s="14" t="s">
        <v>231</v>
      </c>
      <c r="D73" s="651">
        <v>4989.6758292271743</v>
      </c>
    </row>
    <row r="74" spans="1:4" ht="30" customHeight="1" thickTop="1" thickBot="1">
      <c r="A74" s="13" t="s">
        <v>234</v>
      </c>
      <c r="B74" s="11" t="s">
        <v>113</v>
      </c>
      <c r="C74" s="14" t="s">
        <v>235</v>
      </c>
      <c r="D74" s="651">
        <v>1996.7881362434744</v>
      </c>
    </row>
    <row r="75" spans="1:4" ht="30" customHeight="1" thickTop="1" thickBot="1">
      <c r="A75" s="13" t="s">
        <v>236</v>
      </c>
      <c r="B75" s="11" t="s">
        <v>113</v>
      </c>
      <c r="C75" s="14" t="s">
        <v>237</v>
      </c>
      <c r="D75" s="651">
        <v>314085.1330773019</v>
      </c>
    </row>
    <row r="76" spans="1:4" ht="30" customHeight="1" thickTop="1" thickBot="1">
      <c r="A76" s="13" t="s">
        <v>238</v>
      </c>
      <c r="B76" s="11" t="s">
        <v>113</v>
      </c>
      <c r="C76" s="14" t="s">
        <v>239</v>
      </c>
      <c r="D76" s="651">
        <v>399118.53201800364</v>
      </c>
    </row>
    <row r="77" spans="1:4" ht="30" customHeight="1" thickTop="1" thickBot="1">
      <c r="A77" s="13" t="s">
        <v>240</v>
      </c>
      <c r="B77" s="11" t="s">
        <v>113</v>
      </c>
      <c r="C77" s="14" t="s">
        <v>1895</v>
      </c>
      <c r="D77" s="651">
        <v>3026.2071855956883</v>
      </c>
    </row>
    <row r="78" spans="1:4" ht="30" customHeight="1" thickTop="1" thickBot="1">
      <c r="A78" s="13" t="s">
        <v>241</v>
      </c>
      <c r="B78" s="11" t="s">
        <v>113</v>
      </c>
      <c r="C78" s="14" t="s">
        <v>1896</v>
      </c>
      <c r="D78" s="651">
        <v>181572.4311357413</v>
      </c>
    </row>
    <row r="79" spans="1:4" ht="30" customHeight="1" thickTop="1" thickBot="1">
      <c r="A79" s="13" t="s">
        <v>246</v>
      </c>
      <c r="B79" s="11" t="s">
        <v>113</v>
      </c>
      <c r="C79" s="14" t="s">
        <v>1901</v>
      </c>
      <c r="D79" s="651">
        <v>129694.05247149727</v>
      </c>
    </row>
    <row r="80" spans="1:4" ht="30" customHeight="1" thickTop="1" thickBot="1">
      <c r="A80" s="13" t="s">
        <v>243</v>
      </c>
      <c r="B80" s="11" t="s">
        <v>113</v>
      </c>
      <c r="C80" s="14" t="s">
        <v>1898</v>
      </c>
      <c r="D80" s="651">
        <v>181572.4311357413</v>
      </c>
    </row>
    <row r="81" spans="1:4" ht="30" customHeight="1" thickTop="1" thickBot="1">
      <c r="A81" s="13" t="s">
        <v>244</v>
      </c>
      <c r="B81" s="11" t="s">
        <v>113</v>
      </c>
      <c r="C81" s="14" t="s">
        <v>1899</v>
      </c>
      <c r="D81" s="651">
        <v>551822.99753134011</v>
      </c>
    </row>
    <row r="82" spans="1:4" ht="30" customHeight="1" thickTop="1" thickBot="1">
      <c r="A82" s="13" t="s">
        <v>245</v>
      </c>
      <c r="B82" s="11" t="s">
        <v>113</v>
      </c>
      <c r="C82" s="14" t="s">
        <v>1900</v>
      </c>
      <c r="D82" s="651">
        <v>154062.43178470642</v>
      </c>
    </row>
    <row r="83" spans="1:4" ht="30" customHeight="1" thickTop="1" thickBot="1">
      <c r="A83" s="13" t="s">
        <v>247</v>
      </c>
      <c r="B83" s="11" t="s">
        <v>113</v>
      </c>
      <c r="C83" s="14" t="s">
        <v>1902</v>
      </c>
      <c r="D83" s="651">
        <v>154062.43178470642</v>
      </c>
    </row>
    <row r="84" spans="1:4" ht="30" customHeight="1" thickTop="1" thickBot="1">
      <c r="A84" s="13" t="s">
        <v>242</v>
      </c>
      <c r="B84" s="11" t="s">
        <v>113</v>
      </c>
      <c r="C84" s="14" t="s">
        <v>1897</v>
      </c>
      <c r="D84" s="651">
        <v>152294.09715188277</v>
      </c>
    </row>
    <row r="85" spans="1:4" ht="30" customHeight="1" thickTop="1" thickBot="1">
      <c r="A85" s="13" t="s">
        <v>248</v>
      </c>
      <c r="B85" s="11" t="s">
        <v>113</v>
      </c>
      <c r="C85" s="14" t="s">
        <v>1903</v>
      </c>
      <c r="D85" s="651">
        <v>378275.89819946105</v>
      </c>
    </row>
    <row r="86" spans="1:4" ht="30" customHeight="1" thickTop="1" thickBot="1">
      <c r="A86" s="13" t="s">
        <v>249</v>
      </c>
      <c r="B86" s="11" t="s">
        <v>113</v>
      </c>
      <c r="C86" s="14" t="s">
        <v>250</v>
      </c>
      <c r="D86" s="651">
        <v>3687.3953101796201</v>
      </c>
    </row>
    <row r="87" spans="1:4" ht="30" customHeight="1" thickTop="1" thickBot="1">
      <c r="A87" s="13" t="s">
        <v>255</v>
      </c>
      <c r="B87" s="11" t="s">
        <v>113</v>
      </c>
      <c r="C87" s="14" t="s">
        <v>256</v>
      </c>
      <c r="D87" s="651">
        <v>2081879.2269302132</v>
      </c>
    </row>
    <row r="88" spans="1:4" ht="30" customHeight="1" thickTop="1" thickBot="1">
      <c r="A88" s="13" t="s">
        <v>253</v>
      </c>
      <c r="B88" s="11" t="s">
        <v>113</v>
      </c>
      <c r="C88" s="14" t="s">
        <v>254</v>
      </c>
      <c r="D88" s="651">
        <v>31181.376625947039</v>
      </c>
    </row>
    <row r="89" spans="1:4" ht="30" customHeight="1" thickTop="1" thickBot="1">
      <c r="A89" s="13" t="s">
        <v>251</v>
      </c>
      <c r="B89" s="11" t="s">
        <v>113</v>
      </c>
      <c r="C89" s="14" t="s">
        <v>252</v>
      </c>
      <c r="D89" s="651">
        <v>29450.548778847668</v>
      </c>
    </row>
    <row r="90" spans="1:4" ht="30" customHeight="1" thickTop="1" thickBot="1">
      <c r="A90" s="13" t="s">
        <v>257</v>
      </c>
      <c r="B90" s="11" t="s">
        <v>113</v>
      </c>
      <c r="C90" s="14" t="s">
        <v>258</v>
      </c>
      <c r="D90" s="651">
        <v>5080.6373634695574</v>
      </c>
    </row>
    <row r="91" spans="1:4" ht="30" customHeight="1" thickTop="1" thickBot="1">
      <c r="A91" s="13" t="s">
        <v>259</v>
      </c>
      <c r="B91" s="11" t="s">
        <v>113</v>
      </c>
      <c r="C91" s="14" t="s">
        <v>260</v>
      </c>
      <c r="D91" s="651">
        <v>81519.895630942978</v>
      </c>
    </row>
    <row r="92" spans="1:4" ht="30" customHeight="1" thickTop="1" thickBot="1">
      <c r="A92" s="13" t="s">
        <v>261</v>
      </c>
      <c r="B92" s="11" t="s">
        <v>113</v>
      </c>
      <c r="C92" s="14" t="s">
        <v>262</v>
      </c>
      <c r="D92" s="651">
        <v>5617.3864922984612</v>
      </c>
    </row>
    <row r="93" spans="1:4" ht="30" customHeight="1" thickTop="1" thickBot="1">
      <c r="A93" s="13" t="s">
        <v>263</v>
      </c>
      <c r="B93" s="11" t="s">
        <v>113</v>
      </c>
      <c r="C93" s="14" t="s">
        <v>264</v>
      </c>
      <c r="D93" s="651">
        <v>6067.2741612788768</v>
      </c>
    </row>
    <row r="94" spans="1:4" ht="30" customHeight="1" thickTop="1" thickBot="1">
      <c r="A94" s="13" t="s">
        <v>265</v>
      </c>
      <c r="B94" s="11" t="s">
        <v>113</v>
      </c>
      <c r="C94" s="14" t="s">
        <v>266</v>
      </c>
      <c r="D94" s="651">
        <v>6067.2741612788768</v>
      </c>
    </row>
    <row r="95" spans="1:4" ht="30" customHeight="1" thickTop="1" thickBot="1">
      <c r="A95" s="13" t="s">
        <v>267</v>
      </c>
      <c r="B95" s="11" t="s">
        <v>113</v>
      </c>
      <c r="C95" s="14" t="s">
        <v>268</v>
      </c>
      <c r="D95" s="651">
        <v>6809.2204707151386</v>
      </c>
    </row>
    <row r="96" spans="1:4" ht="30" customHeight="1" thickTop="1" thickBot="1">
      <c r="A96" s="13" t="s">
        <v>269</v>
      </c>
      <c r="B96" s="11" t="s">
        <v>113</v>
      </c>
      <c r="C96" s="14" t="s">
        <v>270</v>
      </c>
      <c r="D96" s="651">
        <v>130118.32286702115</v>
      </c>
    </row>
    <row r="97" spans="1:4" ht="30" customHeight="1" thickTop="1" thickBot="1">
      <c r="A97" s="13" t="s">
        <v>271</v>
      </c>
      <c r="B97" s="11" t="s">
        <v>113</v>
      </c>
      <c r="C97" s="14" t="s">
        <v>272</v>
      </c>
      <c r="D97" s="651">
        <v>130118.32286702115</v>
      </c>
    </row>
    <row r="98" spans="1:4" ht="30" customHeight="1" thickTop="1" thickBot="1">
      <c r="A98" s="13" t="s">
        <v>273</v>
      </c>
      <c r="B98" s="11" t="s">
        <v>113</v>
      </c>
      <c r="C98" s="14" t="s">
        <v>274</v>
      </c>
      <c r="D98" s="651">
        <v>4323.1531222795547</v>
      </c>
    </row>
    <row r="99" spans="1:4" ht="30" customHeight="1" thickTop="1" thickBot="1">
      <c r="A99" s="13" t="s">
        <v>275</v>
      </c>
      <c r="B99" s="11" t="s">
        <v>113</v>
      </c>
      <c r="C99" s="14" t="s">
        <v>276</v>
      </c>
      <c r="D99" s="651">
        <v>10753.970543232812</v>
      </c>
    </row>
    <row r="100" spans="1:4" ht="30" customHeight="1" thickTop="1" thickBot="1">
      <c r="A100" s="13" t="s">
        <v>277</v>
      </c>
      <c r="B100" s="11" t="s">
        <v>113</v>
      </c>
      <c r="C100" s="14" t="s">
        <v>278</v>
      </c>
      <c r="D100" s="651">
        <v>489116.06436338811</v>
      </c>
    </row>
    <row r="101" spans="1:4" ht="30" customHeight="1" thickTop="1" thickBot="1">
      <c r="A101" s="13" t="s">
        <v>279</v>
      </c>
      <c r="B101" s="11" t="s">
        <v>113</v>
      </c>
      <c r="C101" s="14" t="s">
        <v>1904</v>
      </c>
      <c r="D101" s="651">
        <v>489116.06436338811</v>
      </c>
    </row>
    <row r="102" spans="1:4" ht="30" customHeight="1" thickTop="1" thickBot="1">
      <c r="A102" s="13" t="s">
        <v>280</v>
      </c>
      <c r="B102" s="11" t="s">
        <v>113</v>
      </c>
      <c r="C102" s="14" t="s">
        <v>281</v>
      </c>
      <c r="D102" s="651">
        <v>489116.06436338811</v>
      </c>
    </row>
    <row r="103" spans="1:4" ht="30" customHeight="1" thickTop="1" thickBot="1">
      <c r="A103" s="13" t="s">
        <v>282</v>
      </c>
      <c r="B103" s="11" t="s">
        <v>113</v>
      </c>
      <c r="C103" s="14" t="s">
        <v>283</v>
      </c>
      <c r="D103" s="651">
        <v>714861.68565246952</v>
      </c>
    </row>
    <row r="104" spans="1:4" ht="30" customHeight="1" thickTop="1" thickBot="1">
      <c r="A104" s="13" t="s">
        <v>284</v>
      </c>
      <c r="B104" s="11" t="s">
        <v>113</v>
      </c>
      <c r="C104" s="14" t="s">
        <v>285</v>
      </c>
      <c r="D104" s="651">
        <v>689779.5742697427</v>
      </c>
    </row>
    <row r="105" spans="1:4" ht="30" customHeight="1" thickTop="1" thickBot="1">
      <c r="A105" s="13" t="s">
        <v>286</v>
      </c>
      <c r="B105" s="11" t="s">
        <v>113</v>
      </c>
      <c r="C105" s="14" t="s">
        <v>287</v>
      </c>
      <c r="D105" s="651">
        <v>351160.59076574224</v>
      </c>
    </row>
    <row r="106" spans="1:4" ht="30" customHeight="1" thickTop="1" thickBot="1">
      <c r="A106" s="13" t="s">
        <v>288</v>
      </c>
      <c r="B106" s="11" t="s">
        <v>113</v>
      </c>
      <c r="C106" s="14" t="s">
        <v>289</v>
      </c>
      <c r="D106" s="651">
        <v>5545.3339402604688</v>
      </c>
    </row>
    <row r="107" spans="1:4" ht="30" customHeight="1" thickTop="1" thickBot="1">
      <c r="A107" s="13" t="s">
        <v>290</v>
      </c>
      <c r="B107" s="11" t="s">
        <v>113</v>
      </c>
      <c r="C107" s="14" t="s">
        <v>291</v>
      </c>
      <c r="D107" s="651">
        <v>652154.75248451764</v>
      </c>
    </row>
    <row r="108" spans="1:4" ht="30" customHeight="1" thickTop="1" thickBot="1">
      <c r="A108" s="13" t="s">
        <v>292</v>
      </c>
      <c r="B108" s="11" t="s">
        <v>113</v>
      </c>
      <c r="C108" s="14" t="s">
        <v>293</v>
      </c>
      <c r="D108" s="651">
        <v>4305.8605097904365</v>
      </c>
    </row>
    <row r="109" spans="1:4" ht="30" customHeight="1" thickTop="1" thickBot="1">
      <c r="A109" s="13" t="s">
        <v>294</v>
      </c>
      <c r="B109" s="11" t="s">
        <v>113</v>
      </c>
      <c r="C109" s="14" t="s">
        <v>1905</v>
      </c>
      <c r="D109" s="651">
        <v>1147844.432616462</v>
      </c>
    </row>
    <row r="110" spans="1:4" ht="30" customHeight="1" thickTop="1" thickBot="1">
      <c r="A110" s="13" t="s">
        <v>295</v>
      </c>
      <c r="B110" s="11" t="s">
        <v>113</v>
      </c>
      <c r="C110" s="14" t="s">
        <v>296</v>
      </c>
      <c r="D110" s="651">
        <v>3792.1681976136892</v>
      </c>
    </row>
    <row r="111" spans="1:4" ht="30" customHeight="1" thickTop="1" thickBot="1">
      <c r="A111" s="13" t="s">
        <v>297</v>
      </c>
      <c r="B111" s="11" t="s">
        <v>113</v>
      </c>
      <c r="C111" s="14" t="s">
        <v>298</v>
      </c>
      <c r="D111" s="651">
        <v>512552.28973727353</v>
      </c>
    </row>
    <row r="112" spans="1:4" ht="30" customHeight="1" thickTop="1" thickBot="1">
      <c r="A112" s="13" t="s">
        <v>299</v>
      </c>
      <c r="B112" s="11" t="s">
        <v>113</v>
      </c>
      <c r="C112" s="14" t="s">
        <v>300</v>
      </c>
      <c r="D112" s="651">
        <v>576906.21205482364</v>
      </c>
    </row>
    <row r="113" spans="1:4" ht="30" customHeight="1" thickTop="1" thickBot="1">
      <c r="A113" s="13" t="s">
        <v>301</v>
      </c>
      <c r="B113" s="11" t="s">
        <v>113</v>
      </c>
      <c r="C113" s="14" t="s">
        <v>302</v>
      </c>
      <c r="D113" s="651">
        <v>6318.7902537828004</v>
      </c>
    </row>
    <row r="114" spans="1:4" ht="30" customHeight="1" thickTop="1" thickBot="1">
      <c r="A114" s="13" t="s">
        <v>305</v>
      </c>
      <c r="B114" s="11" t="s">
        <v>113</v>
      </c>
      <c r="C114" s="14" t="s">
        <v>306</v>
      </c>
      <c r="D114" s="651">
        <v>90786.215567870648</v>
      </c>
    </row>
    <row r="115" spans="1:4" ht="30" customHeight="1" thickTop="1" thickBot="1">
      <c r="A115" s="13" t="s">
        <v>303</v>
      </c>
      <c r="B115" s="11" t="s">
        <v>113</v>
      </c>
      <c r="C115" s="14" t="s">
        <v>304</v>
      </c>
      <c r="D115" s="651">
        <v>93516.551358926212</v>
      </c>
    </row>
    <row r="116" spans="1:4" ht="30" customHeight="1" thickTop="1" thickBot="1">
      <c r="A116" s="13" t="s">
        <v>309</v>
      </c>
      <c r="B116" s="11" t="s">
        <v>113</v>
      </c>
      <c r="C116" s="14" t="s">
        <v>1906</v>
      </c>
      <c r="D116" s="651">
        <v>148446.34219287537</v>
      </c>
    </row>
    <row r="117" spans="1:4" ht="30" customHeight="1" thickTop="1" thickBot="1">
      <c r="A117" s="13" t="s">
        <v>310</v>
      </c>
      <c r="B117" s="11" t="s">
        <v>113</v>
      </c>
      <c r="C117" s="14" t="s">
        <v>311</v>
      </c>
      <c r="D117" s="651">
        <v>188835.32838117096</v>
      </c>
    </row>
    <row r="118" spans="1:4" ht="30" customHeight="1" thickTop="1" thickBot="1">
      <c r="A118" s="13" t="s">
        <v>313</v>
      </c>
      <c r="B118" s="11" t="s">
        <v>113</v>
      </c>
      <c r="C118" s="14" t="s">
        <v>1908</v>
      </c>
      <c r="D118" s="651">
        <v>188835.32838117096</v>
      </c>
    </row>
    <row r="119" spans="1:4" ht="30" customHeight="1" thickTop="1" thickBot="1">
      <c r="A119" s="13" t="s">
        <v>318</v>
      </c>
      <c r="B119" s="11" t="s">
        <v>113</v>
      </c>
      <c r="C119" s="14" t="s">
        <v>319</v>
      </c>
      <c r="D119" s="651">
        <v>188835.32838117096</v>
      </c>
    </row>
    <row r="120" spans="1:4" ht="30" customHeight="1" thickTop="1" thickBot="1">
      <c r="A120" s="13" t="s">
        <v>314</v>
      </c>
      <c r="B120" s="11" t="s">
        <v>113</v>
      </c>
      <c r="C120" s="14" t="s">
        <v>315</v>
      </c>
      <c r="D120" s="651">
        <v>188835.32838117096</v>
      </c>
    </row>
    <row r="121" spans="1:4" ht="30" customHeight="1" thickTop="1" thickBot="1">
      <c r="A121" s="13" t="s">
        <v>1647</v>
      </c>
      <c r="B121" s="11" t="s">
        <v>113</v>
      </c>
      <c r="C121" s="14" t="s">
        <v>1648</v>
      </c>
      <c r="D121" s="651">
        <v>125413.86633590417</v>
      </c>
    </row>
    <row r="122" spans="1:4" ht="30" customHeight="1" thickTop="1" thickBot="1">
      <c r="A122" s="13" t="s">
        <v>322</v>
      </c>
      <c r="B122" s="11" t="s">
        <v>113</v>
      </c>
      <c r="C122" s="14" t="s">
        <v>323</v>
      </c>
      <c r="D122" s="651">
        <v>125413.86633590417</v>
      </c>
    </row>
    <row r="123" spans="1:4" ht="30" customHeight="1" thickTop="1" thickBot="1">
      <c r="A123" s="13" t="s">
        <v>320</v>
      </c>
      <c r="B123" s="11" t="s">
        <v>113</v>
      </c>
      <c r="C123" s="14" t="s">
        <v>321</v>
      </c>
      <c r="D123" s="651">
        <v>125413.86633590417</v>
      </c>
    </row>
    <row r="124" spans="1:4" ht="30" customHeight="1" thickTop="1" thickBot="1">
      <c r="A124" s="13" t="s">
        <v>312</v>
      </c>
      <c r="B124" s="11" t="s">
        <v>113</v>
      </c>
      <c r="C124" s="14" t="s">
        <v>1907</v>
      </c>
      <c r="D124" s="651">
        <v>134930.66164305925</v>
      </c>
    </row>
    <row r="125" spans="1:4" ht="30" customHeight="1" thickTop="1" thickBot="1">
      <c r="A125" s="13" t="s">
        <v>316</v>
      </c>
      <c r="B125" s="11" t="s">
        <v>113</v>
      </c>
      <c r="C125" s="14" t="s">
        <v>317</v>
      </c>
      <c r="D125" s="651">
        <v>182842.18616854725</v>
      </c>
    </row>
    <row r="126" spans="1:4" ht="30" customHeight="1" thickTop="1" thickBot="1">
      <c r="A126" s="13" t="s">
        <v>307</v>
      </c>
      <c r="B126" s="11" t="s">
        <v>113</v>
      </c>
      <c r="C126" s="14" t="s">
        <v>308</v>
      </c>
      <c r="D126" s="651">
        <v>196910.62505241446</v>
      </c>
    </row>
    <row r="127" spans="1:4" ht="30" customHeight="1" thickTop="1" thickBot="1">
      <c r="A127" s="13" t="s">
        <v>324</v>
      </c>
      <c r="B127" s="11" t="s">
        <v>113</v>
      </c>
      <c r="C127" s="14" t="s">
        <v>325</v>
      </c>
      <c r="D127" s="651">
        <v>1525.8187490398427</v>
      </c>
    </row>
    <row r="128" spans="1:4" ht="30" customHeight="1" thickTop="1" thickBot="1">
      <c r="A128" s="13" t="s">
        <v>326</v>
      </c>
      <c r="B128" s="11" t="s">
        <v>113</v>
      </c>
      <c r="C128" s="14" t="s">
        <v>327</v>
      </c>
      <c r="D128" s="651">
        <v>133842.96485705543</v>
      </c>
    </row>
    <row r="129" spans="1:4" ht="30" customHeight="1" thickTop="1" thickBot="1">
      <c r="A129" s="13" t="s">
        <v>328</v>
      </c>
      <c r="B129" s="11" t="s">
        <v>113</v>
      </c>
      <c r="C129" s="14" t="s">
        <v>329</v>
      </c>
      <c r="D129" s="651">
        <v>545.22589965690383</v>
      </c>
    </row>
    <row r="130" spans="1:4" ht="30" customHeight="1" thickTop="1" thickBot="1">
      <c r="A130" s="13" t="s">
        <v>330</v>
      </c>
      <c r="B130" s="11" t="s">
        <v>113</v>
      </c>
      <c r="C130" s="14" t="s">
        <v>331</v>
      </c>
      <c r="D130" s="651">
        <v>3051.6374980796854</v>
      </c>
    </row>
    <row r="131" spans="1:4" ht="30" customHeight="1" thickTop="1" thickBot="1">
      <c r="A131" s="13" t="s">
        <v>332</v>
      </c>
      <c r="B131" s="11" t="s">
        <v>113</v>
      </c>
      <c r="C131" s="14" t="s">
        <v>333</v>
      </c>
      <c r="D131" s="651">
        <v>3051.6374980796854</v>
      </c>
    </row>
    <row r="132" spans="1:4" ht="30" customHeight="1" thickTop="1" thickBot="1">
      <c r="A132" s="13" t="s">
        <v>334</v>
      </c>
      <c r="B132" s="11" t="s">
        <v>113</v>
      </c>
      <c r="C132" s="14" t="s">
        <v>1675</v>
      </c>
      <c r="D132" s="651">
        <v>4173.62288487365</v>
      </c>
    </row>
    <row r="133" spans="1:4" ht="30" customHeight="1" thickTop="1" thickBot="1">
      <c r="A133" s="13" t="s">
        <v>335</v>
      </c>
      <c r="B133" s="11" t="s">
        <v>92</v>
      </c>
      <c r="C133" s="14" t="s">
        <v>1909</v>
      </c>
      <c r="D133" s="651">
        <v>391292.85149071051</v>
      </c>
    </row>
    <row r="134" spans="1:4" ht="30" customHeight="1" thickTop="1" thickBot="1">
      <c r="A134" s="13" t="s">
        <v>336</v>
      </c>
      <c r="B134" s="11" t="s">
        <v>113</v>
      </c>
      <c r="C134" s="14" t="s">
        <v>337</v>
      </c>
      <c r="D134" s="651">
        <v>1897.4021013453942</v>
      </c>
    </row>
    <row r="135" spans="1:4" ht="30" customHeight="1" thickTop="1" thickBot="1">
      <c r="A135" s="13" t="s">
        <v>338</v>
      </c>
      <c r="B135" s="11" t="s">
        <v>339</v>
      </c>
      <c r="C135" s="14" t="s">
        <v>340</v>
      </c>
      <c r="D135" s="651">
        <v>1644.7828680848736</v>
      </c>
    </row>
    <row r="136" spans="1:4" ht="30" customHeight="1" thickTop="1" thickBot="1">
      <c r="A136" s="13" t="s">
        <v>352</v>
      </c>
      <c r="B136" s="11" t="s">
        <v>339</v>
      </c>
      <c r="C136" s="14" t="s">
        <v>353</v>
      </c>
      <c r="D136" s="651">
        <v>1441.8049688711801</v>
      </c>
    </row>
    <row r="137" spans="1:4" ht="30" customHeight="1" thickTop="1" thickBot="1">
      <c r="A137" s="13" t="s">
        <v>343</v>
      </c>
      <c r="B137" s="11" t="s">
        <v>344</v>
      </c>
      <c r="C137" s="14" t="s">
        <v>345</v>
      </c>
      <c r="D137" s="651">
        <v>102.59209036344281</v>
      </c>
    </row>
    <row r="138" spans="1:4" ht="30" customHeight="1" thickTop="1" thickBot="1">
      <c r="A138" s="13" t="s">
        <v>346</v>
      </c>
      <c r="B138" s="11" t="s">
        <v>344</v>
      </c>
      <c r="C138" s="14" t="s">
        <v>347</v>
      </c>
      <c r="D138" s="651">
        <v>13.237689079153911</v>
      </c>
    </row>
    <row r="139" spans="1:4" ht="30" customHeight="1" thickTop="1" thickBot="1">
      <c r="A139" s="13" t="s">
        <v>350</v>
      </c>
      <c r="B139" s="11" t="s">
        <v>339</v>
      </c>
      <c r="C139" s="14" t="s">
        <v>351</v>
      </c>
      <c r="D139" s="651">
        <v>1644.7828680848736</v>
      </c>
    </row>
    <row r="140" spans="1:4" ht="30" customHeight="1" thickTop="1" thickBot="1">
      <c r="A140" s="13" t="s">
        <v>348</v>
      </c>
      <c r="B140" s="11" t="s">
        <v>339</v>
      </c>
      <c r="C140" s="14" t="s">
        <v>349</v>
      </c>
      <c r="D140" s="651">
        <v>1644.7828680848736</v>
      </c>
    </row>
    <row r="141" spans="1:4" ht="30" customHeight="1" thickTop="1" thickBot="1">
      <c r="A141" s="13" t="s">
        <v>356</v>
      </c>
      <c r="B141" s="11" t="s">
        <v>113</v>
      </c>
      <c r="C141" s="14" t="s">
        <v>357</v>
      </c>
      <c r="D141" s="651">
        <v>64007.536119978955</v>
      </c>
    </row>
    <row r="142" spans="1:4" ht="30" customHeight="1" thickTop="1" thickBot="1">
      <c r="A142" s="13" t="s">
        <v>341</v>
      </c>
      <c r="B142" s="11" t="s">
        <v>339</v>
      </c>
      <c r="C142" s="14" t="s">
        <v>342</v>
      </c>
      <c r="D142" s="651">
        <v>1441.8049688711801</v>
      </c>
    </row>
    <row r="143" spans="1:4" ht="30" customHeight="1" thickTop="1" thickBot="1">
      <c r="A143" s="13" t="s">
        <v>354</v>
      </c>
      <c r="B143" s="11" t="s">
        <v>113</v>
      </c>
      <c r="C143" s="14" t="s">
        <v>355</v>
      </c>
      <c r="D143" s="651">
        <v>94060.399751928126</v>
      </c>
    </row>
    <row r="144" spans="1:4" ht="30" customHeight="1" thickTop="1" thickBot="1">
      <c r="A144" s="13" t="s">
        <v>359</v>
      </c>
      <c r="B144" s="11" t="s">
        <v>113</v>
      </c>
      <c r="C144" s="14" t="s">
        <v>360</v>
      </c>
      <c r="D144" s="651">
        <v>219475.36922858888</v>
      </c>
    </row>
    <row r="145" spans="1:4" ht="68.25" customHeight="1" thickTop="1" thickBot="1">
      <c r="A145" s="13" t="s">
        <v>358</v>
      </c>
      <c r="B145" s="11" t="s">
        <v>113</v>
      </c>
      <c r="C145" s="14" t="s">
        <v>2196</v>
      </c>
      <c r="D145" s="651">
        <v>250828.83581256491</v>
      </c>
    </row>
    <row r="146" spans="1:4" ht="30" customHeight="1" thickTop="1" thickBot="1">
      <c r="A146" s="13" t="s">
        <v>361</v>
      </c>
      <c r="B146" s="11" t="s">
        <v>113</v>
      </c>
      <c r="C146" s="14" t="s">
        <v>1910</v>
      </c>
      <c r="D146" s="651">
        <v>412541.54874426569</v>
      </c>
    </row>
    <row r="147" spans="1:4" ht="30" customHeight="1" thickTop="1" thickBot="1">
      <c r="A147" s="13" t="s">
        <v>362</v>
      </c>
      <c r="B147" s="11" t="s">
        <v>113</v>
      </c>
      <c r="C147" s="14" t="s">
        <v>1911</v>
      </c>
      <c r="D147" s="651">
        <v>412541.54874426569</v>
      </c>
    </row>
    <row r="148" spans="1:4" ht="30" customHeight="1" thickTop="1" thickBot="1">
      <c r="A148" s="13" t="s">
        <v>367</v>
      </c>
      <c r="B148" s="11" t="s">
        <v>113</v>
      </c>
      <c r="C148" s="14" t="s">
        <v>368</v>
      </c>
      <c r="D148" s="651">
        <v>4717.1534303649541</v>
      </c>
    </row>
    <row r="149" spans="1:4" ht="30" customHeight="1" thickTop="1" thickBot="1">
      <c r="A149" s="13" t="s">
        <v>363</v>
      </c>
      <c r="B149" s="11" t="s">
        <v>113</v>
      </c>
      <c r="C149" s="14" t="s">
        <v>364</v>
      </c>
      <c r="D149" s="651">
        <v>4427.9260097136239</v>
      </c>
    </row>
    <row r="150" spans="1:4" ht="30" customHeight="1" thickTop="1" thickBot="1">
      <c r="A150" s="13" t="s">
        <v>158</v>
      </c>
      <c r="B150" s="11" t="s">
        <v>113</v>
      </c>
      <c r="C150" s="14" t="s">
        <v>159</v>
      </c>
      <c r="D150" s="651">
        <v>47208.832095292739</v>
      </c>
    </row>
    <row r="151" spans="1:4" ht="30" customHeight="1" thickTop="1" thickBot="1">
      <c r="A151" s="13" t="s">
        <v>369</v>
      </c>
      <c r="B151" s="11" t="s">
        <v>113</v>
      </c>
      <c r="C151" s="14" t="s">
        <v>370</v>
      </c>
      <c r="D151" s="651">
        <v>63123.920373945431</v>
      </c>
    </row>
    <row r="152" spans="1:4" ht="30" customHeight="1" thickTop="1" thickBot="1">
      <c r="A152" s="13" t="s">
        <v>371</v>
      </c>
      <c r="B152" s="11" t="s">
        <v>113</v>
      </c>
      <c r="C152" s="14" t="s">
        <v>372</v>
      </c>
      <c r="D152" s="651">
        <v>129804.36654715687</v>
      </c>
    </row>
    <row r="153" spans="1:4" ht="30" customHeight="1" thickTop="1" thickBot="1">
      <c r="A153" s="13" t="s">
        <v>365</v>
      </c>
      <c r="B153" s="11" t="s">
        <v>113</v>
      </c>
      <c r="C153" s="14" t="s">
        <v>366</v>
      </c>
      <c r="D153" s="651">
        <v>129804.36654715687</v>
      </c>
    </row>
    <row r="154" spans="1:4" ht="30" customHeight="1" thickTop="1" thickBot="1">
      <c r="A154" s="13" t="s">
        <v>373</v>
      </c>
      <c r="B154" s="11" t="s">
        <v>113</v>
      </c>
      <c r="C154" s="14" t="s">
        <v>374</v>
      </c>
      <c r="D154" s="651">
        <v>69920.370575334382</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1" zoomScaleNormal="91" workbookViewId="0">
      <pane xSplit="3" ySplit="2" topLeftCell="D3" activePane="bottomRight" state="frozen"/>
      <selection activeCell="D20" sqref="D20"/>
      <selection pane="topRight" activeCell="D20" sqref="D20"/>
      <selection pane="bottomLeft" activeCell="D20" sqref="D20"/>
      <selection pane="bottomRight" activeCell="E25" sqref="E25"/>
    </sheetView>
  </sheetViews>
  <sheetFormatPr baseColWidth="10" defaultRowHeight="15"/>
  <cols>
    <col min="1" max="1" width="11.5703125" customWidth="1"/>
    <col min="2" max="2" width="9.140625"/>
    <col min="3" max="3" width="77.42578125" style="202" customWidth="1"/>
    <col min="4" max="4" width="18.85546875" style="186" customWidth="1"/>
    <col min="6" max="6" width="13.42578125" customWidth="1"/>
  </cols>
  <sheetData>
    <row r="1" spans="1:6" ht="81.75" customHeight="1" thickTop="1" thickBot="1">
      <c r="A1" s="686" t="s">
        <v>1849</v>
      </c>
      <c r="B1" s="687"/>
      <c r="C1" s="687"/>
      <c r="D1" s="688"/>
    </row>
    <row r="2" spans="1:6" ht="47.25" customHeight="1" thickTop="1" thickBot="1">
      <c r="A2" s="685" t="s">
        <v>375</v>
      </c>
      <c r="B2" s="685"/>
      <c r="C2" s="685"/>
      <c r="D2" s="685"/>
    </row>
    <row r="3" spans="1:6" ht="16.5" customHeight="1" thickTop="1" thickBot="1">
      <c r="A3" s="196"/>
      <c r="B3" s="196"/>
      <c r="C3" s="201"/>
      <c r="D3" s="197"/>
    </row>
    <row r="4" spans="1:6" ht="16.5" customHeight="1" thickTop="1" thickBot="1">
      <c r="A4" s="196"/>
      <c r="B4" s="196"/>
      <c r="C4" s="201" t="s">
        <v>375</v>
      </c>
      <c r="D4" s="197"/>
    </row>
    <row r="5" spans="1:6" ht="16.5" thickTop="1" thickBot="1">
      <c r="A5" s="196"/>
      <c r="B5" s="196"/>
      <c r="C5" s="201"/>
      <c r="D5" s="198" t="s">
        <v>1845</v>
      </c>
      <c r="F5" s="1007"/>
    </row>
    <row r="6" spans="1:6" ht="16.5" thickTop="1" thickBot="1">
      <c r="A6" s="662" t="s">
        <v>742</v>
      </c>
      <c r="B6" s="662" t="s">
        <v>377</v>
      </c>
      <c r="C6" s="663" t="s">
        <v>2239</v>
      </c>
      <c r="D6" s="650">
        <v>3776.2624697250026</v>
      </c>
      <c r="F6" s="1006"/>
    </row>
    <row r="7" spans="1:6" ht="16.5" thickTop="1" thickBot="1">
      <c r="A7" s="662" t="s">
        <v>747</v>
      </c>
      <c r="B7" s="662" t="s">
        <v>377</v>
      </c>
      <c r="C7" s="663" t="s">
        <v>748</v>
      </c>
      <c r="D7" s="650">
        <v>3776.2624697250026</v>
      </c>
      <c r="F7" s="1006"/>
    </row>
    <row r="8" spans="1:6" ht="16.5" thickTop="1" thickBot="1">
      <c r="A8" s="662" t="s">
        <v>743</v>
      </c>
      <c r="B8" s="662" t="s">
        <v>377</v>
      </c>
      <c r="C8" s="663" t="s">
        <v>744</v>
      </c>
      <c r="D8" s="650">
        <v>4205.9354090503002</v>
      </c>
      <c r="F8" s="1006"/>
    </row>
    <row r="9" spans="1:6" ht="16.5" thickTop="1" thickBot="1">
      <c r="A9" s="662" t="s">
        <v>745</v>
      </c>
      <c r="B9" s="662" t="s">
        <v>377</v>
      </c>
      <c r="C9" s="663" t="s">
        <v>746</v>
      </c>
      <c r="D9" s="650">
        <v>4073.6964964599129</v>
      </c>
      <c r="F9" s="1006"/>
    </row>
    <row r="10" spans="1:6" ht="16.5" thickTop="1" thickBot="1">
      <c r="A10" s="662" t="s">
        <v>1667</v>
      </c>
      <c r="B10" s="662" t="s">
        <v>377</v>
      </c>
      <c r="C10" s="663" t="s">
        <v>1666</v>
      </c>
      <c r="D10" s="650">
        <v>10772.514407369936</v>
      </c>
      <c r="F10" s="1006"/>
    </row>
    <row r="11" spans="1:6" ht="16.5" thickTop="1" thickBot="1">
      <c r="A11" s="662" t="s">
        <v>751</v>
      </c>
      <c r="B11" s="662" t="s">
        <v>377</v>
      </c>
      <c r="C11" s="663" t="s">
        <v>752</v>
      </c>
      <c r="D11" s="650">
        <v>9350.6730919031233</v>
      </c>
      <c r="F11" s="1006"/>
    </row>
    <row r="12" spans="1:6" ht="16.5" thickTop="1" thickBot="1">
      <c r="A12" s="662" t="s">
        <v>749</v>
      </c>
      <c r="B12" s="662" t="s">
        <v>377</v>
      </c>
      <c r="C12" s="663" t="s">
        <v>750</v>
      </c>
      <c r="D12" s="650">
        <v>16654.194368808305</v>
      </c>
      <c r="F12" s="1006"/>
    </row>
    <row r="13" spans="1:6" ht="16.5" thickTop="1" thickBot="1">
      <c r="A13" s="662" t="s">
        <v>753</v>
      </c>
      <c r="B13" s="662" t="s">
        <v>92</v>
      </c>
      <c r="C13" s="663" t="s">
        <v>1934</v>
      </c>
      <c r="D13" s="650">
        <v>1067.7396005889627</v>
      </c>
      <c r="F13" s="1006"/>
    </row>
    <row r="14" spans="1:6" ht="16.5" thickTop="1" thickBot="1">
      <c r="A14" s="662" t="s">
        <v>755</v>
      </c>
      <c r="B14" s="662" t="s">
        <v>233</v>
      </c>
      <c r="C14" s="663" t="s">
        <v>1936</v>
      </c>
      <c r="D14" s="650">
        <v>44008.422210575009</v>
      </c>
      <c r="F14" s="1006"/>
    </row>
    <row r="15" spans="1:6" ht="16.5" thickTop="1" thickBot="1">
      <c r="A15" s="662" t="s">
        <v>756</v>
      </c>
      <c r="B15" s="662" t="s">
        <v>92</v>
      </c>
      <c r="C15" s="663" t="s">
        <v>1937</v>
      </c>
      <c r="D15" s="650">
        <v>1485.9522484999841</v>
      </c>
      <c r="F15" s="1006"/>
    </row>
    <row r="16" spans="1:6" ht="16.5" thickTop="1" thickBot="1">
      <c r="A16" s="662" t="s">
        <v>754</v>
      </c>
      <c r="B16" s="662" t="s">
        <v>233</v>
      </c>
      <c r="C16" s="663" t="s">
        <v>1935</v>
      </c>
      <c r="D16" s="650">
        <v>48898.246900638893</v>
      </c>
      <c r="F16" s="1006"/>
    </row>
    <row r="17" spans="1:6" ht="16.5" thickTop="1" thickBot="1">
      <c r="A17" s="662" t="s">
        <v>776</v>
      </c>
      <c r="B17" s="662" t="s">
        <v>422</v>
      </c>
      <c r="C17" s="663" t="s">
        <v>777</v>
      </c>
      <c r="D17" s="650">
        <v>17933.73006279155</v>
      </c>
      <c r="F17" s="1006"/>
    </row>
    <row r="18" spans="1:6" ht="16.5" thickTop="1" thickBot="1">
      <c r="A18" s="662" t="s">
        <v>757</v>
      </c>
      <c r="B18" s="662" t="s">
        <v>387</v>
      </c>
      <c r="C18" s="663" t="s">
        <v>1938</v>
      </c>
      <c r="D18" s="650">
        <v>60662.231364314721</v>
      </c>
      <c r="F18" s="1006"/>
    </row>
    <row r="19" spans="1:6" ht="16.5" thickTop="1" thickBot="1">
      <c r="A19" s="662" t="s">
        <v>758</v>
      </c>
      <c r="B19" s="662" t="s">
        <v>387</v>
      </c>
      <c r="C19" s="663" t="s">
        <v>2240</v>
      </c>
      <c r="D19" s="650">
        <v>68022.597206936014</v>
      </c>
      <c r="F19" s="1006"/>
    </row>
    <row r="20" spans="1:6" ht="16.5" thickTop="1" thickBot="1">
      <c r="A20" s="662" t="s">
        <v>761</v>
      </c>
      <c r="B20" s="662" t="s">
        <v>387</v>
      </c>
      <c r="C20" s="663" t="s">
        <v>762</v>
      </c>
      <c r="D20" s="650">
        <v>68022.597206936014</v>
      </c>
      <c r="F20" s="1006"/>
    </row>
    <row r="21" spans="1:6" ht="16.5" thickTop="1" thickBot="1">
      <c r="A21" s="662" t="s">
        <v>759</v>
      </c>
      <c r="B21" s="662" t="s">
        <v>387</v>
      </c>
      <c r="C21" s="663" t="s">
        <v>2241</v>
      </c>
      <c r="D21" s="650">
        <v>45873.980215524891</v>
      </c>
      <c r="F21" s="1006"/>
    </row>
    <row r="22" spans="1:6" ht="16.5" thickTop="1" thickBot="1">
      <c r="A22" s="662" t="s">
        <v>760</v>
      </c>
      <c r="B22" s="662" t="s">
        <v>387</v>
      </c>
      <c r="C22" s="663" t="s">
        <v>2242</v>
      </c>
      <c r="D22" s="650">
        <v>45873.980215524891</v>
      </c>
      <c r="F22" s="1006"/>
    </row>
    <row r="23" spans="1:6" ht="16.5" thickTop="1" thickBot="1">
      <c r="A23" s="662" t="s">
        <v>763</v>
      </c>
      <c r="B23" s="662" t="s">
        <v>387</v>
      </c>
      <c r="C23" s="663" t="s">
        <v>764</v>
      </c>
      <c r="D23" s="650">
        <v>65127.420020529862</v>
      </c>
      <c r="F23" s="1006"/>
    </row>
    <row r="24" spans="1:6" ht="16.5" thickTop="1" thickBot="1">
      <c r="A24" s="662" t="s">
        <v>772</v>
      </c>
      <c r="B24" s="662" t="s">
        <v>387</v>
      </c>
      <c r="C24" s="663" t="s">
        <v>773</v>
      </c>
      <c r="D24" s="650">
        <v>72364.084198035373</v>
      </c>
      <c r="F24" s="1006"/>
    </row>
    <row r="25" spans="1:6" ht="16.5" thickTop="1" thickBot="1">
      <c r="A25" s="662" t="s">
        <v>765</v>
      </c>
      <c r="B25" s="662" t="s">
        <v>387</v>
      </c>
      <c r="C25" s="663" t="s">
        <v>766</v>
      </c>
      <c r="D25" s="650">
        <v>72364.084198035373</v>
      </c>
      <c r="F25" s="1006"/>
    </row>
    <row r="26" spans="1:6" ht="16.5" thickTop="1" thickBot="1">
      <c r="A26" s="662" t="s">
        <v>768</v>
      </c>
      <c r="B26" s="662" t="s">
        <v>387</v>
      </c>
      <c r="C26" s="663" t="s">
        <v>2001</v>
      </c>
      <c r="D26" s="650">
        <v>72364.084198035373</v>
      </c>
      <c r="F26" s="1006"/>
    </row>
    <row r="27" spans="1:6" ht="16.5" thickTop="1" thickBot="1">
      <c r="A27" s="662" t="s">
        <v>767</v>
      </c>
      <c r="B27" s="662" t="s">
        <v>387</v>
      </c>
      <c r="C27" s="663" t="s">
        <v>2003</v>
      </c>
      <c r="D27" s="650">
        <v>72364.084198035373</v>
      </c>
      <c r="F27" s="1006"/>
    </row>
    <row r="28" spans="1:6" ht="16.5" thickTop="1" thickBot="1">
      <c r="A28" s="662" t="s">
        <v>770</v>
      </c>
      <c r="B28" s="662" t="s">
        <v>387</v>
      </c>
      <c r="C28" s="663" t="s">
        <v>2002</v>
      </c>
      <c r="D28" s="650">
        <v>72364.084198035373</v>
      </c>
      <c r="F28" s="1006"/>
    </row>
    <row r="29" spans="1:6" ht="16.5" thickTop="1" thickBot="1">
      <c r="A29" s="662" t="s">
        <v>769</v>
      </c>
      <c r="B29" s="662" t="s">
        <v>387</v>
      </c>
      <c r="C29" s="663" t="s">
        <v>2000</v>
      </c>
      <c r="D29" s="650">
        <v>72364.084198035373</v>
      </c>
      <c r="F29" s="1006"/>
    </row>
    <row r="30" spans="1:6" ht="16.5" thickTop="1" thickBot="1">
      <c r="A30" s="662" t="s">
        <v>771</v>
      </c>
      <c r="B30" s="662" t="s">
        <v>387</v>
      </c>
      <c r="C30" s="663" t="s">
        <v>2243</v>
      </c>
      <c r="D30" s="650">
        <v>51056.449410584202</v>
      </c>
      <c r="F30" s="1006"/>
    </row>
    <row r="31" spans="1:6" ht="16.5" thickTop="1" thickBot="1">
      <c r="A31" s="662" t="s">
        <v>774</v>
      </c>
      <c r="B31" s="662" t="s">
        <v>422</v>
      </c>
      <c r="C31" s="663" t="s">
        <v>775</v>
      </c>
      <c r="D31" s="650">
        <v>46.036386356281774</v>
      </c>
      <c r="F31" s="1006"/>
    </row>
    <row r="32" spans="1:6" ht="16.5" thickTop="1" thickBot="1">
      <c r="A32" s="662" t="s">
        <v>779</v>
      </c>
      <c r="B32" s="662" t="s">
        <v>144</v>
      </c>
      <c r="C32" s="663" t="s">
        <v>1940</v>
      </c>
      <c r="D32" s="650">
        <v>520.63881358035212</v>
      </c>
      <c r="F32" s="1006"/>
    </row>
    <row r="33" spans="1:6" ht="16.5" thickTop="1" thickBot="1">
      <c r="A33" s="662" t="s">
        <v>780</v>
      </c>
      <c r="B33" s="662" t="s">
        <v>377</v>
      </c>
      <c r="C33" s="663" t="s">
        <v>781</v>
      </c>
      <c r="D33" s="650">
        <v>6473.4384077984214</v>
      </c>
      <c r="F33" s="1006"/>
    </row>
    <row r="34" spans="1:6" ht="16.5" thickTop="1" thickBot="1">
      <c r="A34" s="662" t="s">
        <v>786</v>
      </c>
      <c r="B34" s="662" t="s">
        <v>377</v>
      </c>
      <c r="C34" s="663" t="s">
        <v>787</v>
      </c>
      <c r="D34" s="650">
        <v>4111.3050593179432</v>
      </c>
      <c r="F34" s="1006"/>
    </row>
    <row r="35" spans="1:6" ht="16.5" thickTop="1" thickBot="1">
      <c r="A35" s="662" t="s">
        <v>782</v>
      </c>
      <c r="B35" s="662" t="s">
        <v>377</v>
      </c>
      <c r="C35" s="663" t="s">
        <v>783</v>
      </c>
      <c r="D35" s="650">
        <v>4529.5576781490636</v>
      </c>
      <c r="F35" s="1006"/>
    </row>
    <row r="36" spans="1:6" ht="16.5" thickTop="1" thickBot="1">
      <c r="A36" s="662" t="s">
        <v>784</v>
      </c>
      <c r="B36" s="662" t="s">
        <v>377</v>
      </c>
      <c r="C36" s="663" t="s">
        <v>785</v>
      </c>
      <c r="D36" s="650">
        <v>5506.4633236152604</v>
      </c>
      <c r="F36" s="1006"/>
    </row>
    <row r="37" spans="1:6" ht="16.5" thickTop="1" thickBot="1">
      <c r="A37" s="662" t="s">
        <v>898</v>
      </c>
      <c r="B37" s="662" t="s">
        <v>377</v>
      </c>
      <c r="C37" s="663" t="s">
        <v>899</v>
      </c>
      <c r="D37" s="650">
        <v>6907.0633856613549</v>
      </c>
      <c r="F37" s="1006"/>
    </row>
    <row r="38" spans="1:6" ht="16.5" thickTop="1" thickBot="1">
      <c r="A38" s="662" t="s">
        <v>788</v>
      </c>
      <c r="B38" s="662" t="s">
        <v>377</v>
      </c>
      <c r="C38" s="663" t="s">
        <v>789</v>
      </c>
      <c r="D38" s="650">
        <v>3727.7739052353213</v>
      </c>
      <c r="F38" s="1006"/>
    </row>
    <row r="39" spans="1:6" ht="16.5" thickTop="1" thickBot="1">
      <c r="A39" s="662" t="s">
        <v>917</v>
      </c>
      <c r="B39" s="662" t="s">
        <v>92</v>
      </c>
      <c r="C39" s="663" t="s">
        <v>2244</v>
      </c>
      <c r="D39" s="650">
        <v>378484.314062641</v>
      </c>
      <c r="F39" s="1006"/>
    </row>
    <row r="40" spans="1:6" ht="16.5" thickTop="1" thickBot="1">
      <c r="A40" s="662" t="s">
        <v>896</v>
      </c>
      <c r="B40" s="662" t="s">
        <v>92</v>
      </c>
      <c r="C40" s="663" t="s">
        <v>897</v>
      </c>
      <c r="D40" s="650">
        <v>36182.042099017686</v>
      </c>
      <c r="F40" s="1006"/>
    </row>
    <row r="41" spans="1:6" ht="16.5" thickTop="1" thickBot="1">
      <c r="A41" s="662" t="s">
        <v>827</v>
      </c>
      <c r="B41" s="662" t="s">
        <v>92</v>
      </c>
      <c r="C41" s="663" t="s">
        <v>828</v>
      </c>
      <c r="D41" s="650">
        <v>723.66641775055211</v>
      </c>
      <c r="F41" s="1006"/>
    </row>
    <row r="42" spans="1:6" ht="16.5" thickTop="1" thickBot="1">
      <c r="A42" s="662" t="s">
        <v>432</v>
      </c>
      <c r="B42" s="662" t="s">
        <v>92</v>
      </c>
      <c r="C42" s="663" t="s">
        <v>433</v>
      </c>
      <c r="D42" s="650">
        <v>12133.145381900044</v>
      </c>
      <c r="F42" s="1006"/>
    </row>
    <row r="43" spans="1:6" ht="16.5" thickTop="1" thickBot="1">
      <c r="A43" s="662" t="s">
        <v>376</v>
      </c>
      <c r="B43" s="662" t="s">
        <v>377</v>
      </c>
      <c r="C43" s="663" t="s">
        <v>378</v>
      </c>
      <c r="D43" s="650">
        <v>6361.9728367361631</v>
      </c>
      <c r="F43" s="1006"/>
    </row>
    <row r="44" spans="1:6" ht="16.5" thickTop="1" thickBot="1">
      <c r="A44" s="662" t="s">
        <v>379</v>
      </c>
      <c r="B44" s="662" t="s">
        <v>144</v>
      </c>
      <c r="C44" s="663" t="s">
        <v>2245</v>
      </c>
      <c r="D44" s="650">
        <v>7575.5748450821739</v>
      </c>
      <c r="F44" s="1006"/>
    </row>
    <row r="45" spans="1:6" ht="16.5" thickTop="1" thickBot="1">
      <c r="A45" s="662" t="s">
        <v>778</v>
      </c>
      <c r="B45" s="662" t="s">
        <v>377</v>
      </c>
      <c r="C45" s="663" t="s">
        <v>1939</v>
      </c>
      <c r="D45" s="650">
        <v>18491.980750117516</v>
      </c>
      <c r="F45" s="1006"/>
    </row>
    <row r="46" spans="1:6" ht="16.5" thickTop="1" thickBot="1">
      <c r="A46" s="662" t="s">
        <v>913</v>
      </c>
      <c r="B46" s="662" t="s">
        <v>92</v>
      </c>
      <c r="C46" s="663" t="s">
        <v>1953</v>
      </c>
      <c r="D46" s="650">
        <v>20029.699895439706</v>
      </c>
      <c r="F46" s="1006"/>
    </row>
    <row r="47" spans="1:6" ht="16.5" thickTop="1" thickBot="1">
      <c r="A47" s="662" t="s">
        <v>914</v>
      </c>
      <c r="B47" s="662" t="s">
        <v>92</v>
      </c>
      <c r="C47" s="663" t="s">
        <v>1954</v>
      </c>
      <c r="D47" s="650">
        <v>20029.664430512272</v>
      </c>
      <c r="F47" s="1006"/>
    </row>
    <row r="48" spans="1:6" ht="16.5" thickTop="1" thickBot="1">
      <c r="A48" s="662" t="s">
        <v>797</v>
      </c>
      <c r="B48" s="662" t="s">
        <v>387</v>
      </c>
      <c r="C48" s="663" t="s">
        <v>798</v>
      </c>
      <c r="D48" s="650">
        <v>55140.856746295089</v>
      </c>
      <c r="F48" s="1006"/>
    </row>
    <row r="49" spans="1:6" ht="16.5" thickTop="1" thickBot="1">
      <c r="A49" s="662" t="s">
        <v>800</v>
      </c>
      <c r="B49" s="662" t="s">
        <v>387</v>
      </c>
      <c r="C49" s="663" t="s">
        <v>801</v>
      </c>
      <c r="D49" s="650">
        <v>57809.813917564097</v>
      </c>
      <c r="F49" s="1006"/>
    </row>
    <row r="50" spans="1:6" ht="16.5" thickTop="1" thickBot="1">
      <c r="A50" s="662" t="s">
        <v>799</v>
      </c>
      <c r="B50" s="662" t="s">
        <v>387</v>
      </c>
      <c r="C50" s="663" t="s">
        <v>1942</v>
      </c>
      <c r="D50" s="650">
        <v>78622.955560187766</v>
      </c>
      <c r="F50" s="1006"/>
    </row>
    <row r="51" spans="1:6" ht="16.5" thickTop="1" thickBot="1">
      <c r="A51" s="662" t="s">
        <v>796</v>
      </c>
      <c r="B51" s="662" t="s">
        <v>387</v>
      </c>
      <c r="C51" s="663" t="s">
        <v>1941</v>
      </c>
      <c r="D51" s="650">
        <v>54273.06314852654</v>
      </c>
      <c r="F51" s="1006"/>
    </row>
    <row r="52" spans="1:6" ht="16.5" thickTop="1" thickBot="1">
      <c r="A52" s="662" t="s">
        <v>802</v>
      </c>
      <c r="B52" s="662" t="s">
        <v>387</v>
      </c>
      <c r="C52" s="663" t="s">
        <v>803</v>
      </c>
      <c r="D52" s="650">
        <v>89311.868319696558</v>
      </c>
      <c r="F52" s="1006"/>
    </row>
    <row r="53" spans="1:6" ht="16.5" thickTop="1" thickBot="1">
      <c r="A53" s="662" t="s">
        <v>380</v>
      </c>
      <c r="B53" s="662" t="s">
        <v>144</v>
      </c>
      <c r="C53" s="663" t="s">
        <v>381</v>
      </c>
      <c r="D53" s="650">
        <v>3053.9783580012049</v>
      </c>
      <c r="F53" s="1006"/>
    </row>
    <row r="54" spans="1:6" ht="16.5" thickTop="1" thickBot="1">
      <c r="A54" s="662" t="s">
        <v>794</v>
      </c>
      <c r="B54" s="662" t="s">
        <v>377</v>
      </c>
      <c r="C54" s="663" t="s">
        <v>795</v>
      </c>
      <c r="D54" s="650">
        <v>3328.6864912611527</v>
      </c>
      <c r="F54" s="1006"/>
    </row>
    <row r="55" spans="1:6" ht="16.5" thickTop="1" thickBot="1">
      <c r="A55" s="662" t="s">
        <v>790</v>
      </c>
      <c r="B55" s="662" t="s">
        <v>422</v>
      </c>
      <c r="C55" s="663" t="s">
        <v>791</v>
      </c>
      <c r="D55" s="650">
        <v>7236.6641775055177</v>
      </c>
      <c r="F55" s="1006"/>
    </row>
    <row r="56" spans="1:6" ht="16.5" thickTop="1" thickBot="1">
      <c r="A56" s="662" t="s">
        <v>792</v>
      </c>
      <c r="B56" s="662" t="s">
        <v>606</v>
      </c>
      <c r="C56" s="663" t="s">
        <v>793</v>
      </c>
      <c r="D56" s="650">
        <v>4920.7781860825635</v>
      </c>
      <c r="F56" s="1006"/>
    </row>
    <row r="57" spans="1:6" ht="16.5" thickTop="1" thickBot="1">
      <c r="A57" s="662" t="s">
        <v>382</v>
      </c>
      <c r="B57" s="662" t="s">
        <v>377</v>
      </c>
      <c r="C57" s="663" t="s">
        <v>383</v>
      </c>
      <c r="D57" s="650">
        <v>7236.6641775055177</v>
      </c>
      <c r="F57" s="1006"/>
    </row>
    <row r="58" spans="1:6" ht="16.5" thickTop="1" thickBot="1">
      <c r="A58" s="662" t="s">
        <v>384</v>
      </c>
      <c r="B58" s="662" t="s">
        <v>377</v>
      </c>
      <c r="C58" s="663" t="s">
        <v>385</v>
      </c>
      <c r="D58" s="650">
        <v>3053.9783580012049</v>
      </c>
      <c r="F58" s="1006"/>
    </row>
    <row r="59" spans="1:6" ht="16.5" thickTop="1" thickBot="1">
      <c r="A59" s="662" t="s">
        <v>386</v>
      </c>
      <c r="B59" s="662" t="s">
        <v>387</v>
      </c>
      <c r="C59" s="663" t="s">
        <v>2246</v>
      </c>
      <c r="D59" s="650">
        <v>36182.042099017686</v>
      </c>
      <c r="F59" s="1006"/>
    </row>
    <row r="60" spans="1:6" ht="16.5" thickTop="1" thickBot="1">
      <c r="A60" s="662" t="s">
        <v>388</v>
      </c>
      <c r="B60" s="662" t="s">
        <v>377</v>
      </c>
      <c r="C60" s="663" t="s">
        <v>389</v>
      </c>
      <c r="D60" s="650">
        <v>25327.685227014361</v>
      </c>
      <c r="F60" s="1006"/>
    </row>
    <row r="61" spans="1:6" ht="16.5" thickTop="1" thickBot="1">
      <c r="A61" s="662" t="s">
        <v>390</v>
      </c>
      <c r="B61" s="662" t="s">
        <v>233</v>
      </c>
      <c r="C61" s="663" t="s">
        <v>391</v>
      </c>
      <c r="D61" s="650">
        <v>78237.195041022234</v>
      </c>
      <c r="F61" s="1006"/>
    </row>
    <row r="62" spans="1:6" ht="16.5" thickTop="1" thickBot="1">
      <c r="A62" s="662" t="s">
        <v>398</v>
      </c>
      <c r="B62" s="662" t="s">
        <v>233</v>
      </c>
      <c r="C62" s="663" t="s">
        <v>399</v>
      </c>
      <c r="D62" s="650">
        <v>78237.195041022234</v>
      </c>
      <c r="F62" s="1006"/>
    </row>
    <row r="63" spans="1:6" ht="16.5" thickTop="1" thickBot="1">
      <c r="A63" s="662" t="s">
        <v>392</v>
      </c>
      <c r="B63" s="662" t="s">
        <v>387</v>
      </c>
      <c r="C63" s="663" t="s">
        <v>393</v>
      </c>
      <c r="D63" s="650">
        <v>79600.74837554089</v>
      </c>
      <c r="F63" s="1006"/>
    </row>
    <row r="64" spans="1:6" ht="16.5" thickTop="1" thickBot="1">
      <c r="A64" s="662" t="s">
        <v>400</v>
      </c>
      <c r="B64" s="662" t="s">
        <v>92</v>
      </c>
      <c r="C64" s="663" t="s">
        <v>401</v>
      </c>
      <c r="D64" s="650">
        <v>39118.597520511117</v>
      </c>
      <c r="F64" s="1006"/>
    </row>
    <row r="65" spans="1:6" ht="16.5" thickTop="1" thickBot="1">
      <c r="A65" s="662" t="s">
        <v>394</v>
      </c>
      <c r="B65" s="662" t="s">
        <v>92</v>
      </c>
      <c r="C65" s="663" t="s">
        <v>395</v>
      </c>
      <c r="D65" s="650">
        <v>79600.74837554089</v>
      </c>
      <c r="F65" s="1006"/>
    </row>
    <row r="66" spans="1:6" ht="16.5" thickTop="1" thickBot="1">
      <c r="A66" s="662" t="s">
        <v>396</v>
      </c>
      <c r="B66" s="662" t="s">
        <v>92</v>
      </c>
      <c r="C66" s="663" t="s">
        <v>397</v>
      </c>
      <c r="D66" s="650">
        <v>110928.50929099064</v>
      </c>
      <c r="F66" s="1006"/>
    </row>
    <row r="67" spans="1:6" ht="16.5" thickTop="1" thickBot="1">
      <c r="A67" s="662" t="s">
        <v>918</v>
      </c>
      <c r="B67" s="662" t="s">
        <v>144</v>
      </c>
      <c r="C67" s="663" t="s">
        <v>919</v>
      </c>
      <c r="D67" s="650">
        <v>10133.120152421578</v>
      </c>
      <c r="F67" s="1006"/>
    </row>
    <row r="68" spans="1:6" ht="16.5" thickTop="1" thickBot="1">
      <c r="A68" s="662" t="s">
        <v>402</v>
      </c>
      <c r="B68" s="662" t="s">
        <v>377</v>
      </c>
      <c r="C68" s="663" t="s">
        <v>403</v>
      </c>
      <c r="D68" s="650">
        <v>1030.8648508890969</v>
      </c>
      <c r="F68" s="1006"/>
    </row>
    <row r="69" spans="1:6" ht="16.5" thickTop="1" thickBot="1">
      <c r="A69" s="662" t="s">
        <v>404</v>
      </c>
      <c r="B69" s="662" t="s">
        <v>377</v>
      </c>
      <c r="C69" s="663" t="s">
        <v>405</v>
      </c>
      <c r="D69" s="650">
        <v>17367.2267529073</v>
      </c>
      <c r="F69" s="1006"/>
    </row>
    <row r="70" spans="1:6" ht="16.5" thickTop="1" thickBot="1">
      <c r="A70" s="662" t="s">
        <v>406</v>
      </c>
      <c r="B70" s="662" t="s">
        <v>144</v>
      </c>
      <c r="C70" s="663" t="s">
        <v>407</v>
      </c>
      <c r="D70" s="650">
        <v>43477.530547978444</v>
      </c>
      <c r="F70" s="1006"/>
    </row>
    <row r="71" spans="1:6" ht="16.5" thickTop="1" thickBot="1">
      <c r="A71" s="662" t="s">
        <v>408</v>
      </c>
      <c r="B71" s="662" t="s">
        <v>92</v>
      </c>
      <c r="C71" s="663" t="s">
        <v>409</v>
      </c>
      <c r="D71" s="650">
        <v>13961.085566762315</v>
      </c>
      <c r="F71" s="1006"/>
    </row>
    <row r="72" spans="1:6" ht="16.5" thickTop="1" thickBot="1">
      <c r="A72" s="662" t="s">
        <v>410</v>
      </c>
      <c r="B72" s="662" t="s">
        <v>92</v>
      </c>
      <c r="C72" s="663" t="s">
        <v>411</v>
      </c>
      <c r="D72" s="650">
        <v>24189697.725999817</v>
      </c>
      <c r="F72" s="1006"/>
    </row>
    <row r="73" spans="1:6" ht="16.5" thickTop="1" thickBot="1">
      <c r="A73" s="662" t="s">
        <v>810</v>
      </c>
      <c r="B73" s="662" t="s">
        <v>377</v>
      </c>
      <c r="C73" s="663" t="s">
        <v>811</v>
      </c>
      <c r="D73" s="650">
        <v>1473.1643634010168</v>
      </c>
      <c r="F73" s="1006"/>
    </row>
    <row r="74" spans="1:6" ht="16.5" thickTop="1" thickBot="1">
      <c r="A74" s="662" t="s">
        <v>805</v>
      </c>
      <c r="B74" s="662" t="s">
        <v>377</v>
      </c>
      <c r="C74" s="663" t="s">
        <v>806</v>
      </c>
      <c r="D74" s="650">
        <v>2338.9041846010941</v>
      </c>
      <c r="F74" s="1006"/>
    </row>
    <row r="75" spans="1:6" ht="16.5" thickTop="1" thickBot="1">
      <c r="A75" s="662" t="s">
        <v>808</v>
      </c>
      <c r="B75" s="662" t="s">
        <v>377</v>
      </c>
      <c r="C75" s="663" t="s">
        <v>809</v>
      </c>
      <c r="D75" s="650">
        <v>1852.9645508403414</v>
      </c>
      <c r="F75" s="1006"/>
    </row>
    <row r="76" spans="1:6" ht="16.5" thickTop="1" thickBot="1">
      <c r="A76" s="662" t="s">
        <v>822</v>
      </c>
      <c r="B76" s="662" t="s">
        <v>377</v>
      </c>
      <c r="C76" s="663" t="s">
        <v>823</v>
      </c>
      <c r="D76" s="650">
        <v>3156.0500424250959</v>
      </c>
      <c r="F76" s="1006"/>
    </row>
    <row r="77" spans="1:6" ht="16.5" thickTop="1" thickBot="1">
      <c r="A77" s="662" t="s">
        <v>807</v>
      </c>
      <c r="B77" s="662" t="s">
        <v>377</v>
      </c>
      <c r="C77" s="663" t="s">
        <v>2036</v>
      </c>
      <c r="D77" s="650">
        <v>3255.7955461970396</v>
      </c>
      <c r="F77" s="1006"/>
    </row>
    <row r="78" spans="1:6" ht="16.5" thickTop="1" thickBot="1">
      <c r="A78" s="662" t="s">
        <v>817</v>
      </c>
      <c r="B78" s="662" t="s">
        <v>377</v>
      </c>
      <c r="C78" s="663" t="s">
        <v>818</v>
      </c>
      <c r="D78" s="650">
        <v>3387.5107627164011</v>
      </c>
      <c r="F78" s="1006"/>
    </row>
    <row r="79" spans="1:6" ht="16.5" thickTop="1" thickBot="1">
      <c r="A79" s="662" t="s">
        <v>819</v>
      </c>
      <c r="B79" s="662" t="s">
        <v>377</v>
      </c>
      <c r="C79" s="663" t="s">
        <v>2022</v>
      </c>
      <c r="D79" s="650">
        <v>3979.5898427985808</v>
      </c>
      <c r="F79" s="1006"/>
    </row>
    <row r="80" spans="1:6" ht="16.5" thickTop="1" thickBot="1">
      <c r="A80" s="662" t="s">
        <v>820</v>
      </c>
      <c r="B80" s="662" t="s">
        <v>377</v>
      </c>
      <c r="C80" s="663" t="s">
        <v>2023</v>
      </c>
      <c r="D80" s="650">
        <v>3459.1229192706169</v>
      </c>
      <c r="F80" s="1006"/>
    </row>
    <row r="81" spans="1:6" ht="16.5" thickTop="1" thickBot="1">
      <c r="A81" s="662" t="s">
        <v>812</v>
      </c>
      <c r="B81" s="662" t="s">
        <v>377</v>
      </c>
      <c r="C81" s="663" t="s">
        <v>2247</v>
      </c>
      <c r="D81" s="650">
        <v>3979.5898427985808</v>
      </c>
      <c r="F81" s="1006"/>
    </row>
    <row r="82" spans="1:6" ht="16.5" thickTop="1" thickBot="1">
      <c r="A82" s="662" t="s">
        <v>813</v>
      </c>
      <c r="B82" s="662" t="s">
        <v>377</v>
      </c>
      <c r="C82" s="663" t="s">
        <v>2248</v>
      </c>
      <c r="D82" s="650">
        <v>3690.5836395619226</v>
      </c>
      <c r="F82" s="1006"/>
    </row>
    <row r="83" spans="1:6" ht="16.5" thickTop="1" thickBot="1">
      <c r="A83" s="662" t="s">
        <v>814</v>
      </c>
      <c r="B83" s="662" t="s">
        <v>377</v>
      </c>
      <c r="C83" s="663" t="s">
        <v>2249</v>
      </c>
      <c r="D83" s="650">
        <v>4920.7781860825635</v>
      </c>
      <c r="F83" s="1006"/>
    </row>
    <row r="84" spans="1:6" ht="16.5" thickTop="1" thickBot="1">
      <c r="A84" s="662" t="s">
        <v>815</v>
      </c>
      <c r="B84" s="662" t="s">
        <v>377</v>
      </c>
      <c r="C84" s="663" t="s">
        <v>2250</v>
      </c>
      <c r="D84" s="650">
        <v>4920.7781860825635</v>
      </c>
      <c r="F84" s="1006"/>
    </row>
    <row r="85" spans="1:6" ht="16.5" thickTop="1" thickBot="1">
      <c r="A85" s="662" t="s">
        <v>821</v>
      </c>
      <c r="B85" s="662" t="s">
        <v>377</v>
      </c>
      <c r="C85" s="663" t="s">
        <v>1943</v>
      </c>
      <c r="D85" s="650">
        <v>4920.7781860825635</v>
      </c>
      <c r="F85" s="1006"/>
    </row>
    <row r="86" spans="1:6" ht="16.5" thickTop="1" thickBot="1">
      <c r="A86" s="662" t="s">
        <v>816</v>
      </c>
      <c r="B86" s="662" t="s">
        <v>377</v>
      </c>
      <c r="C86" s="663" t="s">
        <v>2251</v>
      </c>
      <c r="D86" s="650">
        <v>4920.7781860825635</v>
      </c>
      <c r="F86" s="1006"/>
    </row>
    <row r="87" spans="1:6" ht="16.5" thickTop="1" thickBot="1">
      <c r="A87" s="662" t="s">
        <v>804</v>
      </c>
      <c r="B87" s="662" t="s">
        <v>377</v>
      </c>
      <c r="C87" s="663" t="s">
        <v>2252</v>
      </c>
      <c r="D87" s="650">
        <v>498.21930866385509</v>
      </c>
      <c r="F87" s="1006"/>
    </row>
    <row r="88" spans="1:6" ht="16.5" thickTop="1" thickBot="1">
      <c r="A88" s="662" t="s">
        <v>826</v>
      </c>
      <c r="B88" s="662" t="s">
        <v>377</v>
      </c>
      <c r="C88" s="663" t="s">
        <v>1944</v>
      </c>
      <c r="D88" s="650">
        <v>899.37195901036091</v>
      </c>
      <c r="F88" s="1006"/>
    </row>
    <row r="89" spans="1:6" ht="16.5" thickTop="1" thickBot="1">
      <c r="A89" s="662" t="s">
        <v>824</v>
      </c>
      <c r="B89" s="662" t="s">
        <v>377</v>
      </c>
      <c r="C89" s="663" t="s">
        <v>825</v>
      </c>
      <c r="D89" s="650">
        <v>899.72774297175567</v>
      </c>
      <c r="F89" s="1006"/>
    </row>
    <row r="90" spans="1:6" ht="16.5" thickTop="1" thickBot="1">
      <c r="A90" s="662" t="s">
        <v>915</v>
      </c>
      <c r="B90" s="662" t="s">
        <v>233</v>
      </c>
      <c r="C90" s="663" t="s">
        <v>916</v>
      </c>
      <c r="D90" s="650">
        <v>10957.938741304961</v>
      </c>
      <c r="F90" s="1006"/>
    </row>
    <row r="91" spans="1:6" ht="16.5" thickTop="1" thickBot="1">
      <c r="A91" s="662" t="s">
        <v>412</v>
      </c>
      <c r="B91" s="662" t="s">
        <v>377</v>
      </c>
      <c r="C91" s="663" t="s">
        <v>2253</v>
      </c>
      <c r="D91" s="650">
        <v>14669.474070191669</v>
      </c>
      <c r="F91" s="1006"/>
    </row>
    <row r="92" spans="1:6" ht="16.5" thickTop="1" thickBot="1">
      <c r="A92" s="662" t="s">
        <v>413</v>
      </c>
      <c r="B92" s="662" t="s">
        <v>144</v>
      </c>
      <c r="C92" s="663" t="s">
        <v>414</v>
      </c>
      <c r="D92" s="650">
        <v>30884.294421586488</v>
      </c>
      <c r="F92" s="1006"/>
    </row>
    <row r="93" spans="1:6" ht="16.5" thickTop="1" thickBot="1">
      <c r="A93" s="662" t="s">
        <v>415</v>
      </c>
      <c r="B93" s="662" t="s">
        <v>144</v>
      </c>
      <c r="C93" s="663" t="s">
        <v>416</v>
      </c>
      <c r="D93" s="650">
        <v>6900.3427994026806</v>
      </c>
      <c r="F93" s="1006"/>
    </row>
    <row r="94" spans="1:6" ht="16.5" thickTop="1" thickBot="1">
      <c r="A94" s="662" t="s">
        <v>417</v>
      </c>
      <c r="B94" s="662" t="s">
        <v>144</v>
      </c>
      <c r="C94" s="663" t="s">
        <v>418</v>
      </c>
      <c r="D94" s="650">
        <v>5523.0875742439166</v>
      </c>
      <c r="F94" s="1006"/>
    </row>
    <row r="95" spans="1:6" ht="16.5" thickTop="1" thickBot="1">
      <c r="A95" s="662" t="s">
        <v>419</v>
      </c>
      <c r="B95" s="662" t="s">
        <v>377</v>
      </c>
      <c r="C95" s="663" t="s">
        <v>420</v>
      </c>
      <c r="D95" s="650">
        <v>6900.3427994026806</v>
      </c>
      <c r="F95" s="1006"/>
    </row>
    <row r="96" spans="1:6" ht="16.5" thickTop="1" thickBot="1">
      <c r="A96" s="662" t="s">
        <v>436</v>
      </c>
      <c r="B96" s="662" t="s">
        <v>377</v>
      </c>
      <c r="C96" s="663" t="s">
        <v>437</v>
      </c>
      <c r="D96" s="650">
        <v>5523.0875742439166</v>
      </c>
      <c r="F96" s="1006"/>
    </row>
    <row r="97" spans="1:6" ht="16.5" thickTop="1" thickBot="1">
      <c r="A97" s="662" t="s">
        <v>434</v>
      </c>
      <c r="B97" s="662" t="s">
        <v>377</v>
      </c>
      <c r="C97" s="663" t="s">
        <v>435</v>
      </c>
      <c r="D97" s="650">
        <v>6400.336492033065</v>
      </c>
      <c r="F97" s="1006"/>
    </row>
    <row r="98" spans="1:6" ht="16.5" thickTop="1" thickBot="1">
      <c r="A98" s="662" t="s">
        <v>421</v>
      </c>
      <c r="B98" s="662" t="s">
        <v>422</v>
      </c>
      <c r="C98" s="663" t="s">
        <v>423</v>
      </c>
      <c r="D98" s="650">
        <v>3367.0501465580533</v>
      </c>
      <c r="F98" s="1006"/>
    </row>
    <row r="99" spans="1:6" ht="16.5" thickTop="1" thickBot="1">
      <c r="A99" s="662" t="s">
        <v>835</v>
      </c>
      <c r="B99" s="662" t="s">
        <v>387</v>
      </c>
      <c r="C99" s="663" t="s">
        <v>2254</v>
      </c>
      <c r="D99" s="650">
        <v>493522.84962443972</v>
      </c>
      <c r="F99" s="1006"/>
    </row>
    <row r="100" spans="1:6" ht="16.5" thickTop="1" thickBot="1">
      <c r="A100" s="662" t="s">
        <v>836</v>
      </c>
      <c r="B100" s="662" t="s">
        <v>387</v>
      </c>
      <c r="C100" s="663" t="s">
        <v>2255</v>
      </c>
      <c r="D100" s="650">
        <v>543747.54312653234</v>
      </c>
      <c r="F100" s="1006"/>
    </row>
    <row r="101" spans="1:6" ht="16.5" thickTop="1" thickBot="1">
      <c r="A101" s="662" t="s">
        <v>837</v>
      </c>
      <c r="B101" s="662" t="s">
        <v>387</v>
      </c>
      <c r="C101" s="663" t="s">
        <v>2256</v>
      </c>
      <c r="D101" s="650">
        <v>645487.68219801574</v>
      </c>
      <c r="F101" s="1006"/>
    </row>
    <row r="102" spans="1:6" ht="16.5" thickTop="1" thickBot="1">
      <c r="A102" s="662" t="s">
        <v>838</v>
      </c>
      <c r="B102" s="662" t="s">
        <v>387</v>
      </c>
      <c r="C102" s="663" t="s">
        <v>2257</v>
      </c>
      <c r="D102" s="650">
        <v>590903.87344158441</v>
      </c>
      <c r="F102" s="1006"/>
    </row>
    <row r="103" spans="1:6" ht="16.5" thickTop="1" thickBot="1">
      <c r="A103" s="662" t="s">
        <v>839</v>
      </c>
      <c r="B103" s="662" t="s">
        <v>387</v>
      </c>
      <c r="C103" s="663" t="s">
        <v>2258</v>
      </c>
      <c r="D103" s="650">
        <v>633909.53102941101</v>
      </c>
      <c r="F103" s="1006"/>
    </row>
    <row r="104" spans="1:6" ht="16.5" thickTop="1" thickBot="1">
      <c r="A104" s="662" t="s">
        <v>833</v>
      </c>
      <c r="B104" s="662" t="s">
        <v>387</v>
      </c>
      <c r="C104" s="663" t="s">
        <v>2005</v>
      </c>
      <c r="D104" s="650">
        <v>433701.12313147128</v>
      </c>
      <c r="F104" s="1006"/>
    </row>
    <row r="105" spans="1:6" ht="16.5" thickTop="1" thickBot="1">
      <c r="A105" s="662" t="s">
        <v>832</v>
      </c>
      <c r="B105" s="662" t="s">
        <v>387</v>
      </c>
      <c r="C105" s="663" t="s">
        <v>2006</v>
      </c>
      <c r="D105" s="650">
        <v>451898.29597678012</v>
      </c>
      <c r="F105" s="1006"/>
    </row>
    <row r="106" spans="1:6" ht="16.5" thickTop="1" thickBot="1">
      <c r="A106" s="662" t="s">
        <v>1660</v>
      </c>
      <c r="B106" s="662" t="s">
        <v>387</v>
      </c>
      <c r="C106" s="663" t="s">
        <v>2004</v>
      </c>
      <c r="D106" s="650">
        <v>509789.03947032592</v>
      </c>
      <c r="F106" s="1006"/>
    </row>
    <row r="107" spans="1:6" ht="16.5" thickTop="1" thickBot="1">
      <c r="A107" s="662" t="s">
        <v>829</v>
      </c>
      <c r="B107" s="662" t="s">
        <v>387</v>
      </c>
      <c r="C107" s="663" t="s">
        <v>2004</v>
      </c>
      <c r="D107" s="650">
        <v>509789.03947032592</v>
      </c>
      <c r="F107" s="1006"/>
    </row>
    <row r="108" spans="1:6" ht="16.5" thickTop="1" thickBot="1">
      <c r="A108" s="662" t="s">
        <v>831</v>
      </c>
      <c r="B108" s="662" t="s">
        <v>387</v>
      </c>
      <c r="C108" s="663" t="s">
        <v>2007</v>
      </c>
      <c r="D108" s="650">
        <v>608703.33071083692</v>
      </c>
      <c r="F108" s="1006"/>
    </row>
    <row r="109" spans="1:6" ht="16.5" thickTop="1" thickBot="1">
      <c r="A109" s="662" t="s">
        <v>830</v>
      </c>
      <c r="B109" s="662" t="s">
        <v>387</v>
      </c>
      <c r="C109" s="663" t="s">
        <v>2008</v>
      </c>
      <c r="D109" s="650">
        <v>608703.33071083692</v>
      </c>
      <c r="F109" s="1006"/>
    </row>
    <row r="110" spans="1:6" ht="16.5" thickTop="1" thickBot="1">
      <c r="A110" s="662" t="s">
        <v>834</v>
      </c>
      <c r="B110" s="662" t="s">
        <v>387</v>
      </c>
      <c r="C110" s="663" t="s">
        <v>2009</v>
      </c>
      <c r="D110" s="650">
        <v>433701.12313147128</v>
      </c>
      <c r="F110" s="1006"/>
    </row>
    <row r="111" spans="1:6" ht="16.5" thickTop="1" thickBot="1">
      <c r="A111" s="662" t="s">
        <v>424</v>
      </c>
      <c r="B111" s="662" t="s">
        <v>144</v>
      </c>
      <c r="C111" s="663" t="s">
        <v>425</v>
      </c>
      <c r="D111" s="650">
        <v>3812.0685480021107</v>
      </c>
      <c r="F111" s="1006"/>
    </row>
    <row r="112" spans="1:6" ht="16.5" thickTop="1" thickBot="1">
      <c r="A112" s="662" t="s">
        <v>426</v>
      </c>
      <c r="B112" s="662" t="s">
        <v>233</v>
      </c>
      <c r="C112" s="663" t="s">
        <v>427</v>
      </c>
      <c r="D112" s="650">
        <v>516.63055799827339</v>
      </c>
      <c r="F112" s="1006"/>
    </row>
    <row r="113" spans="1:6" ht="16.5" thickTop="1" thickBot="1">
      <c r="A113" s="662" t="s">
        <v>428</v>
      </c>
      <c r="B113" s="662" t="s">
        <v>92</v>
      </c>
      <c r="C113" s="663" t="s">
        <v>427</v>
      </c>
      <c r="D113" s="650">
        <v>516.63055799827339</v>
      </c>
      <c r="F113" s="1006"/>
    </row>
    <row r="114" spans="1:6" ht="16.5" thickTop="1" thickBot="1">
      <c r="A114" s="662" t="s">
        <v>429</v>
      </c>
      <c r="B114" s="662" t="s">
        <v>144</v>
      </c>
      <c r="C114" s="663" t="s">
        <v>2259</v>
      </c>
      <c r="D114" s="650">
        <v>44779.337251053308</v>
      </c>
      <c r="F114" s="1006"/>
    </row>
    <row r="115" spans="1:6" ht="16.5" thickTop="1" thickBot="1">
      <c r="A115" s="662" t="s">
        <v>430</v>
      </c>
      <c r="B115" s="662" t="s">
        <v>92</v>
      </c>
      <c r="C115" s="663" t="s">
        <v>431</v>
      </c>
      <c r="D115" s="650">
        <v>45674.489207981016</v>
      </c>
      <c r="F115" s="1006"/>
    </row>
    <row r="116" spans="1:6" ht="16.5" thickTop="1" thickBot="1">
      <c r="A116" s="662" t="s">
        <v>438</v>
      </c>
      <c r="B116" s="662" t="s">
        <v>92</v>
      </c>
      <c r="C116" s="663" t="s">
        <v>1912</v>
      </c>
      <c r="D116" s="650">
        <v>278802.08467227849</v>
      </c>
      <c r="F116" s="1006"/>
    </row>
    <row r="117" spans="1:6" ht="16.5" thickTop="1" thickBot="1">
      <c r="A117" s="662" t="s">
        <v>440</v>
      </c>
      <c r="B117" s="662" t="s">
        <v>92</v>
      </c>
      <c r="C117" s="663" t="s">
        <v>441</v>
      </c>
      <c r="D117" s="650">
        <v>48395.751157041217</v>
      </c>
      <c r="F117" s="1006"/>
    </row>
    <row r="118" spans="1:6" ht="16.5" thickTop="1" thickBot="1">
      <c r="A118" s="662" t="s">
        <v>439</v>
      </c>
      <c r="B118" s="662" t="s">
        <v>92</v>
      </c>
      <c r="C118" s="663" t="s">
        <v>2260</v>
      </c>
      <c r="D118" s="650">
        <v>44701.331151949613</v>
      </c>
      <c r="F118" s="1006"/>
    </row>
    <row r="119" spans="1:6" ht="16.5" thickTop="1" thickBot="1">
      <c r="A119" s="662" t="s">
        <v>443</v>
      </c>
      <c r="B119" s="662" t="s">
        <v>387</v>
      </c>
      <c r="C119" s="663" t="s">
        <v>2261</v>
      </c>
      <c r="D119" s="650">
        <v>5065.2812877008928</v>
      </c>
      <c r="F119" s="1006"/>
    </row>
    <row r="120" spans="1:6" ht="16.5" thickTop="1" thickBot="1">
      <c r="A120" s="662" t="s">
        <v>442</v>
      </c>
      <c r="B120" s="662" t="s">
        <v>387</v>
      </c>
      <c r="C120" s="663" t="s">
        <v>2262</v>
      </c>
      <c r="D120" s="650">
        <v>5065.2812877008928</v>
      </c>
      <c r="F120" s="1006"/>
    </row>
    <row r="121" spans="1:6" ht="16.5" thickTop="1" thickBot="1">
      <c r="A121" s="662" t="s">
        <v>840</v>
      </c>
      <c r="B121" s="662" t="s">
        <v>606</v>
      </c>
      <c r="C121" s="663" t="s">
        <v>2263</v>
      </c>
      <c r="D121" s="650">
        <v>19435.898951941868</v>
      </c>
      <c r="F121" s="1006"/>
    </row>
    <row r="122" spans="1:6" ht="16.5" thickTop="1" thickBot="1">
      <c r="A122" s="662" t="s">
        <v>841</v>
      </c>
      <c r="B122" s="662" t="s">
        <v>606</v>
      </c>
      <c r="C122" s="663" t="s">
        <v>1945</v>
      </c>
      <c r="D122" s="650">
        <v>38141.999482896586</v>
      </c>
      <c r="F122" s="1006"/>
    </row>
    <row r="123" spans="1:6" ht="16.5" thickTop="1" thickBot="1">
      <c r="A123" s="662" t="s">
        <v>444</v>
      </c>
      <c r="B123" s="662" t="s">
        <v>387</v>
      </c>
      <c r="C123" s="663" t="s">
        <v>1913</v>
      </c>
      <c r="D123" s="650">
        <v>4341.4869910993502</v>
      </c>
      <c r="F123" s="1006"/>
    </row>
    <row r="124" spans="1:6" ht="16.5" thickTop="1" thickBot="1">
      <c r="A124" s="662" t="s">
        <v>445</v>
      </c>
      <c r="B124" s="662" t="s">
        <v>144</v>
      </c>
      <c r="C124" s="663" t="s">
        <v>446</v>
      </c>
      <c r="D124" s="650">
        <v>2749.3952962779399</v>
      </c>
      <c r="F124" s="1006"/>
    </row>
    <row r="125" spans="1:6" ht="16.5" thickTop="1" thickBot="1">
      <c r="A125" s="662" t="s">
        <v>865</v>
      </c>
      <c r="B125" s="662" t="s">
        <v>422</v>
      </c>
      <c r="C125" s="663" t="s">
        <v>1946</v>
      </c>
      <c r="D125" s="650">
        <v>3062.397501479631</v>
      </c>
      <c r="F125" s="1006"/>
    </row>
    <row r="126" spans="1:6" ht="16.5" thickTop="1" thickBot="1">
      <c r="A126" s="662" t="s">
        <v>866</v>
      </c>
      <c r="B126" s="662" t="s">
        <v>422</v>
      </c>
      <c r="C126" s="663" t="s">
        <v>1947</v>
      </c>
      <c r="D126" s="650">
        <v>2895.1771864061648</v>
      </c>
      <c r="F126" s="1006"/>
    </row>
    <row r="127" spans="1:6" ht="16.5" thickTop="1" thickBot="1">
      <c r="A127" s="662" t="s">
        <v>864</v>
      </c>
      <c r="B127" s="662" t="s">
        <v>422</v>
      </c>
      <c r="C127" s="663" t="s">
        <v>2264</v>
      </c>
      <c r="D127" s="650">
        <v>2895.1771864061648</v>
      </c>
      <c r="F127" s="1006"/>
    </row>
    <row r="128" spans="1:6" ht="16.5" thickTop="1" thickBot="1">
      <c r="A128" s="662" t="s">
        <v>846</v>
      </c>
      <c r="B128" s="662" t="s">
        <v>422</v>
      </c>
      <c r="C128" s="663" t="s">
        <v>847</v>
      </c>
      <c r="D128" s="650">
        <v>3403.4159243747617</v>
      </c>
      <c r="F128" s="1006"/>
    </row>
    <row r="129" spans="1:6" ht="16.5" thickTop="1" thickBot="1">
      <c r="A129" s="662" t="s">
        <v>848</v>
      </c>
      <c r="B129" s="662" t="s">
        <v>422</v>
      </c>
      <c r="C129" s="663" t="s">
        <v>849</v>
      </c>
      <c r="D129" s="650">
        <v>2522.0605367896906</v>
      </c>
      <c r="F129" s="1006"/>
    </row>
    <row r="130" spans="1:6" ht="16.5" thickTop="1" thickBot="1">
      <c r="A130" s="662" t="s">
        <v>850</v>
      </c>
      <c r="B130" s="662" t="s">
        <v>422</v>
      </c>
      <c r="C130" s="663" t="s">
        <v>851</v>
      </c>
      <c r="D130" s="650">
        <v>2315.8859914229533</v>
      </c>
      <c r="F130" s="1006"/>
    </row>
    <row r="131" spans="1:6" ht="16.5" thickTop="1" thickBot="1">
      <c r="A131" s="662" t="s">
        <v>852</v>
      </c>
      <c r="B131" s="662" t="s">
        <v>422</v>
      </c>
      <c r="C131" s="663" t="s">
        <v>853</v>
      </c>
      <c r="D131" s="650">
        <v>3285.2076819246636</v>
      </c>
      <c r="F131" s="1006"/>
    </row>
    <row r="132" spans="1:6" ht="16.5" thickTop="1" thickBot="1">
      <c r="A132" s="662" t="s">
        <v>854</v>
      </c>
      <c r="B132" s="662" t="s">
        <v>422</v>
      </c>
      <c r="C132" s="663" t="s">
        <v>855</v>
      </c>
      <c r="D132" s="650">
        <v>2895.1771864061648</v>
      </c>
      <c r="F132" s="1006"/>
    </row>
    <row r="133" spans="1:6" ht="16.5" thickTop="1" thickBot="1">
      <c r="A133" s="662" t="s">
        <v>858</v>
      </c>
      <c r="B133" s="662" t="s">
        <v>422</v>
      </c>
      <c r="C133" s="663" t="s">
        <v>859</v>
      </c>
      <c r="D133" s="650">
        <v>2282.6374901656382</v>
      </c>
      <c r="F133" s="1006"/>
    </row>
    <row r="134" spans="1:6" ht="16.5" thickTop="1" thickBot="1">
      <c r="A134" s="662" t="s">
        <v>856</v>
      </c>
      <c r="B134" s="662" t="s">
        <v>422</v>
      </c>
      <c r="C134" s="663" t="s">
        <v>857</v>
      </c>
      <c r="D134" s="650">
        <v>2705.9164869414512</v>
      </c>
      <c r="F134" s="1006"/>
    </row>
    <row r="135" spans="1:6" ht="16.5" thickTop="1" thickBot="1">
      <c r="A135" s="662" t="s">
        <v>860</v>
      </c>
      <c r="B135" s="662" t="s">
        <v>422</v>
      </c>
      <c r="C135" s="663" t="s">
        <v>861</v>
      </c>
      <c r="D135" s="650">
        <v>3300.5531440434243</v>
      </c>
      <c r="F135" s="1006"/>
    </row>
    <row r="136" spans="1:6" ht="16.5" thickTop="1" thickBot="1">
      <c r="A136" s="662" t="s">
        <v>862</v>
      </c>
      <c r="B136" s="662" t="s">
        <v>422</v>
      </c>
      <c r="C136" s="663" t="s">
        <v>863</v>
      </c>
      <c r="D136" s="650">
        <v>2663.7164661148599</v>
      </c>
      <c r="F136" s="1006"/>
    </row>
    <row r="137" spans="1:6" ht="16.5" thickTop="1" thickBot="1">
      <c r="A137" s="662" t="s">
        <v>845</v>
      </c>
      <c r="B137" s="662" t="s">
        <v>377</v>
      </c>
      <c r="C137" s="663" t="s">
        <v>2265</v>
      </c>
      <c r="D137" s="650">
        <v>11009.090281700832</v>
      </c>
      <c r="F137" s="1006"/>
    </row>
    <row r="138" spans="1:6" ht="31.5" thickTop="1" thickBot="1">
      <c r="A138" s="662" t="s">
        <v>842</v>
      </c>
      <c r="B138" s="662" t="s">
        <v>843</v>
      </c>
      <c r="C138" s="663" t="s">
        <v>844</v>
      </c>
      <c r="D138" s="650">
        <v>57890.755843024337</v>
      </c>
      <c r="F138" s="1006"/>
    </row>
    <row r="139" spans="1:6" ht="16.5" thickTop="1" thickBot="1">
      <c r="A139" s="662" t="s">
        <v>447</v>
      </c>
      <c r="B139" s="662" t="s">
        <v>377</v>
      </c>
      <c r="C139" s="663" t="s">
        <v>448</v>
      </c>
      <c r="D139" s="650">
        <v>7688.2733601410591</v>
      </c>
      <c r="F139" s="1006"/>
    </row>
    <row r="140" spans="1:6" ht="16.5" thickTop="1" thickBot="1">
      <c r="A140" s="662" t="s">
        <v>449</v>
      </c>
      <c r="B140" s="662" t="s">
        <v>450</v>
      </c>
      <c r="C140" s="663" t="s">
        <v>2266</v>
      </c>
      <c r="D140" s="650">
        <v>7236.6641775055177</v>
      </c>
      <c r="F140" s="1006"/>
    </row>
    <row r="141" spans="1:6" ht="16.5" thickTop="1" thickBot="1">
      <c r="A141" s="662" t="s">
        <v>451</v>
      </c>
      <c r="B141" s="662" t="s">
        <v>144</v>
      </c>
      <c r="C141" s="663" t="s">
        <v>2267</v>
      </c>
      <c r="D141" s="650">
        <v>20695.913244168456</v>
      </c>
      <c r="F141" s="1006"/>
    </row>
    <row r="142" spans="1:6" ht="16.5" thickTop="1" thickBot="1">
      <c r="A142" s="662" t="s">
        <v>452</v>
      </c>
      <c r="B142" s="662" t="s">
        <v>92</v>
      </c>
      <c r="C142" s="663" t="s">
        <v>2268</v>
      </c>
      <c r="D142" s="650">
        <v>3230.2197759991045</v>
      </c>
      <c r="F142" s="1006"/>
    </row>
    <row r="143" spans="1:6" ht="16.5" thickTop="1" thickBot="1">
      <c r="A143" s="662" t="s">
        <v>453</v>
      </c>
      <c r="B143" s="662" t="s">
        <v>454</v>
      </c>
      <c r="C143" s="663" t="s">
        <v>455</v>
      </c>
      <c r="D143" s="650">
        <v>12281.484849048064</v>
      </c>
      <c r="F143" s="1006"/>
    </row>
    <row r="144" spans="1:6" ht="16.5" thickTop="1" thickBot="1">
      <c r="A144" s="662" t="s">
        <v>456</v>
      </c>
      <c r="B144" s="662" t="s">
        <v>422</v>
      </c>
      <c r="C144" s="663" t="s">
        <v>457</v>
      </c>
      <c r="D144" s="650">
        <v>24449.123450319446</v>
      </c>
      <c r="F144" s="1006"/>
    </row>
    <row r="145" spans="1:6" ht="16.5" thickTop="1" thickBot="1">
      <c r="A145" s="662" t="s">
        <v>873</v>
      </c>
      <c r="B145" s="662" t="s">
        <v>233</v>
      </c>
      <c r="C145" s="663" t="s">
        <v>875</v>
      </c>
      <c r="D145" s="650">
        <v>1840.0723126471339</v>
      </c>
      <c r="F145" s="1006"/>
    </row>
    <row r="146" spans="1:6" ht="31.5" thickTop="1" thickBot="1">
      <c r="A146" s="662" t="s">
        <v>867</v>
      </c>
      <c r="B146" s="662" t="s">
        <v>233</v>
      </c>
      <c r="C146" s="663" t="s">
        <v>2269</v>
      </c>
      <c r="D146" s="650">
        <v>5867.7896280766672</v>
      </c>
      <c r="F146" s="1006"/>
    </row>
    <row r="147" spans="1:6" ht="16.5" thickTop="1" thickBot="1">
      <c r="A147" s="662" t="s">
        <v>868</v>
      </c>
      <c r="B147" s="662" t="s">
        <v>233</v>
      </c>
      <c r="C147" s="663" t="s">
        <v>2270</v>
      </c>
      <c r="D147" s="650">
        <v>7823.7195041022233</v>
      </c>
      <c r="F147" s="1006"/>
    </row>
    <row r="148" spans="1:6" ht="16.5" thickTop="1" thickBot="1">
      <c r="A148" s="662" t="s">
        <v>1690</v>
      </c>
      <c r="B148" s="662" t="s">
        <v>233</v>
      </c>
      <c r="C148" s="663" t="s">
        <v>1948</v>
      </c>
      <c r="D148" s="650">
        <v>7823.7195041022233</v>
      </c>
      <c r="F148" s="1006"/>
    </row>
    <row r="149" spans="1:6" ht="16.5" thickTop="1" thickBot="1">
      <c r="A149" s="662" t="s">
        <v>869</v>
      </c>
      <c r="B149" s="662" t="s">
        <v>144</v>
      </c>
      <c r="C149" s="663" t="s">
        <v>2271</v>
      </c>
      <c r="D149" s="650">
        <v>5867.7896280766672</v>
      </c>
      <c r="F149" s="1006"/>
    </row>
    <row r="150" spans="1:6" ht="16.5" thickTop="1" thickBot="1">
      <c r="A150" s="662" t="s">
        <v>870</v>
      </c>
      <c r="B150" s="662" t="s">
        <v>233</v>
      </c>
      <c r="C150" s="663" t="s">
        <v>871</v>
      </c>
      <c r="D150" s="650">
        <v>1840.0723126471339</v>
      </c>
      <c r="F150" s="1006"/>
    </row>
    <row r="151" spans="1:6" ht="16.5" thickTop="1" thickBot="1">
      <c r="A151" s="662" t="s">
        <v>872</v>
      </c>
      <c r="B151" s="662" t="s">
        <v>450</v>
      </c>
      <c r="C151" s="663" t="s">
        <v>2272</v>
      </c>
      <c r="D151" s="650">
        <v>158851.10869937012</v>
      </c>
      <c r="F151" s="1006"/>
    </row>
    <row r="152" spans="1:6" ht="16.5" thickTop="1" thickBot="1">
      <c r="A152" s="662" t="s">
        <v>458</v>
      </c>
      <c r="B152" s="662" t="s">
        <v>92</v>
      </c>
      <c r="C152" s="663" t="s">
        <v>459</v>
      </c>
      <c r="D152" s="650">
        <v>2002.5828064982579</v>
      </c>
      <c r="F152" s="1006"/>
    </row>
    <row r="153" spans="1:6" ht="16.5" thickTop="1" thickBot="1">
      <c r="A153" s="662" t="s">
        <v>460</v>
      </c>
      <c r="B153" s="662" t="s">
        <v>377</v>
      </c>
      <c r="C153" s="663" t="s">
        <v>461</v>
      </c>
      <c r="D153" s="650">
        <v>43418.706276523204</v>
      </c>
      <c r="F153" s="1006"/>
    </row>
    <row r="154" spans="1:6" ht="16.5" thickTop="1" thickBot="1">
      <c r="A154" s="662" t="s">
        <v>462</v>
      </c>
      <c r="B154" s="662" t="s">
        <v>377</v>
      </c>
      <c r="C154" s="663" t="s">
        <v>463</v>
      </c>
      <c r="D154" s="650">
        <v>3979.5898427985808</v>
      </c>
      <c r="F154" s="1006"/>
    </row>
    <row r="155" spans="1:6" ht="16.5" thickTop="1" thickBot="1">
      <c r="A155" s="662" t="s">
        <v>909</v>
      </c>
      <c r="B155" s="662" t="s">
        <v>144</v>
      </c>
      <c r="C155" s="663" t="s">
        <v>2273</v>
      </c>
      <c r="D155" s="650">
        <v>56407.361171544144</v>
      </c>
      <c r="F155" s="1006"/>
    </row>
    <row r="156" spans="1:6" ht="16.5" thickTop="1" thickBot="1">
      <c r="A156" s="662" t="s">
        <v>910</v>
      </c>
      <c r="B156" s="662" t="s">
        <v>144</v>
      </c>
      <c r="C156" s="663" t="s">
        <v>2274</v>
      </c>
      <c r="D156" s="650">
        <v>18559.05764413104</v>
      </c>
      <c r="F156" s="1006"/>
    </row>
    <row r="157" spans="1:6" ht="16.5" thickTop="1" thickBot="1">
      <c r="A157" s="662" t="s">
        <v>911</v>
      </c>
      <c r="B157" s="662" t="s">
        <v>144</v>
      </c>
      <c r="C157" s="663" t="s">
        <v>2275</v>
      </c>
      <c r="D157" s="650">
        <v>26979.879981800914</v>
      </c>
      <c r="F157" s="1006"/>
    </row>
    <row r="158" spans="1:6" ht="16.5" thickTop="1" thickBot="1">
      <c r="A158" s="662" t="s">
        <v>912</v>
      </c>
      <c r="B158" s="662" t="s">
        <v>144</v>
      </c>
      <c r="C158" s="663" t="s">
        <v>2276</v>
      </c>
      <c r="D158" s="650">
        <v>69014.937090615887</v>
      </c>
      <c r="F158" s="1006"/>
    </row>
    <row r="159" spans="1:6" ht="16.5" thickTop="1" thickBot="1">
      <c r="A159" s="662" t="s">
        <v>466</v>
      </c>
      <c r="B159" s="662" t="s">
        <v>233</v>
      </c>
      <c r="C159" s="663" t="s">
        <v>467</v>
      </c>
      <c r="D159" s="650">
        <v>9592.1926127352672</v>
      </c>
      <c r="F159" s="1006"/>
    </row>
    <row r="160" spans="1:6" ht="16.5" thickTop="1" thickBot="1">
      <c r="A160" s="662" t="s">
        <v>902</v>
      </c>
      <c r="B160" s="662" t="s">
        <v>233</v>
      </c>
      <c r="C160" s="663" t="s">
        <v>467</v>
      </c>
      <c r="D160" s="650">
        <v>9592.1926127352672</v>
      </c>
      <c r="F160" s="1006"/>
    </row>
    <row r="161" spans="1:6" ht="16.5" thickTop="1" thickBot="1">
      <c r="A161" s="662" t="s">
        <v>468</v>
      </c>
      <c r="B161" s="662" t="s">
        <v>233</v>
      </c>
      <c r="C161" s="663" t="s">
        <v>469</v>
      </c>
      <c r="D161" s="650">
        <v>15281.522693265759</v>
      </c>
      <c r="F161" s="1006"/>
    </row>
    <row r="162" spans="1:6" ht="16.5" thickTop="1" thickBot="1">
      <c r="A162" s="662" t="s">
        <v>903</v>
      </c>
      <c r="B162" s="662" t="s">
        <v>233</v>
      </c>
      <c r="C162" s="663" t="s">
        <v>469</v>
      </c>
      <c r="D162" s="650">
        <v>15281.522693265759</v>
      </c>
      <c r="F162" s="1006"/>
    </row>
    <row r="163" spans="1:6" ht="16.5" thickTop="1" thickBot="1">
      <c r="A163" s="662" t="s">
        <v>894</v>
      </c>
      <c r="B163" s="662" t="s">
        <v>233</v>
      </c>
      <c r="C163" s="663" t="s">
        <v>895</v>
      </c>
      <c r="D163" s="650">
        <v>12289.157580107441</v>
      </c>
      <c r="F163" s="1006"/>
    </row>
    <row r="164" spans="1:6" ht="16.5" thickTop="1" thickBot="1">
      <c r="A164" s="662" t="s">
        <v>900</v>
      </c>
      <c r="B164" s="662" t="s">
        <v>233</v>
      </c>
      <c r="C164" s="663" t="s">
        <v>895</v>
      </c>
      <c r="D164" s="650">
        <v>12551.309224636272</v>
      </c>
      <c r="F164" s="1006"/>
    </row>
    <row r="165" spans="1:6" ht="16.5" thickTop="1" thickBot="1">
      <c r="A165" s="662" t="s">
        <v>907</v>
      </c>
      <c r="B165" s="662" t="s">
        <v>874</v>
      </c>
      <c r="C165" s="663" t="s">
        <v>908</v>
      </c>
      <c r="D165" s="650">
        <v>15778.971423615581</v>
      </c>
      <c r="F165" s="1006"/>
    </row>
    <row r="166" spans="1:6" ht="16.5" thickTop="1" thickBot="1">
      <c r="A166" s="662" t="s">
        <v>905</v>
      </c>
      <c r="B166" s="662" t="s">
        <v>233</v>
      </c>
      <c r="C166" s="663" t="s">
        <v>906</v>
      </c>
      <c r="D166" s="650">
        <v>7353.0339319061186</v>
      </c>
      <c r="F166" s="1006"/>
    </row>
    <row r="167" spans="1:6" ht="16.5" thickTop="1" thickBot="1">
      <c r="A167" s="662" t="s">
        <v>470</v>
      </c>
      <c r="B167" s="662" t="s">
        <v>233</v>
      </c>
      <c r="C167" s="663" t="s">
        <v>471</v>
      </c>
      <c r="D167" s="650">
        <v>5558.8936525210265</v>
      </c>
      <c r="F167" s="1006"/>
    </row>
    <row r="168" spans="1:6" ht="16.5" thickTop="1" thickBot="1">
      <c r="A168" s="662" t="s">
        <v>904</v>
      </c>
      <c r="B168" s="662" t="s">
        <v>233</v>
      </c>
      <c r="C168" s="663" t="s">
        <v>471</v>
      </c>
      <c r="D168" s="650">
        <v>5558.8936525210265</v>
      </c>
      <c r="F168" s="1006"/>
    </row>
    <row r="169" spans="1:6" ht="16.5" thickTop="1" thickBot="1">
      <c r="A169" s="662" t="s">
        <v>464</v>
      </c>
      <c r="B169" s="662" t="s">
        <v>233</v>
      </c>
      <c r="C169" s="663" t="s">
        <v>465</v>
      </c>
      <c r="D169" s="650">
        <v>7353.0339319061186</v>
      </c>
      <c r="F169" s="1006"/>
    </row>
    <row r="170" spans="1:6" ht="16.5" thickTop="1" thickBot="1">
      <c r="A170" s="662" t="s">
        <v>901</v>
      </c>
      <c r="B170" s="662" t="s">
        <v>233</v>
      </c>
      <c r="C170" s="663" t="s">
        <v>465</v>
      </c>
      <c r="D170" s="650">
        <v>7353.0339319061186</v>
      </c>
      <c r="F170" s="1006"/>
    </row>
    <row r="171" spans="1:6" ht="16.5" thickTop="1" thickBot="1">
      <c r="A171" s="662" t="s">
        <v>877</v>
      </c>
      <c r="B171" s="662" t="s">
        <v>233</v>
      </c>
      <c r="C171" s="663" t="s">
        <v>878</v>
      </c>
      <c r="D171" s="650">
        <v>12821.133600224479</v>
      </c>
      <c r="F171" s="1006"/>
    </row>
    <row r="172" spans="1:6" ht="16.5" thickTop="1" thickBot="1">
      <c r="A172" s="662" t="s">
        <v>890</v>
      </c>
      <c r="B172" s="662" t="s">
        <v>874</v>
      </c>
      <c r="C172" s="663" t="s">
        <v>891</v>
      </c>
      <c r="D172" s="650">
        <v>19559.298760255559</v>
      </c>
      <c r="F172" s="1006"/>
    </row>
    <row r="173" spans="1:6" ht="16.5" thickTop="1" thickBot="1">
      <c r="A173" s="662" t="s">
        <v>892</v>
      </c>
      <c r="B173" s="662" t="s">
        <v>874</v>
      </c>
      <c r="C173" s="663" t="s">
        <v>893</v>
      </c>
      <c r="D173" s="650">
        <v>5076.7903842899632</v>
      </c>
      <c r="F173" s="1006"/>
    </row>
    <row r="174" spans="1:6" ht="16.5" thickTop="1" thickBot="1">
      <c r="A174" s="662" t="s">
        <v>879</v>
      </c>
      <c r="B174" s="662" t="s">
        <v>233</v>
      </c>
      <c r="C174" s="663" t="s">
        <v>880</v>
      </c>
      <c r="D174" s="650">
        <v>6814.0233148608149</v>
      </c>
      <c r="F174" s="1006"/>
    </row>
    <row r="175" spans="1:6" ht="16.5" thickTop="1" thickBot="1">
      <c r="A175" s="662" t="s">
        <v>881</v>
      </c>
      <c r="B175" s="662" t="s">
        <v>233</v>
      </c>
      <c r="C175" s="663" t="s">
        <v>882</v>
      </c>
      <c r="D175" s="650">
        <v>5354.2874909375505</v>
      </c>
      <c r="F175" s="1006"/>
    </row>
    <row r="176" spans="1:6" ht="31.5" thickTop="1" thickBot="1">
      <c r="A176" s="662" t="s">
        <v>887</v>
      </c>
      <c r="B176" s="662" t="s">
        <v>233</v>
      </c>
      <c r="C176" s="663" t="s">
        <v>1951</v>
      </c>
      <c r="D176" s="650">
        <v>12276.369695008476</v>
      </c>
      <c r="F176" s="1006"/>
    </row>
    <row r="177" spans="1:6" ht="31.5" thickTop="1" thickBot="1">
      <c r="A177" s="662" t="s">
        <v>883</v>
      </c>
      <c r="B177" s="662" t="s">
        <v>233</v>
      </c>
      <c r="C177" s="663" t="s">
        <v>1950</v>
      </c>
      <c r="D177" s="650">
        <v>5539.8968311925591</v>
      </c>
      <c r="F177" s="1006"/>
    </row>
    <row r="178" spans="1:6" ht="16.5" thickTop="1" thickBot="1">
      <c r="A178" s="662" t="s">
        <v>884</v>
      </c>
      <c r="B178" s="662" t="s">
        <v>233</v>
      </c>
      <c r="C178" s="663" t="s">
        <v>2277</v>
      </c>
      <c r="D178" s="650">
        <v>9076.8408432468914</v>
      </c>
      <c r="F178" s="1006"/>
    </row>
    <row r="179" spans="1:6" ht="31.5" thickTop="1" thickBot="1">
      <c r="A179" s="662" t="s">
        <v>889</v>
      </c>
      <c r="B179" s="662" t="s">
        <v>233</v>
      </c>
      <c r="C179" s="663" t="s">
        <v>1952</v>
      </c>
      <c r="D179" s="650">
        <v>5489.6156503912316</v>
      </c>
      <c r="F179" s="1006"/>
    </row>
    <row r="180" spans="1:6" ht="31.5" thickTop="1" thickBot="1">
      <c r="A180" s="662" t="s">
        <v>876</v>
      </c>
      <c r="B180" s="662" t="s">
        <v>233</v>
      </c>
      <c r="C180" s="663" t="s">
        <v>1949</v>
      </c>
      <c r="D180" s="650">
        <v>8820.6593730609293</v>
      </c>
      <c r="F180" s="1006"/>
    </row>
    <row r="181" spans="1:6" ht="16.5" thickTop="1" thickBot="1">
      <c r="A181" s="662" t="s">
        <v>885</v>
      </c>
      <c r="B181" s="662" t="s">
        <v>233</v>
      </c>
      <c r="C181" s="663" t="s">
        <v>886</v>
      </c>
      <c r="D181" s="650">
        <v>5489.6156503912316</v>
      </c>
      <c r="F181" s="1006"/>
    </row>
    <row r="182" spans="1:6" ht="16.5" thickTop="1" thickBot="1">
      <c r="A182" s="662" t="s">
        <v>888</v>
      </c>
      <c r="B182" s="662" t="s">
        <v>233</v>
      </c>
      <c r="C182" s="663" t="s">
        <v>886</v>
      </c>
      <c r="D182" s="650">
        <v>5489.6156503912316</v>
      </c>
      <c r="F182" s="1006"/>
    </row>
    <row r="183" spans="1:6" ht="16.5" thickTop="1" thickBot="1">
      <c r="A183" s="662" t="s">
        <v>472</v>
      </c>
      <c r="B183" s="662" t="s">
        <v>377</v>
      </c>
      <c r="C183" s="663" t="s">
        <v>473</v>
      </c>
      <c r="D183" s="650">
        <v>8399.0829330016331</v>
      </c>
      <c r="F183" s="1006"/>
    </row>
    <row r="184" spans="1:6" ht="16.5" thickTop="1" thickBot="1">
      <c r="A184" s="662" t="s">
        <v>476</v>
      </c>
      <c r="B184" s="662" t="s">
        <v>92</v>
      </c>
      <c r="C184" s="663" t="s">
        <v>477</v>
      </c>
      <c r="D184" s="650">
        <v>9406.7682788002458</v>
      </c>
      <c r="F184" s="1006"/>
    </row>
    <row r="185" spans="1:6" ht="16.5" thickTop="1" thickBot="1">
      <c r="A185" s="662" t="s">
        <v>474</v>
      </c>
      <c r="B185" s="662" t="s">
        <v>387</v>
      </c>
      <c r="C185" s="663" t="s">
        <v>475</v>
      </c>
      <c r="D185" s="650">
        <v>46467.014112046425</v>
      </c>
      <c r="F185" s="1006"/>
    </row>
    <row r="186" spans="1:6" ht="16.5" thickTop="1" thickBot="1">
      <c r="A186" s="662" t="s">
        <v>478</v>
      </c>
      <c r="B186" s="662" t="s">
        <v>144</v>
      </c>
      <c r="C186" s="663" t="s">
        <v>1914</v>
      </c>
      <c r="D186" s="650">
        <v>2444.9123450319448</v>
      </c>
      <c r="F186" s="1006"/>
    </row>
    <row r="187" spans="1:6" ht="16.5" thickTop="1" thickBot="1">
      <c r="A187" s="662" t="s">
        <v>1454</v>
      </c>
      <c r="B187" s="662" t="s">
        <v>377</v>
      </c>
      <c r="C187" s="663" t="s">
        <v>1453</v>
      </c>
      <c r="D187" s="650">
        <v>20872.202256685894</v>
      </c>
      <c r="F187" s="1006"/>
    </row>
    <row r="188" spans="1:6" ht="16.5" thickTop="1" thickBot="1">
      <c r="A188" s="662" t="s">
        <v>1708</v>
      </c>
      <c r="B188" s="662" t="s">
        <v>377</v>
      </c>
      <c r="C188" s="663" t="s">
        <v>1707</v>
      </c>
      <c r="D188" s="650">
        <v>20872.202256685894</v>
      </c>
      <c r="F188" s="1006"/>
    </row>
    <row r="189" spans="1:6" ht="16.5" thickTop="1" thickBot="1">
      <c r="A189" s="662" t="s">
        <v>479</v>
      </c>
      <c r="B189" s="662" t="s">
        <v>377</v>
      </c>
      <c r="C189" s="663" t="s">
        <v>480</v>
      </c>
      <c r="D189" s="650">
        <v>53045.426179025679</v>
      </c>
      <c r="F189" s="1006"/>
    </row>
    <row r="190" spans="1:6" ht="16.5" thickTop="1" thickBot="1">
      <c r="A190" s="662" t="s">
        <v>1665</v>
      </c>
      <c r="B190" s="662" t="s">
        <v>144</v>
      </c>
      <c r="C190" s="663" t="s">
        <v>1664</v>
      </c>
      <c r="D190" s="650">
        <v>977964.93801277794</v>
      </c>
      <c r="F190" s="1006"/>
    </row>
    <row r="191" spans="1:6" ht="16.5" thickTop="1" thickBot="1">
      <c r="A191" s="662" t="s">
        <v>488</v>
      </c>
      <c r="B191" s="662" t="s">
        <v>92</v>
      </c>
      <c r="C191" s="663" t="s">
        <v>489</v>
      </c>
      <c r="D191" s="650">
        <v>650405.90280707867</v>
      </c>
      <c r="F191" s="1006"/>
    </row>
    <row r="192" spans="1:6" ht="16.5" thickTop="1" thickBot="1">
      <c r="A192" s="662" t="s">
        <v>490</v>
      </c>
      <c r="B192" s="662" t="s">
        <v>92</v>
      </c>
      <c r="C192" s="663" t="s">
        <v>491</v>
      </c>
      <c r="D192" s="650">
        <v>448050.40900102229</v>
      </c>
      <c r="F192" s="1006"/>
    </row>
    <row r="193" spans="1:6" ht="16.5" thickTop="1" thickBot="1">
      <c r="A193" s="662" t="s">
        <v>481</v>
      </c>
      <c r="B193" s="662" t="s">
        <v>233</v>
      </c>
      <c r="C193" s="663" t="s">
        <v>482</v>
      </c>
      <c r="D193" s="650">
        <v>3271.1410083157998</v>
      </c>
      <c r="F193" s="1006"/>
    </row>
    <row r="194" spans="1:6" ht="16.5" thickTop="1" thickBot="1">
      <c r="A194" s="662" t="s">
        <v>492</v>
      </c>
      <c r="B194" s="662" t="s">
        <v>92</v>
      </c>
      <c r="C194" s="663" t="s">
        <v>493</v>
      </c>
      <c r="D194" s="650">
        <v>1374.69764813897</v>
      </c>
      <c r="F194" s="1006"/>
    </row>
    <row r="195" spans="1:6" ht="16.5" thickTop="1" thickBot="1">
      <c r="A195" s="662" t="s">
        <v>483</v>
      </c>
      <c r="B195" s="662" t="s">
        <v>422</v>
      </c>
      <c r="C195" s="663" t="s">
        <v>2278</v>
      </c>
      <c r="D195" s="650">
        <v>1374.69764813897</v>
      </c>
      <c r="F195" s="1006"/>
    </row>
    <row r="196" spans="1:6" ht="16.5" thickTop="1" thickBot="1">
      <c r="A196" s="662" t="s">
        <v>484</v>
      </c>
      <c r="B196" s="662" t="s">
        <v>92</v>
      </c>
      <c r="C196" s="663" t="s">
        <v>485</v>
      </c>
      <c r="D196" s="650">
        <v>32175.478679265758</v>
      </c>
      <c r="F196" s="1006"/>
    </row>
    <row r="197" spans="1:6" ht="16.5" thickTop="1" thickBot="1">
      <c r="A197" s="662" t="s">
        <v>486</v>
      </c>
      <c r="B197" s="662" t="s">
        <v>144</v>
      </c>
      <c r="C197" s="663" t="s">
        <v>487</v>
      </c>
      <c r="D197" s="650">
        <v>1511.5280186979182</v>
      </c>
      <c r="F197" s="1006"/>
    </row>
    <row r="198" spans="1:6" ht="16.5" thickTop="1" thickBot="1">
      <c r="A198" s="662" t="s">
        <v>494</v>
      </c>
      <c r="B198" s="662" t="s">
        <v>92</v>
      </c>
      <c r="C198" s="663" t="s">
        <v>495</v>
      </c>
      <c r="D198" s="650">
        <v>22254.696597088405</v>
      </c>
      <c r="F198" s="1006"/>
    </row>
    <row r="199" spans="1:6" ht="16.5" thickTop="1" thickBot="1">
      <c r="A199" s="662" t="s">
        <v>925</v>
      </c>
      <c r="B199" s="662" t="s">
        <v>92</v>
      </c>
      <c r="C199" s="663" t="s">
        <v>926</v>
      </c>
      <c r="D199" s="650">
        <v>146694.74070191669</v>
      </c>
      <c r="F199" s="1006"/>
    </row>
    <row r="200" spans="1:6" ht="31.5" thickTop="1" thickBot="1">
      <c r="A200" s="662" t="s">
        <v>929</v>
      </c>
      <c r="B200" s="662" t="s">
        <v>92</v>
      </c>
      <c r="C200" s="663" t="s">
        <v>930</v>
      </c>
      <c r="D200" s="650">
        <v>146694.74070191669</v>
      </c>
      <c r="F200" s="1006"/>
    </row>
    <row r="201" spans="1:6" ht="16.5" thickTop="1" thickBot="1">
      <c r="A201" s="662" t="s">
        <v>927</v>
      </c>
      <c r="B201" s="662" t="s">
        <v>92</v>
      </c>
      <c r="C201" s="663" t="s">
        <v>928</v>
      </c>
      <c r="D201" s="650">
        <v>146694.74070191669</v>
      </c>
      <c r="F201" s="1006"/>
    </row>
    <row r="202" spans="1:6" ht="16.5" thickTop="1" thickBot="1">
      <c r="A202" s="662" t="s">
        <v>931</v>
      </c>
      <c r="B202" s="662" t="s">
        <v>233</v>
      </c>
      <c r="C202" s="663" t="s">
        <v>932</v>
      </c>
      <c r="D202" s="650">
        <v>7730.773608839635</v>
      </c>
      <c r="F202" s="1006"/>
    </row>
    <row r="203" spans="1:6" ht="16.5" thickTop="1" thickBot="1">
      <c r="A203" s="662" t="s">
        <v>920</v>
      </c>
      <c r="B203" s="662" t="s">
        <v>233</v>
      </c>
      <c r="C203" s="663" t="s">
        <v>2279</v>
      </c>
      <c r="D203" s="650">
        <v>10079.567430915617</v>
      </c>
      <c r="F203" s="1006"/>
    </row>
    <row r="204" spans="1:6" ht="16.5" thickTop="1" thickBot="1">
      <c r="A204" s="662" t="s">
        <v>923</v>
      </c>
      <c r="B204" s="662" t="s">
        <v>92</v>
      </c>
      <c r="C204" s="663" t="s">
        <v>924</v>
      </c>
      <c r="D204" s="650">
        <v>153842.0941061046</v>
      </c>
      <c r="F204" s="1006"/>
    </row>
    <row r="205" spans="1:6" ht="16.5" thickTop="1" thickBot="1">
      <c r="A205" s="662" t="s">
        <v>921</v>
      </c>
      <c r="B205" s="662" t="s">
        <v>92</v>
      </c>
      <c r="C205" s="663" t="s">
        <v>922</v>
      </c>
      <c r="D205" s="650">
        <v>146694.74070191669</v>
      </c>
      <c r="F205" s="1006"/>
    </row>
    <row r="206" spans="1:6" ht="16.5" thickTop="1" thickBot="1">
      <c r="A206" s="662" t="s">
        <v>496</v>
      </c>
      <c r="B206" s="662" t="s">
        <v>144</v>
      </c>
      <c r="C206" s="663" t="s">
        <v>1915</v>
      </c>
      <c r="D206" s="650">
        <v>6845.7545660894457</v>
      </c>
      <c r="F206" s="1006"/>
    </row>
    <row r="207" spans="1:6" ht="16.5" thickTop="1" thickBot="1">
      <c r="A207" s="662" t="s">
        <v>505</v>
      </c>
      <c r="B207" s="662" t="s">
        <v>144</v>
      </c>
      <c r="C207" s="663" t="s">
        <v>506</v>
      </c>
      <c r="D207" s="650">
        <v>6845.7545660894457</v>
      </c>
      <c r="F207" s="1006"/>
    </row>
    <row r="208" spans="1:6" ht="16.5" thickTop="1" thickBot="1">
      <c r="A208" s="662" t="s">
        <v>507</v>
      </c>
      <c r="B208" s="662" t="s">
        <v>144</v>
      </c>
      <c r="C208" s="663" t="s">
        <v>508</v>
      </c>
      <c r="D208" s="650">
        <v>27459.425673012189</v>
      </c>
      <c r="F208" s="1006"/>
    </row>
    <row r="209" spans="1:6" ht="16.5" thickTop="1" thickBot="1">
      <c r="A209" s="662" t="s">
        <v>509</v>
      </c>
      <c r="B209" s="662" t="s">
        <v>233</v>
      </c>
      <c r="C209" s="663" t="s">
        <v>510</v>
      </c>
      <c r="D209" s="650">
        <v>10735.429540582929</v>
      </c>
      <c r="F209" s="1006"/>
    </row>
    <row r="210" spans="1:6" ht="16.5" thickTop="1" thickBot="1">
      <c r="A210" s="662" t="s">
        <v>512</v>
      </c>
      <c r="B210" s="662" t="s">
        <v>233</v>
      </c>
      <c r="C210" s="663" t="s">
        <v>1917</v>
      </c>
      <c r="D210" s="650">
        <v>10735.429540582929</v>
      </c>
      <c r="F210" s="1006"/>
    </row>
    <row r="211" spans="1:6" ht="16.5" thickTop="1" thickBot="1">
      <c r="A211" s="662" t="s">
        <v>511</v>
      </c>
      <c r="B211" s="662" t="s">
        <v>233</v>
      </c>
      <c r="C211" s="663" t="s">
        <v>1916</v>
      </c>
      <c r="D211" s="650">
        <v>5179.0934650816998</v>
      </c>
      <c r="F211" s="1006"/>
    </row>
    <row r="212" spans="1:6" ht="16.5" thickTop="1" thickBot="1">
      <c r="A212" s="662" t="s">
        <v>519</v>
      </c>
      <c r="B212" s="662" t="s">
        <v>387</v>
      </c>
      <c r="C212" s="663" t="s">
        <v>520</v>
      </c>
      <c r="D212" s="650">
        <v>23156.302337209734</v>
      </c>
      <c r="F212" s="1006"/>
    </row>
    <row r="213" spans="1:6" ht="16.5" thickTop="1" thickBot="1">
      <c r="A213" s="662" t="s">
        <v>515</v>
      </c>
      <c r="B213" s="662" t="s">
        <v>387</v>
      </c>
      <c r="C213" s="663" t="s">
        <v>516</v>
      </c>
      <c r="D213" s="650">
        <v>50529.732320685107</v>
      </c>
      <c r="F213" s="1006"/>
    </row>
    <row r="214" spans="1:6" ht="16.5" thickTop="1" thickBot="1">
      <c r="A214" s="662" t="s">
        <v>513</v>
      </c>
      <c r="B214" s="662" t="s">
        <v>387</v>
      </c>
      <c r="C214" s="663" t="s">
        <v>514</v>
      </c>
      <c r="D214" s="650">
        <v>23156.302337209734</v>
      </c>
      <c r="F214" s="1006"/>
    </row>
    <row r="215" spans="1:6" ht="16.5" thickTop="1" thickBot="1">
      <c r="A215" s="662" t="s">
        <v>521</v>
      </c>
      <c r="B215" s="662" t="s">
        <v>387</v>
      </c>
      <c r="C215" s="663" t="s">
        <v>522</v>
      </c>
      <c r="D215" s="650">
        <v>53188.044684317909</v>
      </c>
      <c r="F215" s="1006"/>
    </row>
    <row r="216" spans="1:6" ht="16.5" thickTop="1" thickBot="1">
      <c r="A216" s="662" t="s">
        <v>525</v>
      </c>
      <c r="B216" s="662" t="s">
        <v>387</v>
      </c>
      <c r="C216" s="663" t="s">
        <v>526</v>
      </c>
      <c r="D216" s="650">
        <v>53474.291904024387</v>
      </c>
      <c r="F216" s="1006"/>
    </row>
    <row r="217" spans="1:6" ht="16.5" thickTop="1" thickBot="1">
      <c r="A217" s="662" t="s">
        <v>527</v>
      </c>
      <c r="B217" s="662" t="s">
        <v>387</v>
      </c>
      <c r="C217" s="663" t="s">
        <v>528</v>
      </c>
      <c r="D217" s="650">
        <v>53474.291904024387</v>
      </c>
      <c r="F217" s="1006"/>
    </row>
    <row r="218" spans="1:6" ht="16.5" thickTop="1" thickBot="1">
      <c r="A218" s="662" t="s">
        <v>529</v>
      </c>
      <c r="B218" s="662" t="s">
        <v>387</v>
      </c>
      <c r="C218" s="663" t="s">
        <v>530</v>
      </c>
      <c r="D218" s="650">
        <v>61292.333279349601</v>
      </c>
      <c r="F218" s="1006"/>
    </row>
    <row r="219" spans="1:6" ht="16.5" thickTop="1" thickBot="1">
      <c r="A219" s="662" t="s">
        <v>531</v>
      </c>
      <c r="B219" s="662" t="s">
        <v>387</v>
      </c>
      <c r="C219" s="663" t="s">
        <v>532</v>
      </c>
      <c r="D219" s="650">
        <v>53474.291904024387</v>
      </c>
      <c r="F219" s="1006"/>
    </row>
    <row r="220" spans="1:6" ht="16.5" thickTop="1" thickBot="1">
      <c r="A220" s="662" t="s">
        <v>523</v>
      </c>
      <c r="B220" s="662" t="s">
        <v>387</v>
      </c>
      <c r="C220" s="663" t="s">
        <v>524</v>
      </c>
      <c r="D220" s="650">
        <v>13314.745965044611</v>
      </c>
      <c r="F220" s="1006"/>
    </row>
    <row r="221" spans="1:6" ht="16.5" thickTop="1" thickBot="1">
      <c r="A221" s="662" t="s">
        <v>533</v>
      </c>
      <c r="B221" s="662" t="s">
        <v>387</v>
      </c>
      <c r="C221" s="663" t="s">
        <v>534</v>
      </c>
      <c r="D221" s="650">
        <v>48975.042352024429</v>
      </c>
      <c r="F221" s="1006"/>
    </row>
    <row r="222" spans="1:6" ht="16.5" thickTop="1" thickBot="1">
      <c r="A222" s="662" t="s">
        <v>540</v>
      </c>
      <c r="B222" s="662" t="s">
        <v>387</v>
      </c>
      <c r="C222" s="663" t="s">
        <v>541</v>
      </c>
      <c r="D222" s="650">
        <v>23156.302337209734</v>
      </c>
      <c r="F222" s="1006"/>
    </row>
    <row r="223" spans="1:6" ht="16.5" thickTop="1" thickBot="1">
      <c r="A223" s="662" t="s">
        <v>551</v>
      </c>
      <c r="B223" s="662" t="s">
        <v>387</v>
      </c>
      <c r="C223" s="663" t="s">
        <v>1855</v>
      </c>
      <c r="D223" s="650">
        <v>9112.6469215239995</v>
      </c>
      <c r="F223" s="1006"/>
    </row>
    <row r="224" spans="1:6" ht="16.5" thickTop="1" thickBot="1">
      <c r="A224" s="662" t="s">
        <v>535</v>
      </c>
      <c r="B224" s="662" t="s">
        <v>387</v>
      </c>
      <c r="C224" s="663" t="s">
        <v>2280</v>
      </c>
      <c r="D224" s="650">
        <v>57688.707258460658</v>
      </c>
      <c r="F224" s="1006"/>
    </row>
    <row r="225" spans="1:6" ht="16.5" thickTop="1" thickBot="1">
      <c r="A225" s="662" t="s">
        <v>536</v>
      </c>
      <c r="B225" s="662" t="s">
        <v>387</v>
      </c>
      <c r="C225" s="663" t="s">
        <v>2281</v>
      </c>
      <c r="D225" s="650">
        <v>47225.411317161801</v>
      </c>
      <c r="F225" s="1006"/>
    </row>
    <row r="226" spans="1:6" ht="16.5" thickTop="1" thickBot="1">
      <c r="A226" s="662" t="s">
        <v>537</v>
      </c>
      <c r="B226" s="662" t="s">
        <v>387</v>
      </c>
      <c r="C226" s="663" t="s">
        <v>1918</v>
      </c>
      <c r="D226" s="650">
        <v>60438.102554738594</v>
      </c>
      <c r="F226" s="1006"/>
    </row>
    <row r="227" spans="1:6" ht="16.5" thickTop="1" thickBot="1">
      <c r="A227" s="662" t="s">
        <v>538</v>
      </c>
      <c r="B227" s="662" t="s">
        <v>387</v>
      </c>
      <c r="C227" s="663" t="s">
        <v>2282</v>
      </c>
      <c r="D227" s="650">
        <v>60438.102554738594</v>
      </c>
      <c r="F227" s="1006"/>
    </row>
    <row r="228" spans="1:6" ht="16.5" thickTop="1" thickBot="1">
      <c r="A228" s="662" t="s">
        <v>539</v>
      </c>
      <c r="B228" s="662" t="s">
        <v>387</v>
      </c>
      <c r="C228" s="663" t="s">
        <v>2283</v>
      </c>
      <c r="D228" s="650">
        <v>47225.411317161801</v>
      </c>
      <c r="F228" s="1006"/>
    </row>
    <row r="229" spans="1:6" ht="16.5" thickTop="1" thickBot="1">
      <c r="A229" s="662" t="s">
        <v>542</v>
      </c>
      <c r="B229" s="662" t="s">
        <v>387</v>
      </c>
      <c r="C229" s="663" t="s">
        <v>543</v>
      </c>
      <c r="D229" s="650">
        <v>49564.815052849517</v>
      </c>
      <c r="F229" s="1006"/>
    </row>
    <row r="230" spans="1:6" ht="16.5" thickTop="1" thickBot="1">
      <c r="A230" s="662" t="s">
        <v>544</v>
      </c>
      <c r="B230" s="662" t="s">
        <v>387</v>
      </c>
      <c r="C230" s="663" t="s">
        <v>545</v>
      </c>
      <c r="D230" s="650">
        <v>56515.343214147215</v>
      </c>
      <c r="F230" s="1006"/>
    </row>
    <row r="231" spans="1:6" ht="16.5" thickTop="1" thickBot="1">
      <c r="A231" s="662" t="s">
        <v>517</v>
      </c>
      <c r="B231" s="662" t="s">
        <v>387</v>
      </c>
      <c r="C231" s="663" t="s">
        <v>518</v>
      </c>
      <c r="D231" s="650">
        <v>53289.118032660976</v>
      </c>
      <c r="F231" s="1006"/>
    </row>
    <row r="232" spans="1:6" ht="16.5" thickTop="1" thickBot="1">
      <c r="A232" s="662" t="s">
        <v>546</v>
      </c>
      <c r="B232" s="662" t="s">
        <v>387</v>
      </c>
      <c r="C232" s="663" t="s">
        <v>547</v>
      </c>
      <c r="D232" s="650">
        <v>60604.303770964107</v>
      </c>
      <c r="F232" s="1006"/>
    </row>
    <row r="233" spans="1:6" ht="16.5" thickTop="1" thickBot="1">
      <c r="A233" s="662" t="s">
        <v>548</v>
      </c>
      <c r="B233" s="662" t="s">
        <v>387</v>
      </c>
      <c r="C233" s="663" t="s">
        <v>549</v>
      </c>
      <c r="D233" s="650">
        <v>47706.134488367665</v>
      </c>
      <c r="F233" s="1006"/>
    </row>
    <row r="234" spans="1:6" ht="16.5" thickTop="1" thickBot="1">
      <c r="A234" s="662" t="s">
        <v>550</v>
      </c>
      <c r="B234" s="662" t="s">
        <v>387</v>
      </c>
      <c r="C234" s="663" t="s">
        <v>2284</v>
      </c>
      <c r="D234" s="650">
        <v>23156.302337209734</v>
      </c>
      <c r="F234" s="1006"/>
    </row>
    <row r="235" spans="1:6" ht="16.5" thickTop="1" thickBot="1">
      <c r="A235" s="662" t="s">
        <v>552</v>
      </c>
      <c r="B235" s="662" t="s">
        <v>144</v>
      </c>
      <c r="C235" s="663" t="s">
        <v>553</v>
      </c>
      <c r="D235" s="650">
        <v>1447.5885932030824</v>
      </c>
      <c r="F235" s="1006"/>
    </row>
    <row r="236" spans="1:6" ht="16.5" thickTop="1" thickBot="1">
      <c r="A236" s="662" t="s">
        <v>556</v>
      </c>
      <c r="B236" s="662" t="s">
        <v>387</v>
      </c>
      <c r="C236" s="663" t="s">
        <v>2285</v>
      </c>
      <c r="D236" s="650">
        <v>463129.88310972432</v>
      </c>
      <c r="F236" s="1006"/>
    </row>
    <row r="237" spans="1:6" ht="16.5" thickTop="1" thickBot="1">
      <c r="A237" s="662" t="s">
        <v>557</v>
      </c>
      <c r="B237" s="662" t="s">
        <v>387</v>
      </c>
      <c r="C237" s="663" t="s">
        <v>2286</v>
      </c>
      <c r="D237" s="650">
        <v>463129.88310972432</v>
      </c>
      <c r="F237" s="1006"/>
    </row>
    <row r="238" spans="1:6" ht="16.5" thickTop="1" thickBot="1">
      <c r="A238" s="662" t="s">
        <v>558</v>
      </c>
      <c r="B238" s="662" t="s">
        <v>387</v>
      </c>
      <c r="C238" s="663" t="s">
        <v>2287</v>
      </c>
      <c r="D238" s="650">
        <v>477603.21146473545</v>
      </c>
      <c r="F238" s="1006"/>
    </row>
    <row r="239" spans="1:6" ht="16.5" thickTop="1" thickBot="1">
      <c r="A239" s="662" t="s">
        <v>570</v>
      </c>
      <c r="B239" s="662" t="s">
        <v>571</v>
      </c>
      <c r="C239" s="663" t="s">
        <v>572</v>
      </c>
      <c r="D239" s="650">
        <v>509790.31825883588</v>
      </c>
      <c r="F239" s="1006"/>
    </row>
    <row r="240" spans="1:6" ht="16.5" thickTop="1" thickBot="1">
      <c r="A240" s="662" t="s">
        <v>559</v>
      </c>
      <c r="B240" s="662" t="s">
        <v>387</v>
      </c>
      <c r="C240" s="663" t="s">
        <v>1919</v>
      </c>
      <c r="D240" s="650">
        <v>442000.46056070103</v>
      </c>
      <c r="F240" s="1006"/>
    </row>
    <row r="241" spans="1:6" ht="16.5" thickTop="1" thickBot="1">
      <c r="A241" s="662" t="s">
        <v>560</v>
      </c>
      <c r="B241" s="662" t="s">
        <v>387</v>
      </c>
      <c r="C241" s="663" t="s">
        <v>2010</v>
      </c>
      <c r="D241" s="650">
        <v>493813.13461618626</v>
      </c>
      <c r="F241" s="1006"/>
    </row>
    <row r="242" spans="1:6" ht="16.5" thickTop="1" thickBot="1">
      <c r="A242" s="664" t="s">
        <v>2012</v>
      </c>
      <c r="B242" s="662" t="s">
        <v>387</v>
      </c>
      <c r="C242" s="663" t="s">
        <v>2011</v>
      </c>
      <c r="D242" s="650">
        <v>329256.07158565702</v>
      </c>
      <c r="F242" s="1006"/>
    </row>
    <row r="243" spans="1:6" ht="16.5" thickTop="1" thickBot="1">
      <c r="A243" s="662" t="s">
        <v>561</v>
      </c>
      <c r="B243" s="662" t="s">
        <v>387</v>
      </c>
      <c r="C243" s="663" t="s">
        <v>562</v>
      </c>
      <c r="D243" s="650">
        <v>478471.50886295532</v>
      </c>
      <c r="F243" s="1006"/>
    </row>
    <row r="244" spans="1:6" ht="16.5" thickTop="1" thickBot="1">
      <c r="A244" s="662" t="s">
        <v>563</v>
      </c>
      <c r="B244" s="662" t="s">
        <v>387</v>
      </c>
      <c r="C244" s="663" t="s">
        <v>564</v>
      </c>
      <c r="D244" s="650">
        <v>472717.45866405725</v>
      </c>
      <c r="F244" s="1006"/>
    </row>
    <row r="245" spans="1:6" ht="16.5" thickTop="1" thickBot="1">
      <c r="A245" s="662" t="s">
        <v>565</v>
      </c>
      <c r="B245" s="662" t="s">
        <v>387</v>
      </c>
      <c r="C245" s="663" t="s">
        <v>566</v>
      </c>
      <c r="D245" s="650">
        <v>466594.17552074051</v>
      </c>
      <c r="F245" s="1006"/>
    </row>
    <row r="246" spans="1:6" ht="16.5" thickTop="1" thickBot="1">
      <c r="A246" s="662" t="s">
        <v>567</v>
      </c>
      <c r="B246" s="662" t="s">
        <v>387</v>
      </c>
      <c r="C246" s="663" t="s">
        <v>2013</v>
      </c>
      <c r="D246" s="650">
        <v>457312.67417820427</v>
      </c>
      <c r="F246" s="1006"/>
    </row>
    <row r="247" spans="1:6" ht="16.5" thickTop="1" thickBot="1">
      <c r="A247" s="662" t="s">
        <v>568</v>
      </c>
      <c r="B247" s="662" t="s">
        <v>387</v>
      </c>
      <c r="C247" s="663" t="s">
        <v>569</v>
      </c>
      <c r="D247" s="650">
        <v>442317.60011115525</v>
      </c>
      <c r="F247" s="1006"/>
    </row>
    <row r="248" spans="1:6" ht="16.5" thickTop="1" thickBot="1">
      <c r="A248" s="662" t="s">
        <v>573</v>
      </c>
      <c r="B248" s="662" t="s">
        <v>387</v>
      </c>
      <c r="C248" s="663" t="s">
        <v>574</v>
      </c>
      <c r="D248" s="650">
        <v>494797.8017688067</v>
      </c>
      <c r="F248" s="1006"/>
    </row>
    <row r="249" spans="1:6" ht="16.5" thickTop="1" thickBot="1">
      <c r="A249" s="662" t="s">
        <v>575</v>
      </c>
      <c r="B249" s="662" t="s">
        <v>387</v>
      </c>
      <c r="C249" s="663" t="s">
        <v>576</v>
      </c>
      <c r="D249" s="650">
        <v>449815.13714467973</v>
      </c>
      <c r="F249" s="1006"/>
    </row>
    <row r="250" spans="1:6" ht="16.5" thickTop="1" thickBot="1">
      <c r="A250" s="662" t="s">
        <v>577</v>
      </c>
      <c r="B250" s="662" t="s">
        <v>387</v>
      </c>
      <c r="C250" s="663" t="s">
        <v>578</v>
      </c>
      <c r="D250" s="650">
        <v>293389.48140383337</v>
      </c>
      <c r="F250" s="1006"/>
    </row>
    <row r="251" spans="1:6" ht="16.5" thickTop="1" thickBot="1">
      <c r="A251" s="662" t="s">
        <v>579</v>
      </c>
      <c r="B251" s="662" t="s">
        <v>387</v>
      </c>
      <c r="C251" s="663" t="s">
        <v>580</v>
      </c>
      <c r="D251" s="650">
        <v>293389.48140383337</v>
      </c>
      <c r="F251" s="1006"/>
    </row>
    <row r="252" spans="1:6" ht="16.5" thickTop="1" thickBot="1">
      <c r="A252" s="662" t="s">
        <v>581</v>
      </c>
      <c r="B252" s="662" t="s">
        <v>387</v>
      </c>
      <c r="C252" s="663" t="s">
        <v>2288</v>
      </c>
      <c r="D252" s="650">
        <v>361950.85741818632</v>
      </c>
      <c r="F252" s="1006"/>
    </row>
    <row r="253" spans="1:6" ht="16.5" thickTop="1" thickBot="1">
      <c r="A253" s="662" t="s">
        <v>582</v>
      </c>
      <c r="B253" s="662" t="s">
        <v>387</v>
      </c>
      <c r="C253" s="663" t="s">
        <v>2289</v>
      </c>
      <c r="D253" s="650">
        <v>391952.51464887318</v>
      </c>
      <c r="F253" s="1006"/>
    </row>
    <row r="254" spans="1:6" ht="16.5" thickTop="1" thickBot="1">
      <c r="A254" s="662" t="s">
        <v>584</v>
      </c>
      <c r="B254" s="662" t="s">
        <v>233</v>
      </c>
      <c r="C254" s="663" t="s">
        <v>1920</v>
      </c>
      <c r="D254" s="650">
        <v>28684.505065493242</v>
      </c>
      <c r="F254" s="1006"/>
    </row>
    <row r="255" spans="1:6" ht="16.5" thickTop="1" thickBot="1">
      <c r="A255" s="662" t="s">
        <v>583</v>
      </c>
      <c r="B255" s="662" t="s">
        <v>387</v>
      </c>
      <c r="C255" s="663" t="s">
        <v>2290</v>
      </c>
      <c r="D255" s="650">
        <v>405759.59419022809</v>
      </c>
      <c r="F255" s="1006"/>
    </row>
    <row r="256" spans="1:6" ht="16.5" thickTop="1" thickBot="1">
      <c r="A256" s="662" t="s">
        <v>554</v>
      </c>
      <c r="B256" s="662" t="s">
        <v>387</v>
      </c>
      <c r="C256" s="663" t="s">
        <v>555</v>
      </c>
      <c r="D256" s="650">
        <v>521703.72381059173</v>
      </c>
      <c r="F256" s="1006"/>
    </row>
    <row r="257" spans="1:6" ht="16.5" thickTop="1" thickBot="1">
      <c r="A257" s="662" t="s">
        <v>585</v>
      </c>
      <c r="B257" s="662" t="s">
        <v>387</v>
      </c>
      <c r="C257" s="663" t="s">
        <v>586</v>
      </c>
      <c r="D257" s="650">
        <v>408856.81996119785</v>
      </c>
      <c r="F257" s="1006"/>
    </row>
    <row r="258" spans="1:6" ht="16.5" thickTop="1" thickBot="1">
      <c r="A258" s="662" t="s">
        <v>587</v>
      </c>
      <c r="B258" s="662" t="s">
        <v>387</v>
      </c>
      <c r="C258" s="663" t="s">
        <v>588</v>
      </c>
      <c r="D258" s="650">
        <v>408856.81996119785</v>
      </c>
      <c r="F258" s="1006"/>
    </row>
    <row r="259" spans="1:6" ht="16.5" thickTop="1" thickBot="1">
      <c r="A259" s="662" t="s">
        <v>497</v>
      </c>
      <c r="B259" s="662" t="s">
        <v>387</v>
      </c>
      <c r="C259" s="663" t="s">
        <v>498</v>
      </c>
      <c r="D259" s="650">
        <v>408856.81996119785</v>
      </c>
      <c r="F259" s="1006"/>
    </row>
    <row r="260" spans="1:6" ht="16.5" thickTop="1" thickBot="1">
      <c r="A260" s="662" t="s">
        <v>1668</v>
      </c>
      <c r="B260" s="662" t="s">
        <v>387</v>
      </c>
      <c r="C260" s="663" t="s">
        <v>1669</v>
      </c>
      <c r="D260" s="650">
        <v>391185.97520511114</v>
      </c>
      <c r="F260" s="1006"/>
    </row>
    <row r="261" spans="1:6" ht="16.5" thickTop="1" thickBot="1">
      <c r="A261" s="662" t="s">
        <v>499</v>
      </c>
      <c r="B261" s="662" t="s">
        <v>377</v>
      </c>
      <c r="C261" s="663" t="s">
        <v>500</v>
      </c>
      <c r="D261" s="650">
        <v>4097.2383857090781</v>
      </c>
      <c r="F261" s="1006"/>
    </row>
    <row r="262" spans="1:6" ht="31.5" thickTop="1" thickBot="1">
      <c r="A262" s="662" t="s">
        <v>589</v>
      </c>
      <c r="B262" s="662" t="s">
        <v>377</v>
      </c>
      <c r="C262" s="663" t="s">
        <v>2291</v>
      </c>
      <c r="D262" s="650">
        <v>8521.1402397753172</v>
      </c>
      <c r="F262" s="1006"/>
    </row>
    <row r="263" spans="1:6" ht="16.5" thickTop="1" thickBot="1">
      <c r="A263" s="662" t="s">
        <v>590</v>
      </c>
      <c r="B263" s="662" t="s">
        <v>233</v>
      </c>
      <c r="C263" s="663" t="s">
        <v>2292</v>
      </c>
      <c r="D263" s="650">
        <v>72364.084198035373</v>
      </c>
      <c r="F263" s="1006"/>
    </row>
    <row r="264" spans="1:6" ht="16.5" thickTop="1" thickBot="1">
      <c r="A264" s="662" t="s">
        <v>591</v>
      </c>
      <c r="B264" s="662" t="s">
        <v>377</v>
      </c>
      <c r="C264" s="663" t="s">
        <v>2293</v>
      </c>
      <c r="D264" s="650">
        <v>11408.072296788607</v>
      </c>
      <c r="F264" s="1006"/>
    </row>
    <row r="265" spans="1:6" ht="16.5" thickTop="1" thickBot="1">
      <c r="A265" s="662" t="s">
        <v>592</v>
      </c>
      <c r="B265" s="662" t="s">
        <v>144</v>
      </c>
      <c r="C265" s="663" t="s">
        <v>2294</v>
      </c>
      <c r="D265" s="650">
        <v>19509.115878520759</v>
      </c>
      <c r="F265" s="1006"/>
    </row>
    <row r="266" spans="1:6" ht="16.5" thickTop="1" thickBot="1">
      <c r="A266" s="662" t="s">
        <v>593</v>
      </c>
      <c r="B266" s="662" t="s">
        <v>92</v>
      </c>
      <c r="C266" s="663" t="s">
        <v>2295</v>
      </c>
      <c r="D266" s="650">
        <v>32306.034125520742</v>
      </c>
      <c r="F266" s="1006"/>
    </row>
    <row r="267" spans="1:6" ht="16.5" thickTop="1" thickBot="1">
      <c r="A267" s="662" t="s">
        <v>594</v>
      </c>
      <c r="B267" s="662" t="s">
        <v>92</v>
      </c>
      <c r="C267" s="663" t="s">
        <v>2296</v>
      </c>
      <c r="D267" s="650">
        <v>44968.597950518022</v>
      </c>
      <c r="F267" s="1006"/>
    </row>
    <row r="268" spans="1:6" ht="16.5" thickTop="1" thickBot="1">
      <c r="A268" s="662" t="s">
        <v>595</v>
      </c>
      <c r="B268" s="662" t="s">
        <v>92</v>
      </c>
      <c r="C268" s="663" t="s">
        <v>2297</v>
      </c>
      <c r="D268" s="650">
        <v>52596.571412051941</v>
      </c>
      <c r="F268" s="1006"/>
    </row>
    <row r="269" spans="1:6" ht="16.5" thickTop="1" thickBot="1">
      <c r="A269" s="662" t="s">
        <v>596</v>
      </c>
      <c r="B269" s="662" t="s">
        <v>377</v>
      </c>
      <c r="C269" s="663" t="s">
        <v>597</v>
      </c>
      <c r="D269" s="650">
        <v>39651.852042279614</v>
      </c>
      <c r="F269" s="1006"/>
    </row>
    <row r="270" spans="1:6" ht="16.5" thickTop="1" thickBot="1">
      <c r="A270" s="662" t="s">
        <v>599</v>
      </c>
      <c r="B270" s="662" t="s">
        <v>144</v>
      </c>
      <c r="C270" s="663" t="s">
        <v>600</v>
      </c>
      <c r="D270" s="650">
        <v>204189.27652924828</v>
      </c>
      <c r="F270" s="1006"/>
    </row>
    <row r="271" spans="1:6" ht="16.5" thickTop="1" thickBot="1">
      <c r="A271" s="662" t="s">
        <v>601</v>
      </c>
      <c r="B271" s="662" t="s">
        <v>387</v>
      </c>
      <c r="C271" s="663" t="s">
        <v>1921</v>
      </c>
      <c r="D271" s="650">
        <v>52662.615993652616</v>
      </c>
      <c r="F271" s="1006"/>
    </row>
    <row r="272" spans="1:6" ht="16.5" thickTop="1" thickBot="1">
      <c r="A272" s="662" t="s">
        <v>598</v>
      </c>
      <c r="B272" s="662" t="s">
        <v>387</v>
      </c>
      <c r="C272" s="663" t="s">
        <v>2298</v>
      </c>
      <c r="D272" s="650">
        <v>52662.615993652616</v>
      </c>
      <c r="F272" s="1006"/>
    </row>
    <row r="273" spans="1:6" ht="16.5" thickTop="1" thickBot="1">
      <c r="A273" s="662" t="s">
        <v>602</v>
      </c>
      <c r="B273" s="662" t="s">
        <v>387</v>
      </c>
      <c r="C273" s="663" t="s">
        <v>2299</v>
      </c>
      <c r="D273" s="650">
        <v>52662.615993652616</v>
      </c>
      <c r="F273" s="1006"/>
    </row>
    <row r="274" spans="1:6" ht="16.5" thickTop="1" thickBot="1">
      <c r="A274" s="662" t="s">
        <v>603</v>
      </c>
      <c r="B274" s="662" t="s">
        <v>144</v>
      </c>
      <c r="C274" s="663" t="s">
        <v>2300</v>
      </c>
      <c r="D274" s="650">
        <v>59338.344436227424</v>
      </c>
      <c r="F274" s="1006"/>
    </row>
    <row r="275" spans="1:6" ht="16.5" thickTop="1" thickBot="1">
      <c r="A275" s="662" t="s">
        <v>604</v>
      </c>
      <c r="B275" s="662" t="s">
        <v>144</v>
      </c>
      <c r="C275" s="663" t="s">
        <v>2301</v>
      </c>
      <c r="D275" s="650">
        <v>50944.376657265369</v>
      </c>
      <c r="F275" s="1006"/>
    </row>
    <row r="276" spans="1:6" ht="16.5" thickTop="1" thickBot="1">
      <c r="A276" s="662" t="s">
        <v>605</v>
      </c>
      <c r="B276" s="662" t="s">
        <v>606</v>
      </c>
      <c r="C276" s="663" t="s">
        <v>2302</v>
      </c>
      <c r="D276" s="650">
        <v>86035.563944153197</v>
      </c>
      <c r="F276" s="1006"/>
    </row>
    <row r="277" spans="1:6" ht="16.5" thickTop="1" thickBot="1">
      <c r="A277" s="662" t="s">
        <v>607</v>
      </c>
      <c r="B277" s="662" t="s">
        <v>606</v>
      </c>
      <c r="C277" s="663" t="s">
        <v>1922</v>
      </c>
      <c r="D277" s="650">
        <v>112907.57807274465</v>
      </c>
      <c r="F277" s="1006"/>
    </row>
    <row r="278" spans="1:6" ht="16.5" thickTop="1" thickBot="1">
      <c r="A278" s="662" t="s">
        <v>608</v>
      </c>
      <c r="B278" s="662" t="s">
        <v>606</v>
      </c>
      <c r="C278" s="663" t="s">
        <v>609</v>
      </c>
      <c r="D278" s="650">
        <v>47612.419501923199</v>
      </c>
      <c r="F278" s="1006"/>
    </row>
    <row r="279" spans="1:6" ht="16.5" thickTop="1" thickBot="1">
      <c r="A279" s="662" t="s">
        <v>501</v>
      </c>
      <c r="B279" s="662" t="s">
        <v>141</v>
      </c>
      <c r="C279" s="663" t="s">
        <v>502</v>
      </c>
      <c r="D279" s="650">
        <v>62153.605419603147</v>
      </c>
      <c r="F279" s="1006"/>
    </row>
    <row r="280" spans="1:6" ht="16.5" thickTop="1" thickBot="1">
      <c r="A280" s="662" t="s">
        <v>503</v>
      </c>
      <c r="B280" s="662" t="s">
        <v>141</v>
      </c>
      <c r="C280" s="663" t="s">
        <v>504</v>
      </c>
      <c r="D280" s="650">
        <v>28133.347217727754</v>
      </c>
      <c r="F280" s="1006"/>
    </row>
    <row r="281" spans="1:6" ht="16.5" thickTop="1" thickBot="1">
      <c r="A281" s="662" t="s">
        <v>610</v>
      </c>
      <c r="B281" s="662" t="s">
        <v>92</v>
      </c>
      <c r="C281" s="663" t="s">
        <v>2303</v>
      </c>
      <c r="D281" s="650">
        <v>106309.52519324369</v>
      </c>
      <c r="F281" s="1006"/>
    </row>
    <row r="282" spans="1:6" ht="16.5" thickTop="1" thickBot="1">
      <c r="A282" s="662" t="s">
        <v>611</v>
      </c>
      <c r="B282" s="662" t="s">
        <v>377</v>
      </c>
      <c r="C282" s="663" t="s">
        <v>2304</v>
      </c>
      <c r="D282" s="650">
        <v>46995.477738704314</v>
      </c>
      <c r="F282" s="1006"/>
    </row>
    <row r="283" spans="1:6" ht="16.5" thickTop="1" thickBot="1">
      <c r="A283" s="662" t="s">
        <v>612</v>
      </c>
      <c r="B283" s="662" t="s">
        <v>144</v>
      </c>
      <c r="C283" s="663" t="s">
        <v>2305</v>
      </c>
      <c r="D283" s="650">
        <v>33155.902093376586</v>
      </c>
      <c r="F283" s="1006"/>
    </row>
    <row r="284" spans="1:6" ht="16.5" thickTop="1" thickBot="1">
      <c r="A284" s="662" t="s">
        <v>613</v>
      </c>
      <c r="B284" s="662" t="s">
        <v>92</v>
      </c>
      <c r="C284" s="663" t="s">
        <v>614</v>
      </c>
      <c r="D284" s="650">
        <v>55449.158951581419</v>
      </c>
      <c r="F284" s="1006"/>
    </row>
    <row r="285" spans="1:6" ht="16.5" thickTop="1" thickBot="1">
      <c r="A285" s="662" t="s">
        <v>615</v>
      </c>
      <c r="B285" s="662" t="s">
        <v>92</v>
      </c>
      <c r="C285" s="663" t="s">
        <v>2306</v>
      </c>
      <c r="D285" s="650">
        <v>154306.73521158344</v>
      </c>
      <c r="F285" s="1006"/>
    </row>
    <row r="286" spans="1:6" ht="16.5" thickTop="1" thickBot="1">
      <c r="A286" s="662" t="s">
        <v>616</v>
      </c>
      <c r="B286" s="662" t="s">
        <v>92</v>
      </c>
      <c r="C286" s="663" t="s">
        <v>617</v>
      </c>
      <c r="D286" s="650">
        <v>155065.89471007578</v>
      </c>
      <c r="F286" s="1006"/>
    </row>
    <row r="287" spans="1:6" ht="16.5" thickTop="1" thickBot="1">
      <c r="A287" s="662" t="s">
        <v>620</v>
      </c>
      <c r="B287" s="662" t="s">
        <v>92</v>
      </c>
      <c r="C287" s="663" t="s">
        <v>621</v>
      </c>
      <c r="D287" s="650">
        <v>43203.869806860552</v>
      </c>
      <c r="F287" s="1006"/>
    </row>
    <row r="288" spans="1:6" ht="16.5" thickTop="1" thickBot="1">
      <c r="A288" s="662" t="s">
        <v>618</v>
      </c>
      <c r="B288" s="662" t="s">
        <v>92</v>
      </c>
      <c r="C288" s="663" t="s">
        <v>2307</v>
      </c>
      <c r="D288" s="650">
        <v>43203.869806860552</v>
      </c>
      <c r="F288" s="1006"/>
    </row>
    <row r="289" spans="1:6" ht="16.5" thickTop="1" thickBot="1">
      <c r="A289" s="662" t="s">
        <v>619</v>
      </c>
      <c r="B289" s="662" t="s">
        <v>92</v>
      </c>
      <c r="C289" s="663" t="s">
        <v>2308</v>
      </c>
      <c r="D289" s="650">
        <v>145373.95659356858</v>
      </c>
      <c r="F289" s="1006"/>
    </row>
    <row r="290" spans="1:6" ht="16.5" thickTop="1" thickBot="1">
      <c r="A290" s="662" t="s">
        <v>622</v>
      </c>
      <c r="B290" s="662" t="s">
        <v>454</v>
      </c>
      <c r="C290" s="663" t="s">
        <v>623</v>
      </c>
      <c r="D290" s="650">
        <v>4746.8639663760487</v>
      </c>
      <c r="F290" s="1006"/>
    </row>
    <row r="291" spans="1:6" ht="16.5" thickTop="1" thickBot="1">
      <c r="A291" s="662" t="s">
        <v>624</v>
      </c>
      <c r="B291" s="662" t="s">
        <v>422</v>
      </c>
      <c r="C291" s="663" t="s">
        <v>1923</v>
      </c>
      <c r="D291" s="650">
        <v>99311.994467088894</v>
      </c>
      <c r="F291" s="1006"/>
    </row>
    <row r="292" spans="1:6" ht="16.5" thickTop="1" thickBot="1">
      <c r="A292" s="662" t="s">
        <v>625</v>
      </c>
      <c r="B292" s="662" t="s">
        <v>377</v>
      </c>
      <c r="C292" s="663" t="s">
        <v>2309</v>
      </c>
      <c r="D292" s="650">
        <v>2733.3537712968482</v>
      </c>
      <c r="F292" s="1006"/>
    </row>
    <row r="293" spans="1:6" ht="16.5" thickTop="1" thickBot="1">
      <c r="A293" s="662" t="s">
        <v>626</v>
      </c>
      <c r="B293" s="662" t="s">
        <v>377</v>
      </c>
      <c r="C293" s="663" t="s">
        <v>1924</v>
      </c>
      <c r="D293" s="650">
        <v>9406.7682788002458</v>
      </c>
      <c r="F293" s="1006"/>
    </row>
    <row r="294" spans="1:6" ht="16.5" thickTop="1" thickBot="1">
      <c r="A294" s="662" t="s">
        <v>627</v>
      </c>
      <c r="B294" s="662" t="s">
        <v>92</v>
      </c>
      <c r="C294" s="663" t="s">
        <v>628</v>
      </c>
      <c r="D294" s="650">
        <v>2633.0255418773386</v>
      </c>
      <c r="F294" s="1006"/>
    </row>
    <row r="295" spans="1:6" ht="16.5" thickTop="1" thickBot="1">
      <c r="A295" s="662" t="s">
        <v>633</v>
      </c>
      <c r="B295" s="662" t="s">
        <v>92</v>
      </c>
      <c r="C295" s="663" t="s">
        <v>1925</v>
      </c>
      <c r="D295" s="650">
        <v>77412.741235107591</v>
      </c>
      <c r="F295" s="1006"/>
    </row>
    <row r="296" spans="1:6" ht="16.5" thickTop="1" thickBot="1">
      <c r="A296" s="662" t="s">
        <v>629</v>
      </c>
      <c r="B296" s="662" t="s">
        <v>92</v>
      </c>
      <c r="C296" s="663" t="s">
        <v>630</v>
      </c>
      <c r="D296" s="650">
        <v>96026.786785164208</v>
      </c>
      <c r="F296" s="1006"/>
    </row>
    <row r="297" spans="1:6" ht="16.5" thickTop="1" thickBot="1">
      <c r="A297" s="662" t="s">
        <v>631</v>
      </c>
      <c r="B297" s="662" t="s">
        <v>92</v>
      </c>
      <c r="C297" s="663" t="s">
        <v>632</v>
      </c>
      <c r="D297" s="650">
        <v>67291.130179275089</v>
      </c>
      <c r="F297" s="1006"/>
    </row>
    <row r="298" spans="1:6" ht="16.5" thickTop="1" thickBot="1">
      <c r="A298" s="662" t="s">
        <v>646</v>
      </c>
      <c r="B298" s="662" t="s">
        <v>144</v>
      </c>
      <c r="C298" s="663" t="s">
        <v>647</v>
      </c>
      <c r="D298" s="650">
        <v>1760.3368884230003</v>
      </c>
      <c r="F298" s="1006"/>
    </row>
    <row r="299" spans="1:6" ht="16.5" thickTop="1" thickBot="1">
      <c r="A299" s="662" t="s">
        <v>634</v>
      </c>
      <c r="B299" s="662" t="s">
        <v>377</v>
      </c>
      <c r="C299" s="663" t="s">
        <v>635</v>
      </c>
      <c r="D299" s="650">
        <v>73183.010233200766</v>
      </c>
      <c r="F299" s="1006"/>
    </row>
    <row r="300" spans="1:6" ht="16.5" thickTop="1" thickBot="1">
      <c r="A300" s="662" t="s">
        <v>650</v>
      </c>
      <c r="B300" s="662" t="s">
        <v>377</v>
      </c>
      <c r="C300" s="663" t="s">
        <v>651</v>
      </c>
      <c r="D300" s="650">
        <v>73183.010233200766</v>
      </c>
      <c r="F300" s="1006"/>
    </row>
    <row r="301" spans="1:6" ht="31.5" thickTop="1" thickBot="1">
      <c r="A301" s="662" t="s">
        <v>652</v>
      </c>
      <c r="B301" s="662" t="s">
        <v>92</v>
      </c>
      <c r="C301" s="663" t="s">
        <v>2310</v>
      </c>
      <c r="D301" s="650">
        <v>356957.20237466396</v>
      </c>
      <c r="F301" s="1006"/>
    </row>
    <row r="302" spans="1:6" ht="31.5" thickTop="1" thickBot="1">
      <c r="A302" s="662" t="s">
        <v>653</v>
      </c>
      <c r="B302" s="662" t="s">
        <v>92</v>
      </c>
      <c r="C302" s="663" t="s">
        <v>2311</v>
      </c>
      <c r="D302" s="650">
        <v>332508.0789243445</v>
      </c>
      <c r="F302" s="1006"/>
    </row>
    <row r="303" spans="1:6" ht="31.5" thickTop="1" thickBot="1">
      <c r="A303" s="662" t="s">
        <v>654</v>
      </c>
      <c r="B303" s="662" t="s">
        <v>92</v>
      </c>
      <c r="C303" s="663" t="s">
        <v>2312</v>
      </c>
      <c r="D303" s="650">
        <v>377972.79865868232</v>
      </c>
      <c r="F303" s="1006"/>
    </row>
    <row r="304" spans="1:6" ht="31.5" thickTop="1" thickBot="1">
      <c r="A304" s="662" t="s">
        <v>655</v>
      </c>
      <c r="B304" s="662" t="s">
        <v>92</v>
      </c>
      <c r="C304" s="663" t="s">
        <v>2313</v>
      </c>
      <c r="D304" s="650">
        <v>355359.98143817857</v>
      </c>
      <c r="F304" s="1006"/>
    </row>
    <row r="305" spans="1:6" ht="31.5" thickTop="1" thickBot="1">
      <c r="A305" s="662" t="s">
        <v>656</v>
      </c>
      <c r="B305" s="662" t="s">
        <v>92</v>
      </c>
      <c r="C305" s="663" t="s">
        <v>2314</v>
      </c>
      <c r="D305" s="650">
        <v>371736.1128963714</v>
      </c>
      <c r="F305" s="1006"/>
    </row>
    <row r="306" spans="1:6" ht="31.5" thickTop="1" thickBot="1">
      <c r="A306" s="662" t="s">
        <v>657</v>
      </c>
      <c r="B306" s="662" t="s">
        <v>233</v>
      </c>
      <c r="C306" s="663" t="s">
        <v>2315</v>
      </c>
      <c r="D306" s="650">
        <v>350249.30315837637</v>
      </c>
      <c r="F306" s="1006"/>
    </row>
    <row r="307" spans="1:6" ht="16.5" thickTop="1" thickBot="1">
      <c r="A307" s="662" t="s">
        <v>658</v>
      </c>
      <c r="B307" s="662" t="s">
        <v>92</v>
      </c>
      <c r="C307" s="663" t="s">
        <v>659</v>
      </c>
      <c r="D307" s="650">
        <v>232598.84206511374</v>
      </c>
      <c r="F307" s="1006"/>
    </row>
    <row r="308" spans="1:6" ht="16.5" thickTop="1" thickBot="1">
      <c r="A308" s="662" t="s">
        <v>636</v>
      </c>
      <c r="B308" s="662" t="s">
        <v>377</v>
      </c>
      <c r="C308" s="663" t="s">
        <v>637</v>
      </c>
      <c r="D308" s="650">
        <v>29338.948140383338</v>
      </c>
      <c r="F308" s="1006"/>
    </row>
    <row r="309" spans="1:6" ht="16.5" thickTop="1" thickBot="1">
      <c r="A309" s="662" t="s">
        <v>642</v>
      </c>
      <c r="B309" s="662" t="s">
        <v>377</v>
      </c>
      <c r="C309" s="663" t="s">
        <v>643</v>
      </c>
      <c r="D309" s="650">
        <v>4910.6652896898804</v>
      </c>
      <c r="F309" s="1006"/>
    </row>
    <row r="310" spans="1:6" ht="16.5" thickTop="1" thickBot="1">
      <c r="A310" s="662" t="s">
        <v>640</v>
      </c>
      <c r="B310" s="662" t="s">
        <v>377</v>
      </c>
      <c r="C310" s="663" t="s">
        <v>641</v>
      </c>
      <c r="D310" s="650">
        <v>5716.6141731122689</v>
      </c>
      <c r="F310" s="1006"/>
    </row>
    <row r="311" spans="1:6" ht="16.5" thickTop="1" thickBot="1">
      <c r="A311" s="662" t="s">
        <v>638</v>
      </c>
      <c r="B311" s="662" t="s">
        <v>377</v>
      </c>
      <c r="C311" s="663" t="s">
        <v>639</v>
      </c>
      <c r="D311" s="650">
        <v>71848.156274088586</v>
      </c>
      <c r="F311" s="1006"/>
    </row>
    <row r="312" spans="1:6" ht="16.5" thickTop="1" thickBot="1">
      <c r="A312" s="662" t="s">
        <v>644</v>
      </c>
      <c r="B312" s="662" t="s">
        <v>377</v>
      </c>
      <c r="C312" s="663" t="s">
        <v>645</v>
      </c>
      <c r="D312" s="650">
        <v>14140.550176842362</v>
      </c>
      <c r="F312" s="1006"/>
    </row>
    <row r="313" spans="1:6" ht="16.5" thickTop="1" thickBot="1">
      <c r="A313" s="662" t="s">
        <v>660</v>
      </c>
      <c r="B313" s="662" t="s">
        <v>377</v>
      </c>
      <c r="C313" s="663" t="s">
        <v>661</v>
      </c>
      <c r="D313" s="650">
        <v>9267.3708817302668</v>
      </c>
      <c r="F313" s="1006"/>
    </row>
    <row r="314" spans="1:6" ht="16.5" thickTop="1" thickBot="1">
      <c r="A314" s="662" t="s">
        <v>662</v>
      </c>
      <c r="B314" s="662" t="s">
        <v>377</v>
      </c>
      <c r="C314" s="663" t="s">
        <v>663</v>
      </c>
      <c r="D314" s="650">
        <v>11349.926136051676</v>
      </c>
      <c r="F314" s="1006"/>
    </row>
    <row r="315" spans="1:6" ht="16.5" thickTop="1" thickBot="1">
      <c r="A315" s="662" t="s">
        <v>667</v>
      </c>
      <c r="B315" s="662" t="s">
        <v>377</v>
      </c>
      <c r="C315" s="663" t="s">
        <v>2316</v>
      </c>
      <c r="D315" s="650">
        <v>11203.466135205128</v>
      </c>
      <c r="F315" s="1006"/>
    </row>
    <row r="316" spans="1:6" ht="16.5" thickTop="1" thickBot="1">
      <c r="A316" s="662" t="s">
        <v>664</v>
      </c>
      <c r="B316" s="662" t="s">
        <v>92</v>
      </c>
      <c r="C316" s="663" t="s">
        <v>2317</v>
      </c>
      <c r="D316" s="650">
        <v>23845.257661980129</v>
      </c>
      <c r="F316" s="1006"/>
    </row>
    <row r="317" spans="1:6" ht="16.5" thickTop="1" thickBot="1">
      <c r="A317" s="662" t="s">
        <v>665</v>
      </c>
      <c r="B317" s="662" t="s">
        <v>377</v>
      </c>
      <c r="C317" s="663" t="s">
        <v>666</v>
      </c>
      <c r="D317" s="650">
        <v>16677.959746072975</v>
      </c>
      <c r="F317" s="1006"/>
    </row>
    <row r="318" spans="1:6" ht="16.5" thickTop="1" thickBot="1">
      <c r="A318" s="662" t="s">
        <v>668</v>
      </c>
      <c r="B318" s="662" t="s">
        <v>606</v>
      </c>
      <c r="C318" s="663" t="s">
        <v>2318</v>
      </c>
      <c r="D318" s="650">
        <v>46995.477738704314</v>
      </c>
      <c r="F318" s="1006"/>
    </row>
    <row r="319" spans="1:6" ht="16.5" thickTop="1" thickBot="1">
      <c r="A319" s="662" t="s">
        <v>669</v>
      </c>
      <c r="B319" s="662" t="s">
        <v>92</v>
      </c>
      <c r="C319" s="663" t="s">
        <v>2319</v>
      </c>
      <c r="D319" s="650">
        <v>14291.740386605701</v>
      </c>
      <c r="F319" s="1006"/>
    </row>
    <row r="320" spans="1:6" ht="16.5" thickTop="1" thickBot="1">
      <c r="A320" s="662" t="s">
        <v>673</v>
      </c>
      <c r="B320" s="662" t="s">
        <v>92</v>
      </c>
      <c r="C320" s="663" t="s">
        <v>2320</v>
      </c>
      <c r="D320" s="650">
        <v>335976.10520516417</v>
      </c>
      <c r="F320" s="1006"/>
    </row>
    <row r="321" spans="1:6" ht="16.5" thickTop="1" thickBot="1">
      <c r="A321" s="662" t="s">
        <v>674</v>
      </c>
      <c r="B321" s="662" t="s">
        <v>92</v>
      </c>
      <c r="C321" s="663" t="s">
        <v>2321</v>
      </c>
      <c r="D321" s="650">
        <v>335976.10520516417</v>
      </c>
      <c r="F321" s="1006"/>
    </row>
    <row r="322" spans="1:6" ht="16.5" thickTop="1" thickBot="1">
      <c r="A322" s="662" t="s">
        <v>672</v>
      </c>
      <c r="B322" s="662" t="s">
        <v>92</v>
      </c>
      <c r="C322" s="663" t="s">
        <v>2322</v>
      </c>
      <c r="D322" s="650">
        <v>387664.73677518952</v>
      </c>
      <c r="F322" s="1006"/>
    </row>
    <row r="323" spans="1:6" ht="31.5" thickTop="1" thickBot="1">
      <c r="A323" s="662" t="s">
        <v>671</v>
      </c>
      <c r="B323" s="662" t="s">
        <v>92</v>
      </c>
      <c r="C323" s="663" t="s">
        <v>2323</v>
      </c>
      <c r="D323" s="650">
        <v>361820.42099017685</v>
      </c>
      <c r="F323" s="1006"/>
    </row>
    <row r="324" spans="1:6" ht="16.5" thickTop="1" thickBot="1">
      <c r="A324" s="662" t="s">
        <v>675</v>
      </c>
      <c r="B324" s="662" t="s">
        <v>92</v>
      </c>
      <c r="C324" s="663" t="s">
        <v>676</v>
      </c>
      <c r="D324" s="650">
        <v>335976.10520516417</v>
      </c>
      <c r="F324" s="1006"/>
    </row>
    <row r="325" spans="1:6" ht="16.5" thickTop="1" thickBot="1">
      <c r="A325" s="662" t="s">
        <v>678</v>
      </c>
      <c r="B325" s="662" t="s">
        <v>92</v>
      </c>
      <c r="C325" s="663" t="s">
        <v>679</v>
      </c>
      <c r="D325" s="650">
        <v>10983.514511502894</v>
      </c>
      <c r="F325" s="1006"/>
    </row>
    <row r="326" spans="1:6" ht="16.5" thickTop="1" thickBot="1">
      <c r="A326" s="662" t="s">
        <v>670</v>
      </c>
      <c r="B326" s="662" t="s">
        <v>92</v>
      </c>
      <c r="C326" s="663" t="s">
        <v>2324</v>
      </c>
      <c r="D326" s="650">
        <v>10983.514511502894</v>
      </c>
      <c r="F326" s="1006"/>
    </row>
    <row r="327" spans="1:6" ht="16.5" thickTop="1" thickBot="1">
      <c r="A327" s="662" t="s">
        <v>677</v>
      </c>
      <c r="B327" s="662" t="s">
        <v>92</v>
      </c>
      <c r="C327" s="663" t="s">
        <v>2325</v>
      </c>
      <c r="D327" s="650">
        <v>26051.479523615897</v>
      </c>
      <c r="F327" s="1006"/>
    </row>
    <row r="328" spans="1:6" ht="16.5" thickTop="1" thickBot="1">
      <c r="A328" s="662" t="s">
        <v>680</v>
      </c>
      <c r="B328" s="662" t="s">
        <v>92</v>
      </c>
      <c r="C328" s="663" t="s">
        <v>2326</v>
      </c>
      <c r="D328" s="650">
        <v>213862.03281810702</v>
      </c>
      <c r="F328" s="1006"/>
    </row>
    <row r="329" spans="1:6" ht="16.5" thickTop="1" thickBot="1">
      <c r="A329" s="662" t="s">
        <v>681</v>
      </c>
      <c r="B329" s="662" t="s">
        <v>92</v>
      </c>
      <c r="C329" s="663" t="s">
        <v>682</v>
      </c>
      <c r="D329" s="650">
        <v>6510.1035796683518</v>
      </c>
      <c r="F329" s="1006"/>
    </row>
    <row r="330" spans="1:6" ht="16.5" thickTop="1" thickBot="1">
      <c r="A330" s="662" t="s">
        <v>683</v>
      </c>
      <c r="B330" s="662" t="s">
        <v>92</v>
      </c>
      <c r="C330" s="663" t="s">
        <v>2327</v>
      </c>
      <c r="D330" s="650">
        <v>46590.10178106706</v>
      </c>
      <c r="F330" s="1006"/>
    </row>
    <row r="331" spans="1:6" ht="16.5" thickTop="1" thickBot="1">
      <c r="A331" s="662" t="s">
        <v>684</v>
      </c>
      <c r="B331" s="662" t="s">
        <v>92</v>
      </c>
      <c r="C331" s="663" t="s">
        <v>2328</v>
      </c>
      <c r="D331" s="650">
        <v>937.14986444463375</v>
      </c>
      <c r="F331" s="1006"/>
    </row>
    <row r="332" spans="1:6" ht="16.5" thickTop="1" thickBot="1">
      <c r="A332" s="662" t="s">
        <v>686</v>
      </c>
      <c r="B332" s="662" t="s">
        <v>387</v>
      </c>
      <c r="C332" s="663" t="s">
        <v>687</v>
      </c>
      <c r="D332" s="650">
        <v>66227.178139041047</v>
      </c>
      <c r="F332" s="1006"/>
    </row>
    <row r="333" spans="1:6" ht="16.5" thickTop="1" thickBot="1">
      <c r="A333" s="662" t="s">
        <v>685</v>
      </c>
      <c r="B333" s="662" t="s">
        <v>387</v>
      </c>
      <c r="C333" s="663" t="s">
        <v>2329</v>
      </c>
      <c r="D333" s="650">
        <v>51867.810155154104</v>
      </c>
      <c r="F333" s="1006"/>
    </row>
    <row r="334" spans="1:6" ht="16.5" thickTop="1" thickBot="1">
      <c r="A334" s="662" t="s">
        <v>690</v>
      </c>
      <c r="B334" s="662" t="s">
        <v>92</v>
      </c>
      <c r="C334" s="663" t="s">
        <v>1928</v>
      </c>
      <c r="D334" s="650">
        <v>1447.5885932030824</v>
      </c>
      <c r="F334" s="1006"/>
    </row>
    <row r="335" spans="1:6" ht="16.5" thickTop="1" thickBot="1">
      <c r="A335" s="662" t="s">
        <v>688</v>
      </c>
      <c r="B335" s="662" t="s">
        <v>92</v>
      </c>
      <c r="C335" s="663" t="s">
        <v>689</v>
      </c>
      <c r="D335" s="650">
        <v>3492.3714205279316</v>
      </c>
      <c r="F335" s="1006"/>
    </row>
    <row r="336" spans="1:6" ht="16.5" thickTop="1" thickBot="1">
      <c r="A336" s="662" t="s">
        <v>691</v>
      </c>
      <c r="B336" s="662" t="s">
        <v>377</v>
      </c>
      <c r="C336" s="663" t="s">
        <v>692</v>
      </c>
      <c r="D336" s="650">
        <v>7539.7370543510388</v>
      </c>
      <c r="F336" s="1006"/>
    </row>
    <row r="337" spans="1:6" ht="16.5" thickTop="1" thickBot="1">
      <c r="A337" s="662" t="s">
        <v>696</v>
      </c>
      <c r="B337" s="662" t="s">
        <v>92</v>
      </c>
      <c r="C337" s="663" t="s">
        <v>697</v>
      </c>
      <c r="D337" s="650">
        <v>437079.68237461837</v>
      </c>
      <c r="F337" s="1006"/>
    </row>
    <row r="338" spans="1:6" ht="16.5" thickTop="1" thickBot="1">
      <c r="A338" s="662" t="s">
        <v>694</v>
      </c>
      <c r="B338" s="662" t="s">
        <v>92</v>
      </c>
      <c r="C338" s="663" t="s">
        <v>695</v>
      </c>
      <c r="D338" s="650">
        <v>101599.7471112941</v>
      </c>
      <c r="F338" s="1006"/>
    </row>
    <row r="339" spans="1:6" ht="16.5" thickTop="1" thickBot="1">
      <c r="A339" s="662" t="s">
        <v>693</v>
      </c>
      <c r="B339" s="662" t="s">
        <v>144</v>
      </c>
      <c r="C339" s="663" t="s">
        <v>2330</v>
      </c>
      <c r="D339" s="650">
        <v>207702.10856593456</v>
      </c>
      <c r="F339" s="1006"/>
    </row>
    <row r="340" spans="1:6" ht="31.5" thickTop="1" thickBot="1">
      <c r="A340" s="662" t="s">
        <v>648</v>
      </c>
      <c r="B340" s="662" t="s">
        <v>92</v>
      </c>
      <c r="C340" s="663" t="s">
        <v>1926</v>
      </c>
      <c r="D340" s="650">
        <v>2473983.8936899933</v>
      </c>
      <c r="F340" s="1006"/>
    </row>
    <row r="341" spans="1:6" ht="31.5" thickTop="1" thickBot="1">
      <c r="A341" s="662" t="s">
        <v>698</v>
      </c>
      <c r="B341" s="662" t="s">
        <v>92</v>
      </c>
      <c r="C341" s="663" t="s">
        <v>699</v>
      </c>
      <c r="D341" s="650">
        <v>2384106.8008489232</v>
      </c>
      <c r="F341" s="1006"/>
    </row>
    <row r="342" spans="1:6" ht="31.5" thickTop="1" thickBot="1">
      <c r="A342" s="662" t="s">
        <v>649</v>
      </c>
      <c r="B342" s="662" t="s">
        <v>92</v>
      </c>
      <c r="C342" s="663" t="s">
        <v>1927</v>
      </c>
      <c r="D342" s="650">
        <v>1923292.8037306212</v>
      </c>
      <c r="F342" s="1006"/>
    </row>
    <row r="343" spans="1:6" ht="31.5" thickTop="1" thickBot="1">
      <c r="A343" s="662" t="s">
        <v>700</v>
      </c>
      <c r="B343" s="662" t="s">
        <v>92</v>
      </c>
      <c r="C343" s="663" t="s">
        <v>701</v>
      </c>
      <c r="D343" s="650">
        <v>1469397.0524508611</v>
      </c>
      <c r="F343" s="1006"/>
    </row>
    <row r="344" spans="1:6" ht="16.5" thickTop="1" thickBot="1">
      <c r="A344" s="662" t="s">
        <v>737</v>
      </c>
      <c r="B344" s="662" t="s">
        <v>387</v>
      </c>
      <c r="C344" s="663" t="s">
        <v>2331</v>
      </c>
      <c r="D344" s="650">
        <v>63085.805041531261</v>
      </c>
      <c r="F344" s="1006"/>
    </row>
    <row r="345" spans="1:6" ht="16.5" thickTop="1" thickBot="1">
      <c r="A345" s="662" t="s">
        <v>702</v>
      </c>
      <c r="B345" s="662" t="s">
        <v>377</v>
      </c>
      <c r="C345" s="663" t="s">
        <v>2332</v>
      </c>
      <c r="D345" s="650">
        <v>99861.873526344454</v>
      </c>
      <c r="F345" s="1006"/>
    </row>
    <row r="346" spans="1:6" ht="16.5" thickTop="1" thickBot="1">
      <c r="A346" s="662" t="s">
        <v>703</v>
      </c>
      <c r="B346" s="662" t="s">
        <v>144</v>
      </c>
      <c r="C346" s="663" t="s">
        <v>2333</v>
      </c>
      <c r="D346" s="650">
        <v>40586.189727101984</v>
      </c>
      <c r="F346" s="1006"/>
    </row>
    <row r="347" spans="1:6" ht="16.5" thickTop="1" thickBot="1">
      <c r="A347" s="662" t="s">
        <v>708</v>
      </c>
      <c r="B347" s="662" t="s">
        <v>92</v>
      </c>
      <c r="C347" s="663" t="s">
        <v>2334</v>
      </c>
      <c r="D347" s="650">
        <v>88283.722357739607</v>
      </c>
      <c r="F347" s="1006"/>
    </row>
    <row r="348" spans="1:6" ht="16.5" thickTop="1" thickBot="1">
      <c r="A348" s="662" t="s">
        <v>713</v>
      </c>
      <c r="B348" s="662" t="s">
        <v>144</v>
      </c>
      <c r="C348" s="663" t="s">
        <v>1930</v>
      </c>
      <c r="D348" s="650">
        <v>18698.44559170978</v>
      </c>
      <c r="F348" s="1006"/>
    </row>
    <row r="349" spans="1:6" ht="16.5" thickTop="1" thickBot="1">
      <c r="A349" s="662" t="s">
        <v>704</v>
      </c>
      <c r="B349" s="662" t="s">
        <v>144</v>
      </c>
      <c r="C349" s="663" t="s">
        <v>2335</v>
      </c>
      <c r="D349" s="650">
        <v>81770.852476835615</v>
      </c>
      <c r="F349" s="1006"/>
    </row>
    <row r="350" spans="1:6" ht="16.5" thickTop="1" thickBot="1">
      <c r="A350" s="662" t="s">
        <v>705</v>
      </c>
      <c r="B350" s="662" t="s">
        <v>144</v>
      </c>
      <c r="C350" s="663" t="s">
        <v>2336</v>
      </c>
      <c r="D350" s="650">
        <v>9684.5761176793221</v>
      </c>
      <c r="F350" s="1006"/>
    </row>
    <row r="351" spans="1:6" ht="16.5" thickTop="1" thickBot="1">
      <c r="A351" s="662" t="s">
        <v>736</v>
      </c>
      <c r="B351" s="662" t="s">
        <v>144</v>
      </c>
      <c r="C351" s="663" t="s">
        <v>1932</v>
      </c>
      <c r="D351" s="650">
        <v>170072.4778737138</v>
      </c>
      <c r="F351" s="1006"/>
    </row>
    <row r="352" spans="1:6" ht="16.5" thickTop="1" thickBot="1">
      <c r="A352" s="662" t="s">
        <v>709</v>
      </c>
      <c r="B352" s="662" t="s">
        <v>144</v>
      </c>
      <c r="C352" s="663" t="s">
        <v>710</v>
      </c>
      <c r="D352" s="650">
        <v>305148.49119469867</v>
      </c>
      <c r="F352" s="1006"/>
    </row>
    <row r="353" spans="1:6" ht="16.5" thickTop="1" thickBot="1">
      <c r="A353" s="662" t="s">
        <v>711</v>
      </c>
      <c r="B353" s="662" t="s">
        <v>144</v>
      </c>
      <c r="C353" s="663" t="s">
        <v>712</v>
      </c>
      <c r="D353" s="650">
        <v>1060380.2954098457</v>
      </c>
      <c r="F353" s="1006"/>
    </row>
    <row r="354" spans="1:6" ht="16.5" thickTop="1" thickBot="1">
      <c r="A354" s="662" t="s">
        <v>707</v>
      </c>
      <c r="B354" s="662" t="s">
        <v>144</v>
      </c>
      <c r="C354" s="663" t="s">
        <v>2337</v>
      </c>
      <c r="D354" s="650">
        <v>5298.6153496942125</v>
      </c>
      <c r="F354" s="1006"/>
    </row>
    <row r="355" spans="1:6" ht="16.5" thickTop="1" thickBot="1">
      <c r="A355" s="662" t="s">
        <v>706</v>
      </c>
      <c r="B355" s="662" t="s">
        <v>144</v>
      </c>
      <c r="C355" s="663" t="s">
        <v>1929</v>
      </c>
      <c r="D355" s="650">
        <v>5298.6153496942125</v>
      </c>
      <c r="F355" s="1006"/>
    </row>
    <row r="356" spans="1:6" ht="16.5" thickTop="1" thickBot="1">
      <c r="A356" s="662" t="s">
        <v>716</v>
      </c>
      <c r="B356" s="662" t="s">
        <v>144</v>
      </c>
      <c r="C356" s="663" t="s">
        <v>717</v>
      </c>
      <c r="D356" s="650">
        <v>44968.597950518022</v>
      </c>
      <c r="F356" s="1006"/>
    </row>
    <row r="357" spans="1:6" ht="16.5" thickTop="1" thickBot="1">
      <c r="A357" s="662" t="s">
        <v>714</v>
      </c>
      <c r="B357" s="662" t="s">
        <v>144</v>
      </c>
      <c r="C357" s="663" t="s">
        <v>2338</v>
      </c>
      <c r="D357" s="650">
        <v>578044.37618606328</v>
      </c>
      <c r="F357" s="1006"/>
    </row>
    <row r="358" spans="1:6" ht="16.5" thickTop="1" thickBot="1">
      <c r="A358" s="662" t="s">
        <v>715</v>
      </c>
      <c r="B358" s="662" t="s">
        <v>144</v>
      </c>
      <c r="C358" s="663" t="s">
        <v>2339</v>
      </c>
      <c r="D358" s="650">
        <v>506639.38337045035</v>
      </c>
      <c r="F358" s="1006"/>
    </row>
    <row r="359" spans="1:6" ht="16.5" thickTop="1" thickBot="1">
      <c r="A359" s="662" t="s">
        <v>718</v>
      </c>
      <c r="B359" s="662" t="s">
        <v>144</v>
      </c>
      <c r="C359" s="663" t="s">
        <v>719</v>
      </c>
      <c r="D359" s="650">
        <v>124016.90968978353</v>
      </c>
      <c r="F359" s="1006"/>
    </row>
    <row r="360" spans="1:6" ht="16.5" thickTop="1" thickBot="1">
      <c r="A360" s="662" t="s">
        <v>720</v>
      </c>
      <c r="B360" s="662" t="s">
        <v>144</v>
      </c>
      <c r="C360" s="663" t="s">
        <v>721</v>
      </c>
      <c r="D360" s="650">
        <v>193067.65285867653</v>
      </c>
      <c r="F360" s="1006"/>
    </row>
    <row r="361" spans="1:6" ht="16.5" thickTop="1" thickBot="1">
      <c r="A361" s="662" t="s">
        <v>722</v>
      </c>
      <c r="B361" s="662" t="s">
        <v>144</v>
      </c>
      <c r="C361" s="663" t="s">
        <v>723</v>
      </c>
      <c r="D361" s="650">
        <v>231565.58094911714</v>
      </c>
      <c r="F361" s="1006"/>
    </row>
    <row r="362" spans="1:6" ht="16.5" thickTop="1" thickBot="1">
      <c r="A362" s="662" t="s">
        <v>724</v>
      </c>
      <c r="B362" s="662" t="s">
        <v>144</v>
      </c>
      <c r="C362" s="663" t="s">
        <v>725</v>
      </c>
      <c r="D362" s="650">
        <v>263404.85726852564</v>
      </c>
      <c r="F362" s="1006"/>
    </row>
    <row r="363" spans="1:6" ht="16.5" thickTop="1" thickBot="1">
      <c r="A363" s="662" t="s">
        <v>726</v>
      </c>
      <c r="B363" s="662" t="s">
        <v>144</v>
      </c>
      <c r="C363" s="663" t="s">
        <v>2340</v>
      </c>
      <c r="D363" s="650">
        <v>218828.84739054585</v>
      </c>
      <c r="F363" s="1006"/>
    </row>
    <row r="364" spans="1:6" ht="16.5" thickTop="1" thickBot="1">
      <c r="A364" s="662" t="s">
        <v>738</v>
      </c>
      <c r="B364" s="662" t="s">
        <v>144</v>
      </c>
      <c r="C364" s="663" t="s">
        <v>2341</v>
      </c>
      <c r="D364" s="650">
        <v>248132.28609482909</v>
      </c>
      <c r="F364" s="1006"/>
    </row>
    <row r="365" spans="1:6" ht="16.5" thickTop="1" thickBot="1">
      <c r="A365" s="662" t="s">
        <v>727</v>
      </c>
      <c r="B365" s="662" t="s">
        <v>144</v>
      </c>
      <c r="C365" s="663" t="s">
        <v>728</v>
      </c>
      <c r="D365" s="650">
        <v>93350.282433950371</v>
      </c>
      <c r="F365" s="1006"/>
    </row>
    <row r="366" spans="1:6" ht="16.5" thickTop="1" thickBot="1">
      <c r="A366" s="662" t="s">
        <v>729</v>
      </c>
      <c r="B366" s="662" t="s">
        <v>144</v>
      </c>
      <c r="C366" s="663" t="s">
        <v>1931</v>
      </c>
      <c r="D366" s="650">
        <v>93350.282433950371</v>
      </c>
      <c r="F366" s="1006"/>
    </row>
    <row r="367" spans="1:6" ht="16.5" thickTop="1" thickBot="1">
      <c r="A367" s="662" t="s">
        <v>730</v>
      </c>
      <c r="B367" s="662" t="s">
        <v>92</v>
      </c>
      <c r="C367" s="663" t="s">
        <v>2342</v>
      </c>
      <c r="D367" s="650">
        <v>29426.505743561498</v>
      </c>
      <c r="F367" s="1006"/>
    </row>
    <row r="368" spans="1:6" ht="16.5" thickTop="1" thickBot="1">
      <c r="A368" s="662" t="s">
        <v>732</v>
      </c>
      <c r="B368" s="662" t="s">
        <v>92</v>
      </c>
      <c r="C368" s="663" t="s">
        <v>733</v>
      </c>
      <c r="D368" s="650">
        <v>1763.5055452752395</v>
      </c>
      <c r="F368" s="1006"/>
    </row>
    <row r="369" spans="1:6" ht="16.5" thickTop="1" thickBot="1">
      <c r="A369" s="662" t="s">
        <v>731</v>
      </c>
      <c r="B369" s="662" t="s">
        <v>92</v>
      </c>
      <c r="C369" s="663" t="s">
        <v>2343</v>
      </c>
      <c r="D369" s="650">
        <v>686.72259511248444</v>
      </c>
      <c r="F369" s="1006"/>
    </row>
    <row r="370" spans="1:6" ht="16.5" thickTop="1" thickBot="1">
      <c r="A370" s="662" t="s">
        <v>734</v>
      </c>
      <c r="B370" s="662" t="s">
        <v>92</v>
      </c>
      <c r="C370" s="663" t="s">
        <v>735</v>
      </c>
      <c r="D370" s="650">
        <v>49160.466685959458</v>
      </c>
      <c r="F370" s="1006"/>
    </row>
    <row r="371" spans="1:6" ht="16.5" thickTop="1" thickBot="1">
      <c r="A371" s="662" t="s">
        <v>741</v>
      </c>
      <c r="B371" s="662" t="s">
        <v>92</v>
      </c>
      <c r="C371" s="663" t="s">
        <v>1933</v>
      </c>
      <c r="D371" s="650">
        <v>49160.466685959458</v>
      </c>
      <c r="F371" s="1006"/>
    </row>
    <row r="372" spans="1:6" ht="16.5" thickTop="1" thickBot="1">
      <c r="A372" s="662" t="s">
        <v>739</v>
      </c>
      <c r="B372" s="662" t="s">
        <v>377</v>
      </c>
      <c r="C372" s="663" t="s">
        <v>740</v>
      </c>
      <c r="D372" s="650">
        <v>2667.7532807857242</v>
      </c>
      <c r="F372" s="1006"/>
    </row>
    <row r="373" spans="1:6" ht="16.5" thickTop="1" thickBot="1">
      <c r="A373" s="196"/>
      <c r="B373" s="196"/>
      <c r="C373" s="201"/>
      <c r="D373" s="197"/>
    </row>
    <row r="374" spans="1:6"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0" customWidth="1"/>
    <col min="2" max="2" width="9.140625" customWidth="1"/>
    <col min="3" max="3" width="101.5703125" customWidth="1"/>
    <col min="4" max="4" width="18" style="186" customWidth="1"/>
  </cols>
  <sheetData>
    <row r="1" spans="1:5" ht="99.75" customHeight="1" thickTop="1" thickBot="1">
      <c r="A1" s="686" t="s">
        <v>1849</v>
      </c>
      <c r="B1" s="687"/>
      <c r="C1" s="687"/>
      <c r="D1" s="688"/>
    </row>
    <row r="2" spans="1:5" ht="16.5" thickTop="1" thickBot="1">
      <c r="A2" s="685" t="s">
        <v>2236</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203"/>
      <c r="B5" s="103"/>
      <c r="C5" s="104"/>
      <c r="D5" s="191"/>
    </row>
    <row r="6" spans="1:5" ht="30" customHeight="1" thickTop="1" thickBot="1">
      <c r="A6" s="204" t="s">
        <v>1266</v>
      </c>
      <c r="B6" s="103" t="s">
        <v>339</v>
      </c>
      <c r="C6" s="105" t="s">
        <v>2025</v>
      </c>
      <c r="D6" s="652">
        <v>1676.5759569871336</v>
      </c>
    </row>
    <row r="7" spans="1:5" ht="30" customHeight="1" thickTop="1" thickBot="1">
      <c r="A7" s="204" t="s">
        <v>1352</v>
      </c>
      <c r="B7" s="103" t="s">
        <v>339</v>
      </c>
      <c r="C7" s="105" t="s">
        <v>2024</v>
      </c>
      <c r="D7" s="652">
        <v>1303.8790800609997</v>
      </c>
      <c r="E7" s="106"/>
    </row>
    <row r="8" spans="1:5" ht="30" customHeight="1" thickTop="1" thickBot="1">
      <c r="A8" s="204" t="s">
        <v>1364</v>
      </c>
      <c r="B8" s="103" t="s">
        <v>339</v>
      </c>
      <c r="C8" s="105" t="s">
        <v>2026</v>
      </c>
      <c r="D8" s="652">
        <v>1451.0002827743194</v>
      </c>
    </row>
    <row r="9" spans="1:5" ht="30" customHeight="1" thickTop="1" thickBot="1">
      <c r="A9" s="204" t="s">
        <v>1225</v>
      </c>
      <c r="B9" s="103" t="s">
        <v>1223</v>
      </c>
      <c r="C9" s="105" t="s">
        <v>1226</v>
      </c>
      <c r="D9" s="652">
        <v>1753.2920083523024</v>
      </c>
    </row>
    <row r="10" spans="1:5" ht="30" customHeight="1" thickTop="1" thickBot="1">
      <c r="A10" s="204" t="s">
        <v>1388</v>
      </c>
      <c r="B10" s="103" t="s">
        <v>339</v>
      </c>
      <c r="C10" s="105" t="s">
        <v>1389</v>
      </c>
      <c r="D10" s="652">
        <v>1753.2920083523024</v>
      </c>
    </row>
    <row r="11" spans="1:5" ht="30" customHeight="1" thickTop="1" thickBot="1">
      <c r="A11" s="204" t="s">
        <v>1329</v>
      </c>
      <c r="B11" s="103" t="s">
        <v>339</v>
      </c>
      <c r="C11" s="105" t="s">
        <v>1330</v>
      </c>
      <c r="D11" s="652">
        <v>1601.3840655828621</v>
      </c>
    </row>
    <row r="12" spans="1:5" ht="30" customHeight="1" thickTop="1" thickBot="1">
      <c r="A12" s="204" t="s">
        <v>1331</v>
      </c>
      <c r="B12" s="103" t="s">
        <v>339</v>
      </c>
      <c r="C12" s="105" t="s">
        <v>1332</v>
      </c>
      <c r="D12" s="652">
        <v>1601.3840655828621</v>
      </c>
    </row>
    <row r="13" spans="1:5" ht="30" customHeight="1" thickTop="1" thickBot="1">
      <c r="A13" s="204" t="s">
        <v>1333</v>
      </c>
      <c r="B13" s="103" t="s">
        <v>339</v>
      </c>
      <c r="C13" s="105" t="s">
        <v>1334</v>
      </c>
      <c r="D13" s="652">
        <v>1601.3840655828621</v>
      </c>
    </row>
    <row r="14" spans="1:5" ht="30" customHeight="1" thickTop="1" thickBot="1">
      <c r="A14" s="204" t="s">
        <v>1335</v>
      </c>
      <c r="B14" s="103" t="s">
        <v>339</v>
      </c>
      <c r="C14" s="105" t="s">
        <v>1336</v>
      </c>
      <c r="D14" s="652">
        <v>1601.3840655828621</v>
      </c>
    </row>
    <row r="15" spans="1:5" ht="30" customHeight="1" thickTop="1" thickBot="1">
      <c r="A15" s="204" t="s">
        <v>1317</v>
      </c>
      <c r="B15" s="103" t="s">
        <v>339</v>
      </c>
      <c r="C15" s="105" t="s">
        <v>1859</v>
      </c>
      <c r="D15" s="652">
        <v>1753.2920083523024</v>
      </c>
    </row>
    <row r="16" spans="1:5" ht="30" customHeight="1" thickTop="1" thickBot="1">
      <c r="A16" s="204" t="s">
        <v>1227</v>
      </c>
      <c r="B16" s="103" t="s">
        <v>339</v>
      </c>
      <c r="C16" s="105" t="s">
        <v>1228</v>
      </c>
      <c r="D16" s="652">
        <v>1601.3840655828621</v>
      </c>
    </row>
    <row r="17" spans="1:4" ht="30" customHeight="1" thickTop="1" thickBot="1">
      <c r="A17" s="204" t="s">
        <v>1229</v>
      </c>
      <c r="B17" s="103" t="s">
        <v>339</v>
      </c>
      <c r="C17" s="105" t="s">
        <v>1230</v>
      </c>
      <c r="D17" s="652">
        <v>1601.3840655828621</v>
      </c>
    </row>
    <row r="18" spans="1:4" ht="30" customHeight="1" thickTop="1" thickBot="1">
      <c r="A18" s="204" t="s">
        <v>1231</v>
      </c>
      <c r="B18" s="103" t="s">
        <v>339</v>
      </c>
      <c r="C18" s="105" t="s">
        <v>1232</v>
      </c>
      <c r="D18" s="652">
        <v>1601.3840655828621</v>
      </c>
    </row>
    <row r="19" spans="1:4" ht="30" customHeight="1" thickTop="1" thickBot="1">
      <c r="A19" s="204" t="s">
        <v>1235</v>
      </c>
      <c r="B19" s="103" t="s">
        <v>339</v>
      </c>
      <c r="C19" s="105" t="s">
        <v>1236</v>
      </c>
      <c r="D19" s="652">
        <v>1601.3840655828621</v>
      </c>
    </row>
    <row r="20" spans="1:4" ht="30" customHeight="1" thickTop="1" thickBot="1">
      <c r="A20" s="204" t="s">
        <v>1407</v>
      </c>
      <c r="B20" s="103" t="s">
        <v>339</v>
      </c>
      <c r="C20" s="105" t="s">
        <v>1868</v>
      </c>
      <c r="D20" s="652">
        <v>1303.8790800609997</v>
      </c>
    </row>
    <row r="21" spans="1:4" ht="30" customHeight="1" thickTop="1" thickBot="1">
      <c r="A21" s="204" t="s">
        <v>1239</v>
      </c>
      <c r="B21" s="103" t="s">
        <v>339</v>
      </c>
      <c r="C21" s="105" t="s">
        <v>1240</v>
      </c>
      <c r="D21" s="652">
        <v>1659.9543383897606</v>
      </c>
    </row>
    <row r="22" spans="1:4" ht="30" customHeight="1" thickTop="1" thickBot="1">
      <c r="A22" s="204" t="s">
        <v>1390</v>
      </c>
      <c r="B22" s="103" t="s">
        <v>339</v>
      </c>
      <c r="C22" s="105" t="s">
        <v>1391</v>
      </c>
      <c r="D22" s="652">
        <v>1659.9543383897606</v>
      </c>
    </row>
    <row r="23" spans="1:4" ht="30" customHeight="1" thickTop="1" thickBot="1">
      <c r="A23" s="204" t="s">
        <v>1247</v>
      </c>
      <c r="B23" s="103" t="s">
        <v>339</v>
      </c>
      <c r="C23" s="105" t="s">
        <v>1248</v>
      </c>
      <c r="D23" s="652">
        <v>1303.8790800609997</v>
      </c>
    </row>
    <row r="24" spans="1:4" ht="30" customHeight="1" thickTop="1" thickBot="1">
      <c r="A24" s="204" t="s">
        <v>1269</v>
      </c>
      <c r="B24" s="103" t="s">
        <v>339</v>
      </c>
      <c r="C24" s="105" t="s">
        <v>1270</v>
      </c>
      <c r="D24" s="652">
        <v>1676.5759569871336</v>
      </c>
    </row>
    <row r="25" spans="1:4" ht="30" customHeight="1" thickTop="1" thickBot="1">
      <c r="A25" s="204" t="s">
        <v>1241</v>
      </c>
      <c r="B25" s="103" t="s">
        <v>339</v>
      </c>
      <c r="C25" s="105" t="s">
        <v>1242</v>
      </c>
      <c r="D25" s="652">
        <v>1676.5759569871336</v>
      </c>
    </row>
    <row r="26" spans="1:4" ht="30" customHeight="1" thickTop="1" thickBot="1">
      <c r="A26" s="204" t="s">
        <v>1246</v>
      </c>
      <c r="B26" s="103" t="s">
        <v>339</v>
      </c>
      <c r="C26" s="105" t="s">
        <v>1242</v>
      </c>
      <c r="D26" s="652">
        <v>1676.5759569871336</v>
      </c>
    </row>
    <row r="27" spans="1:4" ht="30" customHeight="1" thickTop="1" thickBot="1">
      <c r="A27" s="204" t="s">
        <v>1303</v>
      </c>
      <c r="B27" s="103" t="s">
        <v>339</v>
      </c>
      <c r="C27" s="105" t="s">
        <v>1304</v>
      </c>
      <c r="D27" s="652">
        <v>1676.5759569871336</v>
      </c>
    </row>
    <row r="28" spans="1:4" ht="30" customHeight="1" thickTop="1" thickBot="1">
      <c r="A28" s="204" t="s">
        <v>1249</v>
      </c>
      <c r="B28" s="103" t="s">
        <v>339</v>
      </c>
      <c r="C28" s="105" t="s">
        <v>1250</v>
      </c>
      <c r="D28" s="652">
        <v>1676.5759569871336</v>
      </c>
    </row>
    <row r="29" spans="1:4" ht="30" customHeight="1" thickTop="1" thickBot="1">
      <c r="A29" s="204" t="s">
        <v>1254</v>
      </c>
      <c r="B29" s="103" t="s">
        <v>339</v>
      </c>
      <c r="C29" s="105" t="s">
        <v>1255</v>
      </c>
      <c r="D29" s="652">
        <v>1676.5759569871336</v>
      </c>
    </row>
    <row r="30" spans="1:4" ht="30" customHeight="1" thickTop="1" thickBot="1">
      <c r="A30" s="204" t="s">
        <v>1252</v>
      </c>
      <c r="B30" s="103" t="s">
        <v>339</v>
      </c>
      <c r="C30" s="105" t="s">
        <v>1253</v>
      </c>
      <c r="D30" s="652">
        <v>1303.8790800609997</v>
      </c>
    </row>
    <row r="31" spans="1:4" ht="30" customHeight="1" thickTop="1" thickBot="1">
      <c r="A31" s="204" t="s">
        <v>1267</v>
      </c>
      <c r="B31" s="103" t="s">
        <v>339</v>
      </c>
      <c r="C31" s="105" t="s">
        <v>1268</v>
      </c>
      <c r="D31" s="652">
        <v>1303.8790800609997</v>
      </c>
    </row>
    <row r="32" spans="1:4" ht="30" customHeight="1" thickTop="1" thickBot="1">
      <c r="A32" s="204" t="s">
        <v>1256</v>
      </c>
      <c r="B32" s="103" t="s">
        <v>339</v>
      </c>
      <c r="C32" s="105" t="s">
        <v>1257</v>
      </c>
      <c r="D32" s="652">
        <v>1303.8790800609997</v>
      </c>
    </row>
    <row r="33" spans="1:4" ht="30" customHeight="1" thickTop="1" thickBot="1">
      <c r="A33" s="204" t="s">
        <v>1272</v>
      </c>
      <c r="B33" s="103" t="s">
        <v>339</v>
      </c>
      <c r="C33" s="105" t="s">
        <v>1257</v>
      </c>
      <c r="D33" s="652">
        <v>1303.8790800609997</v>
      </c>
    </row>
    <row r="34" spans="1:4" ht="30" customHeight="1" thickTop="1" thickBot="1">
      <c r="A34" s="204" t="s">
        <v>1273</v>
      </c>
      <c r="B34" s="103" t="s">
        <v>339</v>
      </c>
      <c r="C34" s="105" t="s">
        <v>1274</v>
      </c>
      <c r="D34" s="652">
        <v>1303.8790800609997</v>
      </c>
    </row>
    <row r="35" spans="1:4" ht="30" customHeight="1" thickTop="1" thickBot="1">
      <c r="A35" s="204" t="s">
        <v>1323</v>
      </c>
      <c r="B35" s="103" t="s">
        <v>339</v>
      </c>
      <c r="C35" s="105" t="s">
        <v>1863</v>
      </c>
      <c r="D35" s="652">
        <v>1303.8790800609997</v>
      </c>
    </row>
    <row r="36" spans="1:4" ht="30" customHeight="1" thickTop="1" thickBot="1">
      <c r="A36" s="204" t="s">
        <v>1404</v>
      </c>
      <c r="B36" s="103" t="s">
        <v>339</v>
      </c>
      <c r="C36" s="105" t="s">
        <v>1405</v>
      </c>
      <c r="D36" s="652">
        <v>1303.8790800609997</v>
      </c>
    </row>
    <row r="37" spans="1:4" ht="30" customHeight="1" thickTop="1" thickBot="1">
      <c r="A37" s="204" t="s">
        <v>1385</v>
      </c>
      <c r="B37" s="103" t="s">
        <v>339</v>
      </c>
      <c r="C37" s="105" t="s">
        <v>1386</v>
      </c>
      <c r="D37" s="652">
        <v>1601.3840655828621</v>
      </c>
    </row>
    <row r="38" spans="1:4" ht="30" customHeight="1" thickTop="1" thickBot="1">
      <c r="A38" s="204" t="s">
        <v>1264</v>
      </c>
      <c r="B38" s="103" t="s">
        <v>339</v>
      </c>
      <c r="C38" s="105" t="s">
        <v>1265</v>
      </c>
      <c r="D38" s="652">
        <v>1601.3840655828621</v>
      </c>
    </row>
    <row r="39" spans="1:4" ht="30" customHeight="1" thickTop="1" thickBot="1">
      <c r="A39" s="204" t="s">
        <v>1221</v>
      </c>
      <c r="B39" s="103" t="s">
        <v>1223</v>
      </c>
      <c r="C39" s="105" t="s">
        <v>1280</v>
      </c>
      <c r="D39" s="652">
        <v>1452.3302810552061</v>
      </c>
    </row>
    <row r="40" spans="1:4" ht="30" customHeight="1" thickTop="1" thickBot="1">
      <c r="A40" s="204" t="s">
        <v>1261</v>
      </c>
      <c r="B40" s="103" t="s">
        <v>339</v>
      </c>
      <c r="C40" s="105" t="s">
        <v>1262</v>
      </c>
      <c r="D40" s="652">
        <v>1601.3840655828621</v>
      </c>
    </row>
    <row r="41" spans="1:4" ht="30" customHeight="1" thickTop="1" thickBot="1">
      <c r="A41" s="204" t="s">
        <v>1259</v>
      </c>
      <c r="B41" s="103" t="s">
        <v>339</v>
      </c>
      <c r="C41" s="105" t="s">
        <v>1260</v>
      </c>
      <c r="D41" s="652">
        <v>1601.3840655828621</v>
      </c>
    </row>
    <row r="42" spans="1:4" ht="30" customHeight="1" thickTop="1" thickBot="1">
      <c r="A42" s="204" t="s">
        <v>1392</v>
      </c>
      <c r="B42" s="103" t="s">
        <v>339</v>
      </c>
      <c r="C42" s="105" t="s">
        <v>1260</v>
      </c>
      <c r="D42" s="652">
        <v>1601.3840655828621</v>
      </c>
    </row>
    <row r="43" spans="1:4" ht="30" customHeight="1" thickTop="1" thickBot="1">
      <c r="A43" s="204" t="s">
        <v>1233</v>
      </c>
      <c r="B43" s="103" t="s">
        <v>339</v>
      </c>
      <c r="C43" s="105" t="s">
        <v>1234</v>
      </c>
      <c r="D43" s="652">
        <v>1601.3840655828621</v>
      </c>
    </row>
    <row r="44" spans="1:4" ht="30" customHeight="1" thickTop="1" thickBot="1">
      <c r="A44" s="204" t="s">
        <v>1387</v>
      </c>
      <c r="B44" s="103" t="s">
        <v>339</v>
      </c>
      <c r="C44" s="105" t="s">
        <v>1234</v>
      </c>
      <c r="D44" s="652">
        <v>1601.3840655828621</v>
      </c>
    </row>
    <row r="45" spans="1:4" ht="30" customHeight="1" thickTop="1" thickBot="1">
      <c r="A45" s="204" t="s">
        <v>1278</v>
      </c>
      <c r="B45" s="103" t="s">
        <v>339</v>
      </c>
      <c r="C45" s="105" t="s">
        <v>1279</v>
      </c>
      <c r="D45" s="652">
        <v>1601.3840655828621</v>
      </c>
    </row>
    <row r="46" spans="1:4" ht="30" customHeight="1" thickTop="1" thickBot="1">
      <c r="A46" s="204" t="s">
        <v>1287</v>
      </c>
      <c r="B46" s="103" t="s">
        <v>339</v>
      </c>
      <c r="C46" s="105" t="s">
        <v>1288</v>
      </c>
      <c r="D46" s="652">
        <v>1303.8790800609997</v>
      </c>
    </row>
    <row r="47" spans="1:4" ht="30" customHeight="1" thickTop="1" thickBot="1">
      <c r="A47" s="204" t="s">
        <v>1291</v>
      </c>
      <c r="B47" s="103" t="s">
        <v>339</v>
      </c>
      <c r="C47" s="105" t="s">
        <v>1292</v>
      </c>
      <c r="D47" s="652">
        <v>1303.8790800609997</v>
      </c>
    </row>
    <row r="48" spans="1:4" ht="30" customHeight="1" thickTop="1" thickBot="1">
      <c r="A48" s="204" t="s">
        <v>1283</v>
      </c>
      <c r="B48" s="103" t="s">
        <v>1223</v>
      </c>
      <c r="C48" s="105" t="s">
        <v>1284</v>
      </c>
      <c r="D48" s="652">
        <v>1303.8790800609997</v>
      </c>
    </row>
    <row r="49" spans="1:4" ht="30" customHeight="1" thickTop="1" thickBot="1">
      <c r="A49" s="204" t="s">
        <v>1281</v>
      </c>
      <c r="B49" s="103" t="s">
        <v>339</v>
      </c>
      <c r="C49" s="105" t="s">
        <v>1282</v>
      </c>
      <c r="D49" s="652">
        <v>1601.3840655828621</v>
      </c>
    </row>
    <row r="50" spans="1:4" ht="30" customHeight="1" thickTop="1" thickBot="1">
      <c r="A50" s="204" t="s">
        <v>1285</v>
      </c>
      <c r="B50" s="103" t="s">
        <v>339</v>
      </c>
      <c r="C50" s="105" t="s">
        <v>1286</v>
      </c>
      <c r="D50" s="652">
        <v>1601.3840655828621</v>
      </c>
    </row>
    <row r="51" spans="1:4" ht="30" customHeight="1" thickTop="1" thickBot="1">
      <c r="A51" s="204" t="s">
        <v>1314</v>
      </c>
      <c r="B51" s="103" t="s">
        <v>1306</v>
      </c>
      <c r="C51" s="105" t="s">
        <v>1315</v>
      </c>
      <c r="D51" s="652">
        <v>1601.3840655828621</v>
      </c>
    </row>
    <row r="52" spans="1:4" ht="30" customHeight="1" thickTop="1" thickBot="1">
      <c r="A52" s="204" t="s">
        <v>1316</v>
      </c>
      <c r="B52" s="103" t="s">
        <v>1306</v>
      </c>
      <c r="C52" s="105" t="s">
        <v>1315</v>
      </c>
      <c r="D52" s="652">
        <v>1601.3840655828621</v>
      </c>
    </row>
    <row r="53" spans="1:4" ht="30" customHeight="1" thickTop="1" thickBot="1">
      <c r="A53" s="204" t="s">
        <v>1289</v>
      </c>
      <c r="B53" s="103" t="s">
        <v>339</v>
      </c>
      <c r="C53" s="105" t="s">
        <v>1290</v>
      </c>
      <c r="D53" s="652">
        <v>1303.8790800609997</v>
      </c>
    </row>
    <row r="54" spans="1:4" ht="30" customHeight="1" thickTop="1" thickBot="1">
      <c r="A54" s="204" t="s">
        <v>1293</v>
      </c>
      <c r="B54" s="103" t="s">
        <v>339</v>
      </c>
      <c r="C54" s="105" t="s">
        <v>1294</v>
      </c>
      <c r="D54" s="652">
        <v>1374.2842314091504</v>
      </c>
    </row>
    <row r="55" spans="1:4" ht="30" customHeight="1" thickTop="1" thickBot="1">
      <c r="A55" s="204" t="s">
        <v>1378</v>
      </c>
      <c r="B55" s="103" t="s">
        <v>339</v>
      </c>
      <c r="C55" s="105" t="s">
        <v>2028</v>
      </c>
      <c r="D55" s="652">
        <v>1374.2842314091504</v>
      </c>
    </row>
    <row r="56" spans="1:4" ht="30" customHeight="1" thickTop="1" thickBot="1">
      <c r="A56" s="204" t="s">
        <v>1379</v>
      </c>
      <c r="B56" s="103" t="s">
        <v>339</v>
      </c>
      <c r="C56" s="105" t="s">
        <v>2029</v>
      </c>
      <c r="D56" s="652">
        <v>1374.2842314091504</v>
      </c>
    </row>
    <row r="57" spans="1:4" ht="30" customHeight="1" thickTop="1" thickBot="1">
      <c r="A57" s="204" t="s">
        <v>1380</v>
      </c>
      <c r="B57" s="103" t="s">
        <v>339</v>
      </c>
      <c r="C57" s="105" t="s">
        <v>2030</v>
      </c>
      <c r="D57" s="652">
        <v>1374.2842314091504</v>
      </c>
    </row>
    <row r="58" spans="1:4" ht="30" customHeight="1" thickTop="1" thickBot="1">
      <c r="A58" s="204" t="s">
        <v>1357</v>
      </c>
      <c r="B58" s="103" t="s">
        <v>339</v>
      </c>
      <c r="C58" s="105" t="s">
        <v>1866</v>
      </c>
      <c r="D58" s="652">
        <v>1374.2842314091504</v>
      </c>
    </row>
    <row r="59" spans="1:4" ht="30" customHeight="1" thickTop="1" thickBot="1">
      <c r="A59" s="204" t="s">
        <v>1295</v>
      </c>
      <c r="B59" s="103" t="s">
        <v>339</v>
      </c>
      <c r="C59" s="105" t="s">
        <v>1296</v>
      </c>
      <c r="D59" s="652">
        <v>1303.8790800609997</v>
      </c>
    </row>
    <row r="60" spans="1:4" ht="30" customHeight="1" thickTop="1" thickBot="1">
      <c r="A60" s="204" t="s">
        <v>1376</v>
      </c>
      <c r="B60" s="103" t="s">
        <v>339</v>
      </c>
      <c r="C60" s="105" t="s">
        <v>1377</v>
      </c>
      <c r="D60" s="652">
        <v>1374.2842314091504</v>
      </c>
    </row>
    <row r="61" spans="1:4" ht="30" customHeight="1" thickTop="1" thickBot="1">
      <c r="A61" s="204" t="s">
        <v>1362</v>
      </c>
      <c r="B61" s="103" t="s">
        <v>339</v>
      </c>
      <c r="C61" s="105" t="s">
        <v>1363</v>
      </c>
      <c r="D61" s="652">
        <v>1374.2842314091504</v>
      </c>
    </row>
    <row r="62" spans="1:4" ht="30" customHeight="1" thickTop="1" thickBot="1">
      <c r="A62" s="204" t="s">
        <v>1369</v>
      </c>
      <c r="B62" s="103" t="s">
        <v>339</v>
      </c>
      <c r="C62" s="105" t="s">
        <v>1370</v>
      </c>
      <c r="D62" s="652">
        <v>1374.2842314091504</v>
      </c>
    </row>
    <row r="63" spans="1:4" ht="30" customHeight="1" thickTop="1" thickBot="1">
      <c r="A63" s="204" t="s">
        <v>1373</v>
      </c>
      <c r="B63" s="103" t="s">
        <v>339</v>
      </c>
      <c r="C63" s="105" t="s">
        <v>1374</v>
      </c>
      <c r="D63" s="652">
        <v>1374.2842314091504</v>
      </c>
    </row>
    <row r="64" spans="1:4" ht="30" customHeight="1" thickTop="1" thickBot="1">
      <c r="A64" s="204" t="s">
        <v>1360</v>
      </c>
      <c r="B64" s="103" t="s">
        <v>339</v>
      </c>
      <c r="C64" s="105" t="s">
        <v>1361</v>
      </c>
      <c r="D64" s="652">
        <v>1374.2842314091504</v>
      </c>
    </row>
    <row r="65" spans="1:4" ht="30" customHeight="1" thickTop="1" thickBot="1">
      <c r="A65" s="204" t="s">
        <v>1297</v>
      </c>
      <c r="B65" s="103" t="s">
        <v>339</v>
      </c>
      <c r="C65" s="105" t="s">
        <v>1298</v>
      </c>
      <c r="D65" s="652">
        <v>1374.2842314091504</v>
      </c>
    </row>
    <row r="66" spans="1:4" ht="30" customHeight="1" thickTop="1" thickBot="1">
      <c r="A66" s="204" t="s">
        <v>1367</v>
      </c>
      <c r="B66" s="103" t="s">
        <v>339</v>
      </c>
      <c r="C66" s="105" t="s">
        <v>1368</v>
      </c>
      <c r="D66" s="652">
        <v>1374.2842314091504</v>
      </c>
    </row>
    <row r="67" spans="1:4" ht="30" customHeight="1" thickTop="1" thickBot="1">
      <c r="A67" s="204" t="s">
        <v>1371</v>
      </c>
      <c r="B67" s="103" t="s">
        <v>339</v>
      </c>
      <c r="C67" s="105" t="s">
        <v>1372</v>
      </c>
      <c r="D67" s="652">
        <v>1374.2842314091504</v>
      </c>
    </row>
    <row r="68" spans="1:4" ht="30" customHeight="1" thickTop="1" thickBot="1">
      <c r="A68" s="204" t="s">
        <v>1343</v>
      </c>
      <c r="B68" s="103" t="s">
        <v>339</v>
      </c>
      <c r="C68" s="105" t="s">
        <v>1344</v>
      </c>
      <c r="D68" s="652">
        <v>1949.8678364653797</v>
      </c>
    </row>
    <row r="69" spans="1:4" ht="30" customHeight="1" thickTop="1" thickBot="1">
      <c r="A69" s="204" t="s">
        <v>1383</v>
      </c>
      <c r="B69" s="103" t="s">
        <v>339</v>
      </c>
      <c r="C69" s="105" t="s">
        <v>2032</v>
      </c>
      <c r="D69" s="652">
        <v>1374.2842314091504</v>
      </c>
    </row>
    <row r="70" spans="1:4" ht="30" customHeight="1" thickTop="1" thickBot="1">
      <c r="A70" s="204" t="s">
        <v>1384</v>
      </c>
      <c r="B70" s="103" t="s">
        <v>339</v>
      </c>
      <c r="C70" s="105" t="s">
        <v>2033</v>
      </c>
      <c r="D70" s="652">
        <v>1374.2842314091504</v>
      </c>
    </row>
    <row r="71" spans="1:4" ht="30" customHeight="1" thickTop="1" thickBot="1">
      <c r="A71" s="204" t="s">
        <v>1381</v>
      </c>
      <c r="B71" s="103" t="s">
        <v>339</v>
      </c>
      <c r="C71" s="105" t="s">
        <v>2034</v>
      </c>
      <c r="D71" s="652">
        <v>1374.2842314091504</v>
      </c>
    </row>
    <row r="72" spans="1:4" ht="30" customHeight="1" thickTop="1" thickBot="1">
      <c r="A72" s="204" t="s">
        <v>1382</v>
      </c>
      <c r="B72" s="103" t="s">
        <v>339</v>
      </c>
      <c r="C72" s="105" t="s">
        <v>2035</v>
      </c>
      <c r="D72" s="652">
        <v>1374.2842314091504</v>
      </c>
    </row>
    <row r="73" spans="1:4" ht="30" customHeight="1" thickTop="1" thickBot="1">
      <c r="A73" s="204" t="s">
        <v>1350</v>
      </c>
      <c r="B73" s="103" t="s">
        <v>339</v>
      </c>
      <c r="C73" s="105" t="s">
        <v>1351</v>
      </c>
      <c r="D73" s="652">
        <v>1374.2842314091504</v>
      </c>
    </row>
    <row r="74" spans="1:4" ht="30" customHeight="1" thickTop="1" thickBot="1">
      <c r="A74" s="204" t="s">
        <v>1349</v>
      </c>
      <c r="B74" s="103" t="s">
        <v>339</v>
      </c>
      <c r="C74" s="105" t="s">
        <v>1865</v>
      </c>
      <c r="D74" s="652">
        <v>1374.2842314091504</v>
      </c>
    </row>
    <row r="75" spans="1:4" ht="30" customHeight="1" thickTop="1" thickBot="1">
      <c r="A75" s="204" t="s">
        <v>1347</v>
      </c>
      <c r="B75" s="103" t="s">
        <v>339</v>
      </c>
      <c r="C75" s="105" t="s">
        <v>1348</v>
      </c>
      <c r="D75" s="652">
        <v>1374.2842314091504</v>
      </c>
    </row>
    <row r="76" spans="1:4" ht="30" customHeight="1" thickTop="1" thickBot="1">
      <c r="A76" s="204" t="s">
        <v>1375</v>
      </c>
      <c r="B76" s="103" t="s">
        <v>339</v>
      </c>
      <c r="C76" s="105" t="s">
        <v>2027</v>
      </c>
      <c r="D76" s="652">
        <v>1374.2842314091504</v>
      </c>
    </row>
    <row r="77" spans="1:4" ht="30" customHeight="1" thickTop="1" thickBot="1">
      <c r="A77" s="204" t="s">
        <v>1353</v>
      </c>
      <c r="B77" s="103" t="s">
        <v>339</v>
      </c>
      <c r="C77" s="105" t="s">
        <v>1354</v>
      </c>
      <c r="D77" s="652">
        <v>1374.2842314091504</v>
      </c>
    </row>
    <row r="78" spans="1:4" ht="30" customHeight="1" thickTop="1" thickBot="1">
      <c r="A78" s="204" t="s">
        <v>1355</v>
      </c>
      <c r="B78" s="103" t="s">
        <v>339</v>
      </c>
      <c r="C78" s="105" t="s">
        <v>1356</v>
      </c>
      <c r="D78" s="652">
        <v>1374.2842314091504</v>
      </c>
    </row>
    <row r="79" spans="1:4" ht="30" customHeight="1" thickTop="1" thickBot="1">
      <c r="A79" s="204" t="s">
        <v>1358</v>
      </c>
      <c r="B79" s="103" t="s">
        <v>339</v>
      </c>
      <c r="C79" s="105" t="s">
        <v>1359</v>
      </c>
      <c r="D79" s="652">
        <v>1374.2842314091504</v>
      </c>
    </row>
    <row r="80" spans="1:4" ht="30" customHeight="1" thickTop="1" thickBot="1">
      <c r="A80" s="204" t="s">
        <v>1337</v>
      </c>
      <c r="B80" s="103" t="s">
        <v>339</v>
      </c>
      <c r="C80" s="105" t="s">
        <v>1338</v>
      </c>
      <c r="D80" s="652">
        <v>1374.2842314091504</v>
      </c>
    </row>
    <row r="81" spans="1:4" ht="30" customHeight="1" thickTop="1" thickBot="1">
      <c r="A81" s="204" t="s">
        <v>1341</v>
      </c>
      <c r="B81" s="103" t="s">
        <v>339</v>
      </c>
      <c r="C81" s="105" t="s">
        <v>1342</v>
      </c>
      <c r="D81" s="652">
        <v>1374.2842314091504</v>
      </c>
    </row>
    <row r="82" spans="1:4" ht="30" customHeight="1" thickTop="1" thickBot="1">
      <c r="A82" s="204" t="s">
        <v>1345</v>
      </c>
      <c r="B82" s="103" t="s">
        <v>339</v>
      </c>
      <c r="C82" s="105" t="s">
        <v>1346</v>
      </c>
      <c r="D82" s="652">
        <v>1374.2842314091504</v>
      </c>
    </row>
    <row r="83" spans="1:4" ht="30" customHeight="1" thickTop="1" thickBot="1">
      <c r="A83" s="204" t="s">
        <v>1339</v>
      </c>
      <c r="B83" s="103" t="s">
        <v>339</v>
      </c>
      <c r="C83" s="105" t="s">
        <v>1340</v>
      </c>
      <c r="D83" s="652">
        <v>1374.2842314091504</v>
      </c>
    </row>
    <row r="84" spans="1:4" ht="30" customHeight="1" thickTop="1" thickBot="1">
      <c r="A84" s="204" t="s">
        <v>1305</v>
      </c>
      <c r="B84" s="103" t="s">
        <v>339</v>
      </c>
      <c r="C84" s="105" t="s">
        <v>1307</v>
      </c>
      <c r="D84" s="652">
        <v>1601.3840655828621</v>
      </c>
    </row>
    <row r="85" spans="1:4" ht="30" customHeight="1" thickTop="1" thickBot="1">
      <c r="A85" s="204" t="s">
        <v>1308</v>
      </c>
      <c r="B85" s="103" t="s">
        <v>339</v>
      </c>
      <c r="C85" s="105" t="s">
        <v>1858</v>
      </c>
      <c r="D85" s="652">
        <v>1601.3840655828621</v>
      </c>
    </row>
    <row r="86" spans="1:4" ht="30" customHeight="1" thickTop="1" thickBot="1">
      <c r="A86" s="204" t="s">
        <v>1309</v>
      </c>
      <c r="B86" s="103" t="s">
        <v>1306</v>
      </c>
      <c r="C86" s="105" t="s">
        <v>1310</v>
      </c>
      <c r="D86" s="652">
        <v>1601.3840655828621</v>
      </c>
    </row>
    <row r="87" spans="1:4" ht="30" customHeight="1" thickTop="1" thickBot="1">
      <c r="A87" s="204" t="s">
        <v>1311</v>
      </c>
      <c r="B87" s="103" t="s">
        <v>339</v>
      </c>
      <c r="C87" s="105" t="s">
        <v>1312</v>
      </c>
      <c r="D87" s="652">
        <v>1601.3840655828621</v>
      </c>
    </row>
    <row r="88" spans="1:4" ht="30" customHeight="1" thickTop="1" thickBot="1">
      <c r="A88" s="204" t="s">
        <v>1313</v>
      </c>
      <c r="B88" s="103" t="s">
        <v>339</v>
      </c>
      <c r="C88" s="105" t="s">
        <v>1312</v>
      </c>
      <c r="D88" s="652">
        <v>1601.3840655828621</v>
      </c>
    </row>
    <row r="89" spans="1:4" ht="30" customHeight="1" thickTop="1" thickBot="1">
      <c r="A89" s="204" t="s">
        <v>1243</v>
      </c>
      <c r="B89" s="103" t="s">
        <v>339</v>
      </c>
      <c r="C89" s="105" t="s">
        <v>1851</v>
      </c>
      <c r="D89" s="652">
        <v>1422.2247927416956</v>
      </c>
    </row>
    <row r="90" spans="1:4" ht="30" customHeight="1" thickTop="1" thickBot="1">
      <c r="A90" s="204" t="s">
        <v>1365</v>
      </c>
      <c r="B90" s="103" t="s">
        <v>339</v>
      </c>
      <c r="C90" s="105" t="s">
        <v>1366</v>
      </c>
      <c r="D90" s="652">
        <v>1303.8790800609997</v>
      </c>
    </row>
    <row r="91" spans="1:4" ht="30" customHeight="1" thickTop="1" thickBot="1">
      <c r="A91" s="204" t="s">
        <v>1244</v>
      </c>
      <c r="B91" s="103" t="s">
        <v>339</v>
      </c>
      <c r="C91" s="105" t="s">
        <v>1245</v>
      </c>
      <c r="D91" s="652">
        <v>1303.8790800609997</v>
      </c>
    </row>
    <row r="92" spans="1:4" ht="30" customHeight="1" thickTop="1" thickBot="1">
      <c r="A92" s="204" t="s">
        <v>1277</v>
      </c>
      <c r="B92" s="103" t="s">
        <v>339</v>
      </c>
      <c r="C92" s="105" t="s">
        <v>1857</v>
      </c>
      <c r="D92" s="652">
        <v>1430.5297550350779</v>
      </c>
    </row>
    <row r="93" spans="1:4" ht="30" customHeight="1" thickTop="1" thickBot="1">
      <c r="A93" s="204" t="s">
        <v>1408</v>
      </c>
      <c r="B93" s="103" t="s">
        <v>1406</v>
      </c>
      <c r="C93" s="105" t="s">
        <v>1869</v>
      </c>
      <c r="D93" s="652">
        <v>65.401578060384537</v>
      </c>
    </row>
    <row r="94" spans="1:4" ht="30" customHeight="1" thickTop="1" thickBot="1">
      <c r="A94" s="204" t="s">
        <v>1399</v>
      </c>
      <c r="B94" s="103" t="s">
        <v>92</v>
      </c>
      <c r="C94" s="105" t="s">
        <v>1867</v>
      </c>
      <c r="D94" s="652">
        <v>497914.67121714761</v>
      </c>
    </row>
    <row r="95" spans="1:4" ht="30" customHeight="1" thickTop="1" thickBot="1">
      <c r="A95" s="204" t="s">
        <v>1222</v>
      </c>
      <c r="B95" s="103" t="s">
        <v>1223</v>
      </c>
      <c r="C95" s="105" t="s">
        <v>1224</v>
      </c>
      <c r="D95" s="652">
        <v>1422.2247927416956</v>
      </c>
    </row>
    <row r="96" spans="1:4" ht="30" customHeight="1" thickTop="1" thickBot="1">
      <c r="A96" s="204" t="s">
        <v>1630</v>
      </c>
      <c r="B96" s="103" t="s">
        <v>339</v>
      </c>
      <c r="C96" s="105" t="s">
        <v>1850</v>
      </c>
      <c r="D96" s="652">
        <v>1422.2247927416956</v>
      </c>
    </row>
    <row r="97" spans="1:4" ht="30" customHeight="1" thickTop="1" thickBot="1">
      <c r="A97" s="204" t="s">
        <v>1411</v>
      </c>
      <c r="B97" s="103" t="s">
        <v>339</v>
      </c>
      <c r="C97" s="105" t="s">
        <v>1410</v>
      </c>
      <c r="D97" s="652">
        <v>1185.5333673803041</v>
      </c>
    </row>
    <row r="98" spans="1:4" ht="30" customHeight="1" thickTop="1" thickBot="1">
      <c r="A98" s="204" t="s">
        <v>1237</v>
      </c>
      <c r="B98" s="103" t="s">
        <v>92</v>
      </c>
      <c r="C98" s="105" t="s">
        <v>1238</v>
      </c>
      <c r="D98" s="652">
        <v>35379.139369808028</v>
      </c>
    </row>
    <row r="99" spans="1:4" ht="30" customHeight="1" thickTop="1" thickBot="1">
      <c r="A99" s="204" t="s">
        <v>1251</v>
      </c>
      <c r="B99" s="103" t="s">
        <v>339</v>
      </c>
      <c r="C99" s="105" t="s">
        <v>1852</v>
      </c>
      <c r="D99" s="652">
        <v>1136.7417139066838</v>
      </c>
    </row>
    <row r="100" spans="1:4" ht="30" customHeight="1" thickTop="1" thickBot="1">
      <c r="A100" s="204" t="s">
        <v>1320</v>
      </c>
      <c r="B100" s="103" t="s">
        <v>1306</v>
      </c>
      <c r="C100" s="105" t="s">
        <v>1862</v>
      </c>
      <c r="D100" s="652">
        <v>1671.3736615431606</v>
      </c>
    </row>
    <row r="101" spans="1:4" ht="30" customHeight="1" thickTop="1" thickBot="1">
      <c r="A101" s="204" t="s">
        <v>1393</v>
      </c>
      <c r="B101" s="103" t="s">
        <v>339</v>
      </c>
      <c r="C101" s="105" t="s">
        <v>1394</v>
      </c>
      <c r="D101" s="652">
        <v>7113.2002042818249</v>
      </c>
    </row>
    <row r="102" spans="1:4" ht="30" customHeight="1" thickTop="1" thickBot="1">
      <c r="A102" s="204" t="s">
        <v>1395</v>
      </c>
      <c r="B102" s="103" t="s">
        <v>141</v>
      </c>
      <c r="C102" s="105" t="s">
        <v>1396</v>
      </c>
      <c r="D102" s="652">
        <v>207125.75959695119</v>
      </c>
    </row>
    <row r="103" spans="1:4" ht="30" customHeight="1" thickTop="1" thickBot="1">
      <c r="A103" s="204" t="s">
        <v>1327</v>
      </c>
      <c r="B103" s="103" t="s">
        <v>344</v>
      </c>
      <c r="C103" s="105" t="s">
        <v>1328</v>
      </c>
      <c r="D103" s="652">
        <v>11.419323153400478</v>
      </c>
    </row>
    <row r="104" spans="1:4" ht="30" customHeight="1" thickTop="1" thickBot="1">
      <c r="A104" s="204" t="s">
        <v>1325</v>
      </c>
      <c r="B104" s="103" t="s">
        <v>344</v>
      </c>
      <c r="C104" s="105" t="s">
        <v>1326</v>
      </c>
      <c r="D104" s="652">
        <v>11.419323153400478</v>
      </c>
    </row>
    <row r="105" spans="1:4" ht="30" customHeight="1" thickTop="1" thickBot="1">
      <c r="A105" s="204" t="s">
        <v>1275</v>
      </c>
      <c r="B105" s="103" t="s">
        <v>339</v>
      </c>
      <c r="C105" s="105" t="s">
        <v>1276</v>
      </c>
      <c r="D105" s="652">
        <v>3984.3056602500942</v>
      </c>
    </row>
    <row r="106" spans="1:4" ht="30" customHeight="1" thickTop="1" thickBot="1">
      <c r="A106" s="204" t="s">
        <v>1402</v>
      </c>
      <c r="B106" s="103" t="s">
        <v>92</v>
      </c>
      <c r="C106" s="105" t="s">
        <v>1403</v>
      </c>
      <c r="D106" s="652">
        <v>198214.53505615218</v>
      </c>
    </row>
    <row r="107" spans="1:4" ht="30" customHeight="1" thickTop="1" thickBot="1">
      <c r="A107" s="204" t="s">
        <v>1301</v>
      </c>
      <c r="B107" s="103" t="s">
        <v>339</v>
      </c>
      <c r="C107" s="105" t="s">
        <v>1302</v>
      </c>
      <c r="D107" s="652">
        <v>1303.8790800609997</v>
      </c>
    </row>
    <row r="108" spans="1:4" ht="30" customHeight="1" thickTop="1" thickBot="1">
      <c r="A108" s="204" t="s">
        <v>1263</v>
      </c>
      <c r="B108" s="103" t="s">
        <v>339</v>
      </c>
      <c r="C108" s="105" t="s">
        <v>1854</v>
      </c>
      <c r="D108" s="652">
        <v>1303.8790800609997</v>
      </c>
    </row>
    <row r="109" spans="1:4" ht="30" customHeight="1" thickTop="1" thickBot="1">
      <c r="A109" s="204" t="s">
        <v>1258</v>
      </c>
      <c r="B109" s="103" t="s">
        <v>339</v>
      </c>
      <c r="C109" s="105" t="s">
        <v>1853</v>
      </c>
      <c r="D109" s="652">
        <v>1303.8790800609997</v>
      </c>
    </row>
    <row r="110" spans="1:4" ht="30" customHeight="1" thickTop="1" thickBot="1">
      <c r="A110" s="204" t="s">
        <v>1397</v>
      </c>
      <c r="B110" s="103" t="s">
        <v>339</v>
      </c>
      <c r="C110" s="105" t="s">
        <v>1398</v>
      </c>
      <c r="D110" s="652">
        <v>1303.8790800609997</v>
      </c>
    </row>
    <row r="111" spans="1:4" ht="30" customHeight="1" thickTop="1" thickBot="1">
      <c r="A111" s="204" t="s">
        <v>1318</v>
      </c>
      <c r="B111" s="103" t="s">
        <v>1306</v>
      </c>
      <c r="C111" s="105" t="s">
        <v>1860</v>
      </c>
      <c r="D111" s="652">
        <v>1303.8790800609997</v>
      </c>
    </row>
    <row r="112" spans="1:4" ht="30" customHeight="1" thickTop="1" thickBot="1">
      <c r="A112" s="204" t="s">
        <v>1319</v>
      </c>
      <c r="B112" s="103" t="s">
        <v>344</v>
      </c>
      <c r="C112" s="105" t="s">
        <v>1861</v>
      </c>
      <c r="D112" s="652">
        <v>29.067368026837578</v>
      </c>
    </row>
    <row r="113" spans="1:4" ht="30" customHeight="1" thickTop="1" thickBot="1">
      <c r="A113" s="204" t="s">
        <v>1324</v>
      </c>
      <c r="B113" s="103" t="s">
        <v>1306</v>
      </c>
      <c r="C113" s="105" t="s">
        <v>1864</v>
      </c>
      <c r="D113" s="652">
        <v>1048.5014895394982</v>
      </c>
    </row>
    <row r="114" spans="1:4" ht="30" customHeight="1" thickTop="1" thickBot="1">
      <c r="A114" s="204" t="s">
        <v>1400</v>
      </c>
      <c r="B114" s="103" t="s">
        <v>92</v>
      </c>
      <c r="C114" s="105" t="s">
        <v>1401</v>
      </c>
      <c r="D114" s="652">
        <v>1199988.1542519359</v>
      </c>
    </row>
    <row r="115" spans="1:4" ht="30" customHeight="1" thickTop="1" thickBot="1">
      <c r="A115" s="204" t="s">
        <v>1321</v>
      </c>
      <c r="B115" s="103" t="s">
        <v>92</v>
      </c>
      <c r="C115" s="105" t="s">
        <v>1322</v>
      </c>
      <c r="D115" s="652">
        <v>1413.9198304483136</v>
      </c>
    </row>
    <row r="116" spans="1:4" ht="30" customHeight="1" thickTop="1" thickBot="1">
      <c r="A116" s="204" t="s">
        <v>1271</v>
      </c>
      <c r="B116" s="103" t="s">
        <v>339</v>
      </c>
      <c r="C116" s="105" t="s">
        <v>1856</v>
      </c>
      <c r="D116" s="652">
        <v>25.953007166819265</v>
      </c>
    </row>
    <row r="117" spans="1:4" ht="30" customHeight="1" thickTop="1" thickBot="1">
      <c r="A117" s="204" t="s">
        <v>1299</v>
      </c>
      <c r="B117" s="103" t="s">
        <v>92</v>
      </c>
      <c r="C117" s="105" t="s">
        <v>1300</v>
      </c>
      <c r="D117" s="652">
        <v>806147.11801430676</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285156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788"/>
      <c r="B1" s="791"/>
      <c r="C1" s="792"/>
      <c r="D1" s="792"/>
      <c r="E1" s="792"/>
      <c r="F1" s="792"/>
      <c r="G1" s="792"/>
      <c r="H1" s="792"/>
      <c r="I1" s="793"/>
      <c r="J1" s="754" t="s">
        <v>933</v>
      </c>
      <c r="K1" s="761" t="s">
        <v>2197</v>
      </c>
      <c r="L1" s="762"/>
      <c r="M1" s="763"/>
    </row>
    <row r="2" spans="1:13" s="493" customFormat="1">
      <c r="A2" s="789"/>
      <c r="B2" s="767" t="s">
        <v>934</v>
      </c>
      <c r="C2" s="768"/>
      <c r="D2" s="768"/>
      <c r="E2" s="768"/>
      <c r="F2" s="768"/>
      <c r="G2" s="768"/>
      <c r="H2" s="768"/>
      <c r="I2" s="769"/>
      <c r="J2" s="755"/>
      <c r="K2" s="764"/>
      <c r="L2" s="765"/>
      <c r="M2" s="766"/>
    </row>
    <row r="3" spans="1:13" s="493" customFormat="1">
      <c r="A3" s="789"/>
      <c r="B3" s="770" t="s">
        <v>2198</v>
      </c>
      <c r="C3" s="771"/>
      <c r="D3" s="771"/>
      <c r="E3" s="771"/>
      <c r="F3" s="771"/>
      <c r="G3" s="771"/>
      <c r="H3" s="771"/>
      <c r="I3" s="772"/>
      <c r="J3" s="759" t="s">
        <v>935</v>
      </c>
      <c r="K3" s="774">
        <v>1</v>
      </c>
      <c r="L3" s="775"/>
      <c r="M3" s="776"/>
    </row>
    <row r="4" spans="1:13" s="493" customFormat="1">
      <c r="A4" s="789"/>
      <c r="B4" s="770" t="s">
        <v>2199</v>
      </c>
      <c r="C4" s="771"/>
      <c r="D4" s="771"/>
      <c r="E4" s="771"/>
      <c r="F4" s="771"/>
      <c r="G4" s="771"/>
      <c r="H4" s="771"/>
      <c r="I4" s="772"/>
      <c r="J4" s="773"/>
      <c r="K4" s="777"/>
      <c r="L4" s="778"/>
      <c r="M4" s="779"/>
    </row>
    <row r="5" spans="1:13" s="493" customFormat="1">
      <c r="A5" s="789"/>
      <c r="B5" s="756" t="s">
        <v>2200</v>
      </c>
      <c r="C5" s="757"/>
      <c r="D5" s="757"/>
      <c r="E5" s="757"/>
      <c r="F5" s="757"/>
      <c r="G5" s="757"/>
      <c r="H5" s="757"/>
      <c r="I5" s="758"/>
      <c r="J5" s="759" t="s">
        <v>936</v>
      </c>
      <c r="K5" s="780"/>
      <c r="L5" s="780" t="s">
        <v>937</v>
      </c>
      <c r="M5" s="782"/>
    </row>
    <row r="6" spans="1:13" s="493" customFormat="1" ht="13.5" customHeight="1" thickBot="1">
      <c r="A6" s="790"/>
      <c r="B6" s="794"/>
      <c r="C6" s="795"/>
      <c r="D6" s="795"/>
      <c r="E6" s="795"/>
      <c r="F6" s="795"/>
      <c r="G6" s="795"/>
      <c r="H6" s="795"/>
      <c r="I6" s="796"/>
      <c r="J6" s="760"/>
      <c r="K6" s="781"/>
      <c r="L6" s="781"/>
      <c r="M6" s="78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2201</v>
      </c>
      <c r="L9" s="509" t="s">
        <v>2202</v>
      </c>
      <c r="M9" s="510" t="s">
        <v>2203</v>
      </c>
    </row>
    <row r="10" spans="1:13" s="493" customFormat="1" ht="27.75" customHeight="1">
      <c r="A10" s="785" t="s">
        <v>2204</v>
      </c>
      <c r="B10" s="786"/>
      <c r="C10" s="786"/>
      <c r="D10" s="786"/>
      <c r="E10" s="512" t="s">
        <v>2205</v>
      </c>
      <c r="F10" s="513"/>
      <c r="H10" s="787" t="s">
        <v>2206</v>
      </c>
      <c r="I10" s="787"/>
      <c r="J10" s="514" t="s">
        <v>2205</v>
      </c>
      <c r="K10" s="515"/>
      <c r="L10" s="515"/>
      <c r="M10" s="516"/>
    </row>
    <row r="11" spans="1:13" s="493" customFormat="1" ht="24" customHeight="1">
      <c r="A11" s="517" t="s">
        <v>939</v>
      </c>
      <c r="B11" s="518"/>
      <c r="C11" s="784"/>
      <c r="D11" s="784"/>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43"/>
      <c r="L12" s="743"/>
      <c r="M12" s="744"/>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2207</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2208</v>
      </c>
      <c r="B18" s="540"/>
      <c r="C18" s="539"/>
      <c r="D18" s="539"/>
      <c r="E18" s="539"/>
      <c r="F18" s="539"/>
      <c r="G18" s="539"/>
      <c r="H18" s="545"/>
      <c r="I18" s="532" t="s">
        <v>2209</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2210</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2211</v>
      </c>
      <c r="B22" s="540"/>
      <c r="C22" s="522"/>
      <c r="D22" s="522"/>
      <c r="E22" s="522"/>
      <c r="F22" s="522"/>
      <c r="G22" s="522"/>
      <c r="H22" s="522"/>
      <c r="I22" s="522"/>
      <c r="J22" s="548" t="s">
        <v>2212</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2213</v>
      </c>
      <c r="B24" s="542"/>
      <c r="C24" s="519"/>
      <c r="D24" s="519"/>
      <c r="E24" s="551"/>
      <c r="F24" s="551"/>
      <c r="G24" s="545"/>
      <c r="H24" s="522"/>
      <c r="I24" s="522"/>
      <c r="J24" s="493"/>
      <c r="K24" s="519"/>
      <c r="L24" s="519"/>
      <c r="M24" s="523"/>
    </row>
    <row r="25" spans="1:13" s="557" customFormat="1" ht="11.25">
      <c r="A25" s="552"/>
      <c r="B25" s="553"/>
      <c r="C25" s="554"/>
      <c r="D25" s="554"/>
      <c r="E25" s="745" t="s">
        <v>2201</v>
      </c>
      <c r="F25" s="745"/>
      <c r="G25" s="745"/>
      <c r="H25" s="554" t="s">
        <v>2202</v>
      </c>
      <c r="I25" s="554" t="s">
        <v>2203</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46" t="s">
        <v>942</v>
      </c>
      <c r="B27" s="747"/>
      <c r="C27" s="747"/>
      <c r="D27" s="747"/>
      <c r="E27" s="747"/>
      <c r="F27" s="747"/>
      <c r="G27" s="747"/>
      <c r="H27" s="747"/>
      <c r="I27" s="747"/>
      <c r="J27" s="747"/>
      <c r="K27" s="747"/>
      <c r="L27" s="747"/>
      <c r="M27" s="748"/>
    </row>
    <row r="28" spans="1:13" ht="13.5" thickBot="1">
      <c r="A28" s="559"/>
      <c r="B28" s="560"/>
      <c r="C28" s="560"/>
      <c r="D28" s="560"/>
      <c r="E28" s="560"/>
      <c r="F28" s="560"/>
      <c r="G28" s="560"/>
      <c r="H28" s="560"/>
      <c r="I28" s="560"/>
      <c r="J28" s="560"/>
      <c r="K28" s="560"/>
      <c r="L28" s="560"/>
      <c r="M28" s="561"/>
    </row>
    <row r="29" spans="1:13" ht="25.5">
      <c r="A29" s="562" t="s">
        <v>943</v>
      </c>
      <c r="B29" s="749" t="s">
        <v>944</v>
      </c>
      <c r="C29" s="750"/>
      <c r="D29" s="750"/>
      <c r="E29" s="750"/>
      <c r="F29" s="750"/>
      <c r="G29" s="750"/>
      <c r="H29" s="750"/>
      <c r="I29" s="751"/>
      <c r="J29" s="563" t="s">
        <v>2214</v>
      </c>
      <c r="K29" s="752" t="s">
        <v>945</v>
      </c>
      <c r="L29" s="753"/>
      <c r="M29" s="562" t="s">
        <v>946</v>
      </c>
    </row>
    <row r="30" spans="1:13" ht="13.5" thickBot="1">
      <c r="A30" s="564"/>
      <c r="B30" s="565"/>
      <c r="C30" s="566"/>
      <c r="D30" s="566"/>
      <c r="E30" s="566"/>
      <c r="F30" s="566"/>
      <c r="G30" s="566"/>
      <c r="H30" s="566"/>
      <c r="I30" s="566"/>
      <c r="J30" s="567"/>
      <c r="K30" s="736"/>
      <c r="L30" s="737"/>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14" t="s">
        <v>944</v>
      </c>
      <c r="B34" s="715"/>
      <c r="C34" s="715"/>
      <c r="D34" s="715"/>
      <c r="E34" s="715"/>
      <c r="F34" s="715"/>
      <c r="G34" s="734"/>
      <c r="H34" s="738" t="s">
        <v>948</v>
      </c>
      <c r="I34" s="739"/>
      <c r="J34" s="575" t="s">
        <v>949</v>
      </c>
      <c r="K34" s="735" t="s">
        <v>950</v>
      </c>
      <c r="L34" s="734"/>
      <c r="M34" s="576" t="s">
        <v>951</v>
      </c>
    </row>
    <row r="35" spans="1:13" s="577" customFormat="1" ht="12">
      <c r="A35" s="740"/>
      <c r="B35" s="741"/>
      <c r="C35" s="741"/>
      <c r="D35" s="741"/>
      <c r="E35" s="741"/>
      <c r="F35" s="741"/>
      <c r="G35" s="719"/>
      <c r="H35" s="742"/>
      <c r="I35" s="720"/>
      <c r="J35" s="578"/>
      <c r="K35" s="718"/>
      <c r="L35" s="719"/>
      <c r="M35" s="579"/>
    </row>
    <row r="36" spans="1:13" s="577" customFormat="1" thickBot="1">
      <c r="A36" s="731"/>
      <c r="B36" s="732"/>
      <c r="C36" s="732"/>
      <c r="D36" s="732"/>
      <c r="E36" s="732"/>
      <c r="F36" s="732"/>
      <c r="G36" s="713"/>
      <c r="H36" s="733"/>
      <c r="I36" s="721"/>
      <c r="J36" s="580"/>
      <c r="K36" s="712"/>
      <c r="L36" s="713"/>
      <c r="M36" s="581"/>
    </row>
    <row r="37" spans="1:13" s="577" customFormat="1" thickBot="1">
      <c r="A37" s="707" t="s">
        <v>953</v>
      </c>
      <c r="B37" s="708"/>
      <c r="C37" s="708"/>
      <c r="D37" s="708"/>
      <c r="E37" s="708"/>
      <c r="F37" s="708"/>
      <c r="G37" s="708"/>
      <c r="H37" s="708"/>
      <c r="I37" s="708"/>
      <c r="J37" s="708"/>
      <c r="K37" s="708"/>
      <c r="L37" s="709"/>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14" t="s">
        <v>944</v>
      </c>
      <c r="B41" s="715"/>
      <c r="C41" s="715"/>
      <c r="D41" s="715"/>
      <c r="E41" s="715"/>
      <c r="F41" s="715"/>
      <c r="G41" s="715"/>
      <c r="H41" s="734"/>
      <c r="I41" s="591" t="s">
        <v>945</v>
      </c>
      <c r="J41" s="575" t="s">
        <v>946</v>
      </c>
      <c r="K41" s="735" t="s">
        <v>955</v>
      </c>
      <c r="L41" s="734"/>
      <c r="M41" s="576" t="s">
        <v>951</v>
      </c>
    </row>
    <row r="42" spans="1:13" s="577" customFormat="1" ht="12">
      <c r="A42" s="701"/>
      <c r="B42" s="702"/>
      <c r="C42" s="702"/>
      <c r="D42" s="702"/>
      <c r="E42" s="702"/>
      <c r="F42" s="702"/>
      <c r="G42" s="702"/>
      <c r="H42" s="720"/>
      <c r="I42" s="592"/>
      <c r="J42" s="578"/>
      <c r="K42" s="718"/>
      <c r="L42" s="719"/>
      <c r="M42" s="579"/>
    </row>
    <row r="43" spans="1:13" s="577" customFormat="1" thickBot="1">
      <c r="A43" s="710"/>
      <c r="B43" s="711"/>
      <c r="C43" s="711"/>
      <c r="D43" s="711"/>
      <c r="E43" s="711"/>
      <c r="F43" s="711"/>
      <c r="G43" s="711"/>
      <c r="H43" s="721"/>
      <c r="I43" s="593"/>
      <c r="J43" s="594"/>
      <c r="K43" s="712"/>
      <c r="L43" s="713"/>
      <c r="M43" s="595"/>
    </row>
    <row r="44" spans="1:13" s="577" customFormat="1" thickBot="1">
      <c r="A44" s="707" t="s">
        <v>953</v>
      </c>
      <c r="B44" s="708"/>
      <c r="C44" s="708"/>
      <c r="D44" s="708"/>
      <c r="E44" s="708"/>
      <c r="F44" s="708"/>
      <c r="G44" s="708"/>
      <c r="H44" s="708"/>
      <c r="I44" s="708"/>
      <c r="J44" s="708"/>
      <c r="K44" s="708"/>
      <c r="L44" s="709"/>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22" t="s">
        <v>957</v>
      </c>
      <c r="B48" s="723"/>
      <c r="C48" s="723"/>
      <c r="D48" s="723"/>
      <c r="E48" s="724"/>
      <c r="F48" s="598"/>
      <c r="G48" s="599" t="s">
        <v>945</v>
      </c>
      <c r="H48" s="600" t="s">
        <v>958</v>
      </c>
      <c r="I48" s="601" t="s">
        <v>2232</v>
      </c>
      <c r="J48" s="600" t="s">
        <v>2233</v>
      </c>
      <c r="K48" s="725" t="s">
        <v>961</v>
      </c>
      <c r="L48" s="724"/>
      <c r="M48" s="602" t="s">
        <v>951</v>
      </c>
    </row>
    <row r="49" spans="1:13" s="577" customFormat="1" ht="12">
      <c r="A49" s="603"/>
      <c r="B49" s="604"/>
      <c r="C49" s="604"/>
      <c r="D49" s="604"/>
      <c r="E49" s="604"/>
      <c r="F49" s="604"/>
      <c r="G49" s="605"/>
      <c r="H49" s="578"/>
      <c r="I49" s="592"/>
      <c r="J49" s="578"/>
      <c r="K49" s="718"/>
      <c r="L49" s="719"/>
      <c r="M49" s="579"/>
    </row>
    <row r="50" spans="1:13" s="577" customFormat="1" thickBot="1">
      <c r="A50" s="606"/>
      <c r="B50" s="607"/>
      <c r="C50" s="607"/>
      <c r="D50" s="607"/>
      <c r="E50" s="607"/>
      <c r="F50" s="607"/>
      <c r="G50" s="608"/>
      <c r="H50" s="580"/>
      <c r="I50" s="590"/>
      <c r="J50" s="580"/>
      <c r="K50" s="712"/>
      <c r="L50" s="713"/>
      <c r="M50" s="581"/>
    </row>
    <row r="51" spans="1:13" s="577" customFormat="1" thickBot="1">
      <c r="A51" s="726" t="s">
        <v>953</v>
      </c>
      <c r="B51" s="727"/>
      <c r="C51" s="727"/>
      <c r="D51" s="727"/>
      <c r="E51" s="727"/>
      <c r="F51" s="727"/>
      <c r="G51" s="727"/>
      <c r="H51" s="727"/>
      <c r="I51" s="727"/>
      <c r="J51" s="727"/>
      <c r="K51" s="727"/>
      <c r="L51" s="72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22" t="s">
        <v>944</v>
      </c>
      <c r="B55" s="723"/>
      <c r="C55" s="723"/>
      <c r="D55" s="723"/>
      <c r="E55" s="723"/>
      <c r="F55" s="723"/>
      <c r="G55" s="724"/>
      <c r="H55" s="599" t="s">
        <v>964</v>
      </c>
      <c r="I55" s="601" t="s">
        <v>965</v>
      </c>
      <c r="J55" s="600" t="s">
        <v>966</v>
      </c>
      <c r="K55" s="729" t="s">
        <v>950</v>
      </c>
      <c r="L55" s="730"/>
      <c r="M55" s="610" t="s">
        <v>951</v>
      </c>
    </row>
    <row r="56" spans="1:13" s="577" customFormat="1" ht="12">
      <c r="A56" s="701"/>
      <c r="B56" s="702"/>
      <c r="C56" s="702"/>
      <c r="D56" s="702"/>
      <c r="E56" s="702"/>
      <c r="F56" s="702"/>
      <c r="G56" s="702"/>
      <c r="H56" s="578"/>
      <c r="I56" s="592"/>
      <c r="J56" s="578"/>
      <c r="K56" s="718"/>
      <c r="L56" s="719"/>
      <c r="M56" s="579"/>
    </row>
    <row r="57" spans="1:13" s="577" customFormat="1" thickBot="1">
      <c r="A57" s="710"/>
      <c r="B57" s="711"/>
      <c r="C57" s="711"/>
      <c r="D57" s="711"/>
      <c r="E57" s="711"/>
      <c r="F57" s="711"/>
      <c r="G57" s="711"/>
      <c r="H57" s="580"/>
      <c r="I57" s="590"/>
      <c r="J57" s="580"/>
      <c r="K57" s="712"/>
      <c r="L57" s="713"/>
      <c r="M57" s="581"/>
    </row>
    <row r="58" spans="1:13" s="577" customFormat="1" thickBot="1">
      <c r="A58" s="707" t="s">
        <v>953</v>
      </c>
      <c r="B58" s="708"/>
      <c r="C58" s="708"/>
      <c r="D58" s="708"/>
      <c r="E58" s="708"/>
      <c r="F58" s="708"/>
      <c r="G58" s="708"/>
      <c r="H58" s="708"/>
      <c r="I58" s="708"/>
      <c r="J58" s="708"/>
      <c r="K58" s="708"/>
      <c r="L58" s="709"/>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07" t="s">
        <v>967</v>
      </c>
      <c r="B60" s="708"/>
      <c r="C60" s="708"/>
      <c r="D60" s="708"/>
      <c r="E60" s="708"/>
      <c r="F60" s="708"/>
      <c r="G60" s="708"/>
      <c r="H60" s="708"/>
      <c r="I60" s="708"/>
      <c r="J60" s="708"/>
      <c r="K60" s="708"/>
      <c r="L60" s="709"/>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14" t="s">
        <v>944</v>
      </c>
      <c r="B64" s="715"/>
      <c r="C64" s="715"/>
      <c r="D64" s="715"/>
      <c r="E64" s="715"/>
      <c r="F64" s="715"/>
      <c r="G64" s="715"/>
      <c r="H64" s="611"/>
      <c r="I64" s="612"/>
      <c r="J64" s="613" t="s">
        <v>970</v>
      </c>
      <c r="K64" s="716" t="s">
        <v>971</v>
      </c>
      <c r="L64" s="717"/>
      <c r="M64" s="614"/>
    </row>
    <row r="65" spans="1:13" s="577" customFormat="1" ht="12">
      <c r="A65" s="701" t="s">
        <v>2234</v>
      </c>
      <c r="B65" s="702"/>
      <c r="C65" s="702"/>
      <c r="D65" s="702"/>
      <c r="E65" s="702"/>
      <c r="F65" s="702"/>
      <c r="G65" s="702"/>
      <c r="H65" s="615"/>
      <c r="I65" s="616"/>
      <c r="J65" s="617"/>
      <c r="K65" s="703"/>
      <c r="L65" s="704"/>
      <c r="M65" s="618"/>
    </row>
    <row r="66" spans="1:13" s="577" customFormat="1" ht="12">
      <c r="A66" s="619" t="s">
        <v>973</v>
      </c>
      <c r="B66" s="620"/>
      <c r="C66" s="620"/>
      <c r="D66" s="620"/>
      <c r="E66" s="620"/>
      <c r="F66" s="620"/>
      <c r="G66" s="620"/>
      <c r="H66" s="615"/>
      <c r="I66" s="616"/>
      <c r="J66" s="617"/>
      <c r="K66" s="703"/>
      <c r="L66" s="704"/>
      <c r="M66" s="618"/>
    </row>
    <row r="67" spans="1:13" s="577" customFormat="1" thickBot="1">
      <c r="A67" s="606" t="s">
        <v>974</v>
      </c>
      <c r="B67" s="607"/>
      <c r="C67" s="607"/>
      <c r="D67" s="607"/>
      <c r="E67" s="607"/>
      <c r="F67" s="607"/>
      <c r="G67" s="607"/>
      <c r="H67" s="621"/>
      <c r="I67" s="622"/>
      <c r="J67" s="617"/>
      <c r="K67" s="705"/>
      <c r="L67" s="706"/>
      <c r="M67" s="618"/>
    </row>
    <row r="68" spans="1:13" s="577" customFormat="1" thickBot="1">
      <c r="A68" s="707" t="s">
        <v>953</v>
      </c>
      <c r="B68" s="708"/>
      <c r="C68" s="708"/>
      <c r="D68" s="708"/>
      <c r="E68" s="708"/>
      <c r="F68" s="708"/>
      <c r="G68" s="708"/>
      <c r="H68" s="708"/>
      <c r="I68" s="708"/>
      <c r="J68" s="708"/>
      <c r="K68" s="708"/>
      <c r="L68" s="709"/>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07" t="s">
        <v>2235</v>
      </c>
      <c r="B70" s="708"/>
      <c r="C70" s="708"/>
      <c r="D70" s="708"/>
      <c r="E70" s="708"/>
      <c r="F70" s="708"/>
      <c r="G70" s="708"/>
      <c r="H70" s="708"/>
      <c r="I70" s="708"/>
      <c r="J70" s="708"/>
      <c r="K70" s="708"/>
      <c r="L70" s="709"/>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2215</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2216</v>
      </c>
      <c r="B86" s="519"/>
      <c r="C86" s="519"/>
      <c r="D86" s="519"/>
      <c r="E86" s="519"/>
      <c r="F86" s="519"/>
      <c r="G86" s="519"/>
      <c r="H86" s="519"/>
      <c r="I86" s="519"/>
      <c r="J86" s="519"/>
      <c r="K86" s="519"/>
      <c r="L86" s="519"/>
      <c r="M86" s="523"/>
    </row>
    <row r="87" spans="1:13" ht="17.25" customHeight="1">
      <c r="A87" s="691" t="s">
        <v>2217</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2218</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2219</v>
      </c>
      <c r="B100" s="646"/>
      <c r="C100" s="646"/>
      <c r="D100" s="493"/>
      <c r="E100" s="493"/>
      <c r="F100" s="493"/>
      <c r="G100" s="493"/>
      <c r="H100" s="493"/>
      <c r="I100" s="697"/>
      <c r="J100" s="697"/>
      <c r="K100" s="697"/>
      <c r="L100" s="697"/>
      <c r="M100" s="698"/>
    </row>
    <row r="101" spans="1:13" ht="13.5" thickBot="1">
      <c r="A101" s="647" t="s">
        <v>2220</v>
      </c>
      <c r="B101" s="648"/>
      <c r="C101" s="648"/>
      <c r="D101" s="649"/>
      <c r="E101" s="649"/>
      <c r="F101" s="649"/>
      <c r="G101" s="649"/>
      <c r="H101" s="649"/>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5.25">
      <c r="B10" s="901" t="s">
        <v>2204</v>
      </c>
      <c r="C10" s="902"/>
      <c r="D10" s="902"/>
      <c r="E10" s="902"/>
      <c r="F10" s="362" t="s">
        <v>2205</v>
      </c>
      <c r="G10" s="82"/>
      <c r="H10" s="363"/>
      <c r="I10" s="903" t="s">
        <v>2206</v>
      </c>
      <c r="J10" s="903"/>
      <c r="K10" s="364"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30"/>
      <c r="E25" s="330"/>
      <c r="F25" s="904" t="s">
        <v>2221</v>
      </c>
      <c r="G25" s="905"/>
      <c r="H25" s="905"/>
      <c r="I25" s="330" t="s">
        <v>2202</v>
      </c>
      <c r="J25" s="330" t="s">
        <v>2203</v>
      </c>
      <c r="K25" s="268"/>
      <c r="L25" s="330"/>
      <c r="M25" s="330"/>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VLOOKUP(A36,EQUIPOS!A6:D161,4,FALSE)</f>
        <v>146468.42778283131</v>
      </c>
      <c r="L36" s="274"/>
      <c r="M36" s="275">
        <v>0.15</v>
      </c>
      <c r="N36" s="276">
        <f>K36/M36</f>
        <v>976456.18521887541</v>
      </c>
    </row>
    <row r="37" spans="1:14">
      <c r="A37" t="s">
        <v>150</v>
      </c>
      <c r="B37" s="836" t="str">
        <f>VLOOKUP(A37,EQUIPOS!A7:D154,3,FALSE)</f>
        <v>Cargador : Potencia en el volante 125 hp, Clasificación de RPM del motor 2300.</v>
      </c>
      <c r="C37" s="837"/>
      <c r="D37" s="837"/>
      <c r="E37" s="837"/>
      <c r="F37" s="837"/>
      <c r="G37" s="837"/>
      <c r="H37" s="838"/>
      <c r="I37" s="271"/>
      <c r="J37" s="272"/>
      <c r="K37" s="273">
        <f>VLOOKUP(A37,EQUIPOS!A7:D162,4,FALSE)</f>
        <v>190629.34158435589</v>
      </c>
      <c r="L37" s="274"/>
      <c r="M37" s="275">
        <v>0.15</v>
      </c>
      <c r="N37" s="276">
        <f>K37/M37</f>
        <v>1270862.2772290392</v>
      </c>
    </row>
    <row r="38" spans="1:14">
      <c r="A38" t="s">
        <v>273</v>
      </c>
      <c r="B38" s="836" t="str">
        <f>VLOOKUP(A38,EQUIPOS!A8:D154,3,FALSE)</f>
        <v>Motosierra, 93.6 cm3 - 7.1 HP, 45-90 cm - 7.9 kg</v>
      </c>
      <c r="C38" s="837"/>
      <c r="D38" s="837"/>
      <c r="E38" s="837"/>
      <c r="F38" s="837"/>
      <c r="G38" s="837"/>
      <c r="H38" s="838"/>
      <c r="I38" s="271"/>
      <c r="J38" s="272"/>
      <c r="K38" s="273">
        <f>VLOOKUP(A38,EQUIPOS!A8:D163,4,FALSE)</f>
        <v>4323.1531222795547</v>
      </c>
      <c r="L38" s="274"/>
      <c r="M38" s="275">
        <v>0.15</v>
      </c>
      <c r="N38" s="277">
        <f>K38/M38</f>
        <v>28821.020815197033</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102">
        <f>SUM(N36:N42)</f>
        <v>2285161.3165964452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797" t="s">
        <v>957</v>
      </c>
      <c r="C58" s="798"/>
      <c r="D58" s="798"/>
      <c r="E58" s="798"/>
      <c r="F58" s="798"/>
      <c r="G58" s="799"/>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827">
        <v>983.54</v>
      </c>
      <c r="M59" s="828"/>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12"/>
      <c r="M64" s="813"/>
      <c r="N64" s="300"/>
    </row>
    <row r="65" spans="1:15" ht="15.75" thickBot="1">
      <c r="B65" s="829" t="s">
        <v>953</v>
      </c>
      <c r="C65" s="830"/>
      <c r="D65" s="830"/>
      <c r="E65" s="830"/>
      <c r="F65" s="830"/>
      <c r="G65" s="830"/>
      <c r="H65" s="830"/>
      <c r="I65" s="830"/>
      <c r="J65" s="830"/>
      <c r="K65" s="830"/>
      <c r="L65" s="830"/>
      <c r="M65" s="831"/>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00">
        <f>K70/M70</f>
        <v>180436.66666666669</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51"/>
      <c r="J75" s="51"/>
      <c r="K75" s="51"/>
      <c r="L75" s="812"/>
      <c r="M75" s="813"/>
      <c r="N75" s="300"/>
    </row>
    <row r="76" spans="1:15" ht="15.75" thickBot="1">
      <c r="B76" s="823" t="s">
        <v>953</v>
      </c>
      <c r="C76" s="824"/>
      <c r="D76" s="824"/>
      <c r="E76" s="824"/>
      <c r="F76" s="824"/>
      <c r="G76" s="824"/>
      <c r="H76" s="824"/>
      <c r="I76" s="830"/>
      <c r="J76" s="830"/>
      <c r="K76" s="830"/>
      <c r="L76" s="830"/>
      <c r="M76" s="831"/>
      <c r="N76" s="305">
        <f>N70+N71+N72+N73+N74</f>
        <v>180436.66666666669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2500021.8832631116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500004.37665262236</v>
      </c>
      <c r="M83" s="858"/>
      <c r="N83" s="54"/>
    </row>
    <row r="84" spans="1:14">
      <c r="B84" s="92" t="s">
        <v>973</v>
      </c>
      <c r="C84" s="93"/>
      <c r="D84" s="93"/>
      <c r="E84" s="93"/>
      <c r="F84" s="93"/>
      <c r="G84" s="93"/>
      <c r="H84" s="93"/>
      <c r="I84" s="90"/>
      <c r="J84" s="91"/>
      <c r="K84" s="308">
        <v>0.05</v>
      </c>
      <c r="L84" s="857">
        <f>N78*K84</f>
        <v>125001.09416315559</v>
      </c>
      <c r="M84" s="858"/>
      <c r="N84" s="54"/>
    </row>
    <row r="85" spans="1:14" ht="15.75" thickBot="1">
      <c r="B85" s="94" t="s">
        <v>974</v>
      </c>
      <c r="C85" s="95"/>
      <c r="D85" s="95"/>
      <c r="E85" s="95"/>
      <c r="F85" s="95"/>
      <c r="G85" s="95"/>
      <c r="H85" s="95"/>
      <c r="I85" s="96"/>
      <c r="J85" s="97"/>
      <c r="K85" s="309">
        <v>0.05</v>
      </c>
      <c r="L85" s="859">
        <f>N78*K85</f>
        <v>125001.09416315559</v>
      </c>
      <c r="M85" s="860"/>
      <c r="N85" s="54"/>
    </row>
    <row r="86" spans="1:14" ht="15.75" thickBot="1">
      <c r="B86" s="823" t="s">
        <v>953</v>
      </c>
      <c r="C86" s="824"/>
      <c r="D86" s="824"/>
      <c r="E86" s="824"/>
      <c r="F86" s="824"/>
      <c r="G86" s="824"/>
      <c r="H86" s="824"/>
      <c r="I86" s="824"/>
      <c r="J86" s="824"/>
      <c r="K86" s="824"/>
      <c r="L86" s="824"/>
      <c r="M86" s="825"/>
      <c r="N86" s="55">
        <f>L83+L84+L85</f>
        <v>750006.56497893366</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192">
        <f>N78+N86</f>
        <v>3250028.448242045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249</v>
      </c>
      <c r="B36" s="836" t="str">
        <f>VLOOKUP(A36,EQUIPOS!A6:D154,3,FALSE)</f>
        <v>Guadañadora, Cilindraje 41.5 cm3, Longitud del mango 1450 mm, Peso 7.4 kg</v>
      </c>
      <c r="C36" s="837"/>
      <c r="D36" s="837"/>
      <c r="E36" s="837"/>
      <c r="F36" s="837"/>
      <c r="G36" s="837"/>
      <c r="H36" s="838"/>
      <c r="I36" s="271"/>
      <c r="J36" s="272"/>
      <c r="K36" s="273">
        <f>VLOOKUP(A36,EQUIPOS!A6:D161,4,FALSE)</f>
        <v>3687.3953101796201</v>
      </c>
      <c r="L36" s="274"/>
      <c r="M36" s="275">
        <v>0.36</v>
      </c>
      <c r="N36" s="276">
        <f>K36/M36</f>
        <v>10242.764750498945</v>
      </c>
    </row>
    <row r="37" spans="1:14">
      <c r="A37" t="s">
        <v>273</v>
      </c>
      <c r="B37" s="836" t="str">
        <f>VLOOKUP(A37,EQUIPOS!A7:D154,3,FALSE)</f>
        <v>Motosierra, 93.6 cm3 - 7.1 HP, 45-90 cm - 7.9 kg</v>
      </c>
      <c r="C37" s="837"/>
      <c r="D37" s="837"/>
      <c r="E37" s="837"/>
      <c r="F37" s="837"/>
      <c r="G37" s="837"/>
      <c r="H37" s="838"/>
      <c r="I37" s="271"/>
      <c r="J37" s="272"/>
      <c r="K37" s="273">
        <f>VLOOKUP(A37,EQUIPOS!A7:D162,4,FALSE)</f>
        <v>4323.1531222795547</v>
      </c>
      <c r="L37" s="274"/>
      <c r="M37" s="275">
        <v>0.10299999999999999</v>
      </c>
      <c r="N37" s="276">
        <f>K37/M37</f>
        <v>41972.360410481117</v>
      </c>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1879.5486111111113</v>
      </c>
    </row>
    <row r="43" spans="1:14" ht="15.75" thickBot="1">
      <c r="B43" s="823" t="s">
        <v>953</v>
      </c>
      <c r="C43" s="824"/>
      <c r="D43" s="824"/>
      <c r="E43" s="824"/>
      <c r="F43" s="824"/>
      <c r="G43" s="824"/>
      <c r="H43" s="824"/>
      <c r="I43" s="824"/>
      <c r="J43" s="824"/>
      <c r="K43" s="824"/>
      <c r="L43" s="824"/>
      <c r="M43" s="825"/>
      <c r="N43" s="102">
        <f>SUM(N36:N42)</f>
        <v>54094.67377209117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50</v>
      </c>
      <c r="J59" s="290">
        <v>1</v>
      </c>
      <c r="K59" s="283">
        <f>I59*J59</f>
        <v>50</v>
      </c>
      <c r="L59" s="827">
        <f>'900.2'!N78</f>
        <v>1059.3995541717331</v>
      </c>
      <c r="M59" s="828"/>
      <c r="N59" s="291">
        <f>K59*L59</f>
        <v>52969.977708586659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52969.977708586659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2.88</v>
      </c>
      <c r="N70" s="300">
        <f>K70/M70</f>
        <v>37590.972222222226</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37590.972222222226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144655.62370290005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28931.12474058001</v>
      </c>
      <c r="M83" s="858"/>
      <c r="N83" s="54"/>
    </row>
    <row r="84" spans="1:14">
      <c r="B84" s="92" t="s">
        <v>973</v>
      </c>
      <c r="C84" s="93"/>
      <c r="D84" s="93"/>
      <c r="E84" s="93"/>
      <c r="F84" s="93"/>
      <c r="G84" s="93"/>
      <c r="H84" s="93"/>
      <c r="I84" s="90"/>
      <c r="J84" s="91"/>
      <c r="K84" s="308">
        <v>0.05</v>
      </c>
      <c r="L84" s="857">
        <f>N78*K84</f>
        <v>7232.7811851450024</v>
      </c>
      <c r="M84" s="858"/>
      <c r="N84" s="54"/>
    </row>
    <row r="85" spans="1:14" ht="15.75" thickBot="1">
      <c r="B85" s="94" t="s">
        <v>974</v>
      </c>
      <c r="C85" s="95"/>
      <c r="D85" s="95"/>
      <c r="E85" s="95"/>
      <c r="F85" s="95"/>
      <c r="G85" s="95"/>
      <c r="H85" s="95"/>
      <c r="I85" s="96"/>
      <c r="J85" s="97"/>
      <c r="K85" s="309">
        <v>0.05</v>
      </c>
      <c r="L85" s="859">
        <f>N78*K85</f>
        <v>7232.7811851450024</v>
      </c>
      <c r="M85" s="860"/>
      <c r="N85" s="54"/>
    </row>
    <row r="86" spans="1:14" ht="15.75" thickBot="1">
      <c r="B86" s="823" t="s">
        <v>953</v>
      </c>
      <c r="C86" s="824"/>
      <c r="D86" s="824"/>
      <c r="E86" s="824"/>
      <c r="F86" s="824"/>
      <c r="G86" s="824"/>
      <c r="H86" s="824"/>
      <c r="I86" s="824"/>
      <c r="J86" s="824"/>
      <c r="K86" s="824"/>
      <c r="L86" s="824"/>
      <c r="M86" s="825"/>
      <c r="N86" s="55">
        <f>L83+L84+L85</f>
        <v>43396.687110870014</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192">
        <f>N78+N86</f>
        <v>188052.31081377005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190629.34158435589</v>
      </c>
      <c r="L36" s="274"/>
      <c r="M36" s="275">
        <v>2.375</v>
      </c>
      <c r="N36" s="276">
        <f>K36/M36</f>
        <v>80264.985930255105</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2.375</v>
      </c>
      <c r="N37" s="276">
        <f>K37/M37</f>
        <v>39396.889941875248</v>
      </c>
    </row>
    <row r="38" spans="1:14">
      <c r="A38" t="s">
        <v>195</v>
      </c>
      <c r="B38" s="836" t="str">
        <f>VLOOKUP(A38,EQUIPOS!A7:D154,3,FALSE)</f>
        <v xml:space="preserve">Equipo de oxicorte, Capacidad de corte: hasta 6´´ (152mm) </v>
      </c>
      <c r="C38" s="837"/>
      <c r="D38" s="837"/>
      <c r="E38" s="837"/>
      <c r="F38" s="837"/>
      <c r="G38" s="837"/>
      <c r="H38" s="838"/>
      <c r="I38" s="271"/>
      <c r="J38" s="272"/>
      <c r="K38" s="273">
        <f>VLOOKUP(A38,EQUIPOS!A7:D162,4,FALSE)</f>
        <v>5377.8111884062764</v>
      </c>
      <c r="L38" s="274"/>
      <c r="M38" s="275">
        <v>2.375</v>
      </c>
      <c r="N38" s="277">
        <f>K38/M38</f>
        <v>2264.3415530131692</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123342.42397048253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1059.3995541717331</v>
      </c>
      <c r="M59" s="828"/>
      <c r="N59" s="291">
        <f>K59*L59</f>
        <v>1059.3995541717331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1059.3995541717331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85">
        <f>N43+N54+N65+N76</f>
        <v>138563.88897804415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27712.777795608832</v>
      </c>
      <c r="M83" s="858"/>
      <c r="N83" s="54"/>
    </row>
    <row r="84" spans="1:14">
      <c r="B84" s="92" t="s">
        <v>973</v>
      </c>
      <c r="C84" s="93"/>
      <c r="D84" s="93"/>
      <c r="E84" s="93"/>
      <c r="F84" s="93"/>
      <c r="G84" s="93"/>
      <c r="H84" s="93"/>
      <c r="I84" s="90"/>
      <c r="J84" s="91"/>
      <c r="K84" s="308">
        <v>0.05</v>
      </c>
      <c r="L84" s="857">
        <f>N78*K84</f>
        <v>6928.194448902208</v>
      </c>
      <c r="M84" s="858"/>
      <c r="N84" s="54"/>
    </row>
    <row r="85" spans="1:14" ht="15.75" thickBot="1">
      <c r="B85" s="94" t="s">
        <v>974</v>
      </c>
      <c r="C85" s="95"/>
      <c r="D85" s="95"/>
      <c r="E85" s="95"/>
      <c r="F85" s="95"/>
      <c r="G85" s="95"/>
      <c r="H85" s="95"/>
      <c r="I85" s="96"/>
      <c r="J85" s="97"/>
      <c r="K85" s="309">
        <v>0.05</v>
      </c>
      <c r="L85" s="859">
        <f>N78*K85</f>
        <v>6928.194448902208</v>
      </c>
      <c r="M85" s="860"/>
      <c r="N85" s="54"/>
    </row>
    <row r="86" spans="1:14" ht="15.75" thickBot="1">
      <c r="B86" s="823" t="s">
        <v>953</v>
      </c>
      <c r="C86" s="824"/>
      <c r="D86" s="824"/>
      <c r="E86" s="824"/>
      <c r="F86" s="824"/>
      <c r="G86" s="824"/>
      <c r="H86" s="824"/>
      <c r="I86" s="824"/>
      <c r="J86" s="824"/>
      <c r="K86" s="824"/>
      <c r="L86" s="824"/>
      <c r="M86" s="825"/>
      <c r="N86" s="55">
        <f>L83+L84+L85</f>
        <v>41569.166693413245</v>
      </c>
    </row>
    <row r="87" spans="1:14" ht="15.75" thickBot="1">
      <c r="B87" s="36"/>
      <c r="C87" s="37"/>
      <c r="D87" s="37"/>
      <c r="E87" s="37"/>
      <c r="F87" s="37"/>
      <c r="G87" s="37"/>
      <c r="H87" s="37"/>
      <c r="I87" s="37"/>
      <c r="J87" s="37"/>
      <c r="K87" s="37"/>
      <c r="L87" s="37"/>
      <c r="M87" s="37"/>
      <c r="N87" s="38"/>
    </row>
    <row r="88" spans="1:14" ht="15.75" thickBot="1">
      <c r="A88" t="s">
        <v>2014</v>
      </c>
      <c r="B88" s="823" t="s">
        <v>975</v>
      </c>
      <c r="C88" s="824"/>
      <c r="D88" s="824"/>
      <c r="E88" s="824"/>
      <c r="F88" s="824"/>
      <c r="G88" s="824"/>
      <c r="H88" s="824"/>
      <c r="I88" s="824"/>
      <c r="J88" s="824"/>
      <c r="K88" s="824"/>
      <c r="L88" s="824"/>
      <c r="M88" s="825"/>
      <c r="N88" s="55">
        <f>N78+N86</f>
        <v>180133.0556714574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134930.66164305925</v>
      </c>
      <c r="L36" s="274"/>
      <c r="M36" s="275">
        <v>2.5</v>
      </c>
      <c r="N36" s="276">
        <f>K36/M36</f>
        <v>53972.264657223699</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2.5</v>
      </c>
      <c r="N37" s="276">
        <f>K37/M37</f>
        <v>37427.045444781485</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5377.8111884062764</v>
      </c>
      <c r="L38" s="274"/>
      <c r="M38" s="275">
        <v>2.5</v>
      </c>
      <c r="N38" s="276">
        <f>K38/M38</f>
        <v>2151.1244753625106</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93819.513820982102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1059.3995541717331</v>
      </c>
      <c r="M59" s="828"/>
      <c r="N59" s="291">
        <f>K59*L59</f>
        <v>1059.3995541717331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1059.3995541717331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108332.87555587423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21666.575111174847</v>
      </c>
      <c r="M83" s="858"/>
      <c r="N83" s="54"/>
    </row>
    <row r="84" spans="1:14">
      <c r="B84" s="92" t="s">
        <v>973</v>
      </c>
      <c r="C84" s="93"/>
      <c r="D84" s="93"/>
      <c r="E84" s="93"/>
      <c r="F84" s="93"/>
      <c r="G84" s="93"/>
      <c r="H84" s="93"/>
      <c r="I84" s="90"/>
      <c r="J84" s="91"/>
      <c r="K84" s="308">
        <v>0.05</v>
      </c>
      <c r="L84" s="857">
        <f>N78*K84</f>
        <v>5416.6437777937117</v>
      </c>
      <c r="M84" s="858"/>
      <c r="N84" s="54"/>
    </row>
    <row r="85" spans="1:14" ht="15.75" thickBot="1">
      <c r="B85" s="94" t="s">
        <v>974</v>
      </c>
      <c r="C85" s="95"/>
      <c r="D85" s="95"/>
      <c r="E85" s="95"/>
      <c r="F85" s="95"/>
      <c r="G85" s="95"/>
      <c r="H85" s="95"/>
      <c r="I85" s="96"/>
      <c r="J85" s="97"/>
      <c r="K85" s="309">
        <v>0.05</v>
      </c>
      <c r="L85" s="859">
        <f>N78*K85</f>
        <v>5416.6437777937117</v>
      </c>
      <c r="M85" s="860"/>
      <c r="N85" s="54"/>
    </row>
    <row r="86" spans="1:14" ht="15.75" thickBot="1">
      <c r="B86" s="823" t="s">
        <v>953</v>
      </c>
      <c r="C86" s="824"/>
      <c r="D86" s="824"/>
      <c r="E86" s="824"/>
      <c r="F86" s="824"/>
      <c r="G86" s="824"/>
      <c r="H86" s="824"/>
      <c r="I86" s="824"/>
      <c r="J86" s="824"/>
      <c r="K86" s="824"/>
      <c r="L86" s="824"/>
      <c r="M86" s="825"/>
      <c r="N86" s="55">
        <f>L83+L84+L85</f>
        <v>32499.862666762267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140832.73822263649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2197</v>
      </c>
      <c r="M1" s="888"/>
      <c r="N1" s="889"/>
    </row>
    <row r="2" spans="2:14">
      <c r="B2" s="868"/>
      <c r="C2" s="879" t="s">
        <v>934</v>
      </c>
      <c r="D2" s="880"/>
      <c r="E2" s="880"/>
      <c r="F2" s="880"/>
      <c r="G2" s="880"/>
      <c r="H2" s="880"/>
      <c r="I2" s="880"/>
      <c r="J2" s="881"/>
      <c r="K2" s="886"/>
      <c r="L2" s="890"/>
      <c r="M2" s="891"/>
      <c r="N2" s="892"/>
    </row>
    <row r="3" spans="2:14">
      <c r="B3" s="868"/>
      <c r="C3" s="879" t="s">
        <v>2198</v>
      </c>
      <c r="D3" s="880"/>
      <c r="E3" s="880"/>
      <c r="F3" s="880"/>
      <c r="G3" s="880"/>
      <c r="H3" s="880"/>
      <c r="I3" s="880"/>
      <c r="J3" s="881"/>
      <c r="K3" s="870" t="s">
        <v>935</v>
      </c>
      <c r="L3" s="895">
        <v>1</v>
      </c>
      <c r="M3" s="896"/>
      <c r="N3" s="897"/>
    </row>
    <row r="4" spans="2:14">
      <c r="B4" s="868"/>
      <c r="C4" s="879" t="s">
        <v>2199</v>
      </c>
      <c r="D4" s="880"/>
      <c r="E4" s="880"/>
      <c r="F4" s="880"/>
      <c r="G4" s="880"/>
      <c r="H4" s="880"/>
      <c r="I4" s="880"/>
      <c r="J4" s="881"/>
      <c r="K4" s="893"/>
      <c r="L4" s="898"/>
      <c r="M4" s="899"/>
      <c r="N4" s="900"/>
    </row>
    <row r="5" spans="2:14">
      <c r="B5" s="868"/>
      <c r="C5" s="879" t="s">
        <v>2200</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2201</v>
      </c>
      <c r="M9" s="360" t="s">
        <v>2202</v>
      </c>
      <c r="N9" s="361" t="s">
        <v>2203</v>
      </c>
    </row>
    <row r="10" spans="2:14" ht="36">
      <c r="B10" s="901" t="s">
        <v>2204</v>
      </c>
      <c r="C10" s="902"/>
      <c r="D10" s="902"/>
      <c r="E10" s="902"/>
      <c r="F10" s="395" t="s">
        <v>2205</v>
      </c>
      <c r="G10" s="82"/>
      <c r="H10" s="363"/>
      <c r="I10" s="903" t="s">
        <v>2206</v>
      </c>
      <c r="J10" s="903"/>
      <c r="K10" s="396" t="s">
        <v>2205</v>
      </c>
      <c r="L10" s="360"/>
      <c r="M10" s="360"/>
      <c r="N10" s="36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190629.34158435589</v>
      </c>
      <c r="L36" s="274"/>
      <c r="M36" s="275">
        <v>9.25</v>
      </c>
      <c r="N36" s="276">
        <f>K36/M36</f>
        <v>20608.577468579017</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9.25</v>
      </c>
      <c r="N37" s="276">
        <f>K37/M37</f>
        <v>10115.41768777878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58.094119895785944</v>
      </c>
    </row>
    <row r="43" spans="1:14" ht="15.75" thickBot="1">
      <c r="B43" s="823" t="s">
        <v>953</v>
      </c>
      <c r="C43" s="824"/>
      <c r="D43" s="824"/>
      <c r="E43" s="824"/>
      <c r="F43" s="824"/>
      <c r="G43" s="824"/>
      <c r="H43" s="824"/>
      <c r="I43" s="824"/>
      <c r="J43" s="824"/>
      <c r="K43" s="824"/>
      <c r="L43" s="824"/>
      <c r="M43" s="825"/>
      <c r="N43" s="102">
        <f>SUM(N36:N42)</f>
        <v>30782.08927625358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1059.3995541717331</v>
      </c>
      <c r="M59" s="828"/>
      <c r="N59" s="291">
        <f>K59*L59</f>
        <v>1059.3995541717331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1059.3995541717331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74</v>
      </c>
      <c r="N70" s="300">
        <f>K70/M70</f>
        <v>1463</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2904.7059947892972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34746.19482521461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6949.2389650429222</v>
      </c>
      <c r="M83" s="858"/>
      <c r="N83" s="54"/>
    </row>
    <row r="84" spans="1:14">
      <c r="B84" s="92" t="s">
        <v>973</v>
      </c>
      <c r="C84" s="93"/>
      <c r="D84" s="93"/>
      <c r="E84" s="93"/>
      <c r="F84" s="93"/>
      <c r="G84" s="93"/>
      <c r="H84" s="93"/>
      <c r="I84" s="90"/>
      <c r="J84" s="91"/>
      <c r="K84" s="308">
        <v>0.05</v>
      </c>
      <c r="L84" s="857">
        <f>N78*K84</f>
        <v>1737.3097412607306</v>
      </c>
      <c r="M84" s="858"/>
      <c r="N84" s="54"/>
    </row>
    <row r="85" spans="1:14" ht="15.75" thickBot="1">
      <c r="B85" s="94" t="s">
        <v>974</v>
      </c>
      <c r="C85" s="95"/>
      <c r="D85" s="95"/>
      <c r="E85" s="95"/>
      <c r="F85" s="95"/>
      <c r="G85" s="95"/>
      <c r="H85" s="95"/>
      <c r="I85" s="96"/>
      <c r="J85" s="97"/>
      <c r="K85" s="309">
        <v>0.05</v>
      </c>
      <c r="L85" s="859">
        <f>N78*K85</f>
        <v>1737.3097412607306</v>
      </c>
      <c r="M85" s="860"/>
      <c r="N85" s="54"/>
    </row>
    <row r="86" spans="1:14" ht="15.75" thickBot="1">
      <c r="B86" s="823" t="s">
        <v>953</v>
      </c>
      <c r="C86" s="824"/>
      <c r="D86" s="824"/>
      <c r="E86" s="824"/>
      <c r="F86" s="824"/>
      <c r="G86" s="824"/>
      <c r="H86" s="824"/>
      <c r="I86" s="824"/>
      <c r="J86" s="824"/>
      <c r="K86" s="824"/>
      <c r="L86" s="824"/>
      <c r="M86" s="825"/>
      <c r="N86" s="55">
        <f>L83+L84+L85</f>
        <v>10423.858447564384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45170.053272778998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93567.613611953711</v>
      </c>
      <c r="L36" s="274"/>
      <c r="M36" s="275">
        <v>2.5</v>
      </c>
      <c r="N36" s="276">
        <f>K36/M36</f>
        <v>37427.045444781485</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1082.6200000000001</v>
      </c>
    </row>
    <row r="43" spans="1:14" ht="15.75" thickBot="1">
      <c r="B43" s="823" t="s">
        <v>953</v>
      </c>
      <c r="C43" s="824"/>
      <c r="D43" s="824"/>
      <c r="E43" s="824"/>
      <c r="F43" s="824"/>
      <c r="G43" s="824"/>
      <c r="H43" s="824"/>
      <c r="I43" s="824"/>
      <c r="J43" s="824"/>
      <c r="K43" s="824"/>
      <c r="L43" s="824"/>
      <c r="M43" s="825"/>
      <c r="N43" s="102">
        <f>SUM(N36:N42)</f>
        <v>38509.665444781487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1059.3995541717331</v>
      </c>
      <c r="M59" s="828"/>
      <c r="N59" s="291">
        <f>K59*L59</f>
        <v>1059.3995541717331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1059.3995541717331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20</v>
      </c>
      <c r="N70" s="300">
        <f>K70/M70</f>
        <v>10826.2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N70+N71+N72+N73+N74</f>
        <v>10826.2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50395.264998953222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10079.052999790645</v>
      </c>
      <c r="M83" s="858"/>
      <c r="N83" s="54"/>
    </row>
    <row r="84" spans="1:14">
      <c r="B84" s="92" t="s">
        <v>973</v>
      </c>
      <c r="C84" s="93"/>
      <c r="D84" s="93"/>
      <c r="E84" s="93"/>
      <c r="F84" s="93"/>
      <c r="G84" s="93"/>
      <c r="H84" s="93"/>
      <c r="I84" s="90"/>
      <c r="J84" s="91"/>
      <c r="K84" s="308">
        <v>0.05</v>
      </c>
      <c r="L84" s="857">
        <f>N78*K84</f>
        <v>2519.7632499476613</v>
      </c>
      <c r="M84" s="858"/>
      <c r="N84" s="54"/>
    </row>
    <row r="85" spans="1:14" ht="15.75" thickBot="1">
      <c r="B85" s="94" t="s">
        <v>974</v>
      </c>
      <c r="C85" s="95"/>
      <c r="D85" s="95"/>
      <c r="E85" s="95"/>
      <c r="F85" s="95"/>
      <c r="G85" s="95"/>
      <c r="H85" s="95"/>
      <c r="I85" s="96"/>
      <c r="J85" s="97"/>
      <c r="K85" s="309">
        <v>0.05</v>
      </c>
      <c r="L85" s="859">
        <f>N78*K85</f>
        <v>2519.7632499476613</v>
      </c>
      <c r="M85" s="860"/>
      <c r="N85" s="54"/>
    </row>
    <row r="86" spans="1:14" ht="15.75" thickBot="1">
      <c r="B86" s="823" t="s">
        <v>953</v>
      </c>
      <c r="C86" s="824"/>
      <c r="D86" s="824"/>
      <c r="E86" s="824"/>
      <c r="F86" s="824"/>
      <c r="G86" s="824"/>
      <c r="H86" s="824"/>
      <c r="I86" s="824"/>
      <c r="J86" s="824"/>
      <c r="K86" s="824"/>
      <c r="L86" s="824"/>
      <c r="M86" s="825"/>
      <c r="N86" s="55">
        <f>L83+L84+L85</f>
        <v>15118.579499685966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65513.844498639184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190629.34158435589</v>
      </c>
      <c r="L36" s="274"/>
      <c r="M36" s="275">
        <v>2.375</v>
      </c>
      <c r="N36" s="276">
        <f>K36/M36</f>
        <v>80264.985930255105</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2.375</v>
      </c>
      <c r="N37" s="276">
        <f>K37/M37</f>
        <v>39396.889941875248</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5377.8111884062764</v>
      </c>
      <c r="L38" s="274"/>
      <c r="M38" s="275">
        <v>2.375</v>
      </c>
      <c r="N38" s="276">
        <f>K38/M38</f>
        <v>2264.3415530131692</v>
      </c>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1416.2065453389896</v>
      </c>
    </row>
    <row r="43" spans="1:14" ht="15.75" thickBot="1">
      <c r="B43" s="823" t="s">
        <v>953</v>
      </c>
      <c r="C43" s="824"/>
      <c r="D43" s="824"/>
      <c r="E43" s="824"/>
      <c r="F43" s="824"/>
      <c r="G43" s="824"/>
      <c r="H43" s="824"/>
      <c r="I43" s="824"/>
      <c r="J43" s="824"/>
      <c r="K43" s="824"/>
      <c r="L43" s="824"/>
      <c r="M43" s="825"/>
      <c r="N43" s="102">
        <f>SUM(N36:N42)</f>
        <v>123342.42397048253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1059.3995541717331</v>
      </c>
      <c r="M59" s="828"/>
      <c r="N59" s="291">
        <f>K59*L59</f>
        <v>1059.3995541717331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1059.3995541717331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19</v>
      </c>
      <c r="N70" s="300">
        <f>K70/M70</f>
        <v>8547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N70+N71+N72+N73+N74</f>
        <v>14162.065453389894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138563.88897804415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27712.777795608832</v>
      </c>
      <c r="M83" s="858"/>
      <c r="N83" s="54"/>
    </row>
    <row r="84" spans="1:14">
      <c r="B84" s="92" t="s">
        <v>973</v>
      </c>
      <c r="C84" s="93"/>
      <c r="D84" s="93"/>
      <c r="E84" s="93"/>
      <c r="F84" s="93"/>
      <c r="G84" s="93"/>
      <c r="H84" s="93"/>
      <c r="I84" s="90"/>
      <c r="J84" s="91"/>
      <c r="K84" s="308">
        <v>0.05</v>
      </c>
      <c r="L84" s="857">
        <f>N78*K84</f>
        <v>6928.194448902208</v>
      </c>
      <c r="M84" s="858"/>
      <c r="N84" s="54"/>
    </row>
    <row r="85" spans="1:14" ht="15.75" thickBot="1">
      <c r="B85" s="94" t="s">
        <v>974</v>
      </c>
      <c r="C85" s="95"/>
      <c r="D85" s="95"/>
      <c r="E85" s="95"/>
      <c r="F85" s="95"/>
      <c r="G85" s="95"/>
      <c r="H85" s="95"/>
      <c r="I85" s="96"/>
      <c r="J85" s="97"/>
      <c r="K85" s="309">
        <v>0.05</v>
      </c>
      <c r="L85" s="859">
        <f>N78*K85</f>
        <v>6928.194448902208</v>
      </c>
      <c r="M85" s="860"/>
      <c r="N85" s="54"/>
    </row>
    <row r="86" spans="1:14" ht="15.75" thickBot="1">
      <c r="B86" s="823" t="s">
        <v>953</v>
      </c>
      <c r="C86" s="824"/>
      <c r="D86" s="824"/>
      <c r="E86" s="824"/>
      <c r="F86" s="824"/>
      <c r="G86" s="824"/>
      <c r="H86" s="824"/>
      <c r="I86" s="824"/>
      <c r="J86" s="824"/>
      <c r="K86" s="824"/>
      <c r="L86" s="824"/>
      <c r="M86" s="825"/>
      <c r="N86" s="55">
        <f>L83+L84+L85</f>
        <v>41569.166693413245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180133.0556714574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134930.66164305925</v>
      </c>
      <c r="L36" s="274"/>
      <c r="M36" s="275">
        <v>2.5</v>
      </c>
      <c r="N36" s="276">
        <f>K36/M36</f>
        <v>53972.264657223699</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2.5</v>
      </c>
      <c r="N37" s="276">
        <f>K37/M37</f>
        <v>37427.045444781485</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5377.8111884062764</v>
      </c>
      <c r="L38" s="274"/>
      <c r="M38" s="275">
        <v>2.5</v>
      </c>
      <c r="N38" s="276">
        <f>K38/M38</f>
        <v>2151.1244753625106</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269.07924361440797</v>
      </c>
    </row>
    <row r="43" spans="1:14" ht="15.75" thickBot="1">
      <c r="B43" s="823" t="s">
        <v>953</v>
      </c>
      <c r="C43" s="824"/>
      <c r="D43" s="824"/>
      <c r="E43" s="824"/>
      <c r="F43" s="824"/>
      <c r="G43" s="824"/>
      <c r="H43" s="824"/>
      <c r="I43" s="824"/>
      <c r="J43" s="824"/>
      <c r="K43" s="824"/>
      <c r="L43" s="824"/>
      <c r="M43" s="825"/>
      <c r="N43" s="102">
        <f>SUM(N36:N42)</f>
        <v>93819.513820982102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827">
        <f>'900.2'!N78</f>
        <v>1059.3995541717331</v>
      </c>
      <c r="M59" s="828"/>
      <c r="N59" s="291">
        <f>K59*L59</f>
        <v>1059.3995541717331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1059.3995541717331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9</v>
      </c>
      <c r="B70" s="52" t="str">
        <f>VLOOKUP(A70,'MANO DE OBRA'!A8:D68,3,FALSE)</f>
        <v>Obrero (3)</v>
      </c>
      <c r="C70" s="50"/>
      <c r="D70" s="50"/>
      <c r="E70" s="50"/>
      <c r="F70" s="50"/>
      <c r="G70" s="50"/>
      <c r="H70" s="50"/>
      <c r="I70" s="296">
        <f>K70/J70*100</f>
        <v>87780</v>
      </c>
      <c r="J70" s="297">
        <v>185</v>
      </c>
      <c r="K70" s="298">
        <f>VLOOKUP(A70,'MANO DE OBRA'!A8:D99,4,FALSE)</f>
        <v>162393</v>
      </c>
      <c r="L70" s="53"/>
      <c r="M70" s="299">
        <v>20</v>
      </c>
      <c r="N70" s="300">
        <f>K70/M70</f>
        <v>8119.65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13453.962180720398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108332.87555587423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21666.575111174847</v>
      </c>
      <c r="M83" s="858"/>
      <c r="N83" s="54"/>
    </row>
    <row r="84" spans="1:14">
      <c r="B84" s="92" t="s">
        <v>973</v>
      </c>
      <c r="C84" s="93"/>
      <c r="D84" s="93"/>
      <c r="E84" s="93"/>
      <c r="F84" s="93"/>
      <c r="G84" s="93"/>
      <c r="H84" s="93"/>
      <c r="I84" s="90"/>
      <c r="J84" s="91"/>
      <c r="K84" s="308">
        <v>0.05</v>
      </c>
      <c r="L84" s="857">
        <f>N78*K84</f>
        <v>5416.6437777937117</v>
      </c>
      <c r="M84" s="858"/>
      <c r="N84" s="54"/>
    </row>
    <row r="85" spans="1:14" ht="15.75" thickBot="1">
      <c r="B85" s="94" t="s">
        <v>974</v>
      </c>
      <c r="C85" s="95"/>
      <c r="D85" s="95"/>
      <c r="E85" s="95"/>
      <c r="F85" s="95"/>
      <c r="G85" s="95"/>
      <c r="H85" s="95"/>
      <c r="I85" s="96"/>
      <c r="J85" s="97"/>
      <c r="K85" s="309">
        <v>0.05</v>
      </c>
      <c r="L85" s="859">
        <f>N78*K85</f>
        <v>5416.6437777937117</v>
      </c>
      <c r="M85" s="860"/>
      <c r="N85" s="54"/>
    </row>
    <row r="86" spans="1:14" ht="15.75" thickBot="1">
      <c r="B86" s="823" t="s">
        <v>953</v>
      </c>
      <c r="C86" s="824"/>
      <c r="D86" s="824"/>
      <c r="E86" s="824"/>
      <c r="F86" s="824"/>
      <c r="G86" s="824"/>
      <c r="H86" s="824"/>
      <c r="I86" s="824"/>
      <c r="J86" s="824"/>
      <c r="K86" s="824"/>
      <c r="L86" s="824"/>
      <c r="M86" s="825"/>
      <c r="N86" s="55">
        <f>L83+L84+L85</f>
        <v>32499.862666762267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140832.73822263649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312</v>
      </c>
      <c r="B36" s="836" t="str">
        <f>VLOOKUP(A36,EQUIPOS!A6:D154,3,FALSE)</f>
        <v>Retroexcavadora sobre oruga, potencia 138 HP, balde de 1,5 m3.</v>
      </c>
      <c r="C36" s="837"/>
      <c r="D36" s="837"/>
      <c r="E36" s="837"/>
      <c r="F36" s="837"/>
      <c r="G36" s="837"/>
      <c r="H36" s="838"/>
      <c r="I36" s="271"/>
      <c r="J36" s="272"/>
      <c r="K36" s="273">
        <f>VLOOKUP(A36,EQUIPOS!A6:D161,4,FALSE)</f>
        <v>134930.66164305925</v>
      </c>
      <c r="L36" s="274"/>
      <c r="M36" s="275">
        <v>2.5</v>
      </c>
      <c r="N36" s="276">
        <f>K36/M36</f>
        <v>53972.264657223699</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2.5</v>
      </c>
      <c r="N37" s="276">
        <f>K37/M37</f>
        <v>37427.045444781485</v>
      </c>
    </row>
    <row r="38" spans="1:14">
      <c r="A38" t="s">
        <v>195</v>
      </c>
      <c r="B38" s="836" t="str">
        <f>VLOOKUP(A38,EQUIPOS!A8:D154,3,FALSE)</f>
        <v xml:space="preserve">Equipo de oxicorte, Capacidad de corte: hasta 6´´ (152mm) </v>
      </c>
      <c r="C38" s="837"/>
      <c r="D38" s="837"/>
      <c r="E38" s="837"/>
      <c r="F38" s="837"/>
      <c r="G38" s="837"/>
      <c r="H38" s="838"/>
      <c r="I38" s="271"/>
      <c r="J38" s="272"/>
      <c r="K38" s="273">
        <f>VLOOKUP(A38,EQUIPOS!A8:D163,4,FALSE)</f>
        <v>5377.8111884062764</v>
      </c>
      <c r="L38" s="274"/>
      <c r="M38" s="275">
        <v>2.5</v>
      </c>
      <c r="N38" s="276">
        <f>K38/M38</f>
        <v>2151.1244753625106</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214.948243614408</v>
      </c>
    </row>
    <row r="43" spans="1:14" ht="15.75" thickBot="1">
      <c r="B43" s="823" t="s">
        <v>953</v>
      </c>
      <c r="C43" s="824"/>
      <c r="D43" s="824"/>
      <c r="E43" s="824"/>
      <c r="F43" s="824"/>
      <c r="G43" s="824"/>
      <c r="H43" s="824"/>
      <c r="I43" s="824"/>
      <c r="J43" s="824"/>
      <c r="K43" s="824"/>
      <c r="L43" s="824"/>
      <c r="M43" s="825"/>
      <c r="N43" s="102">
        <f>SUM(N36:N42)</f>
        <v>93765.382820982093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827">
        <f>'900.2'!N78</f>
        <v>1059.3995541717331</v>
      </c>
      <c r="M59" s="828"/>
      <c r="N59" s="291">
        <f>K59*L59</f>
        <v>1483.1593758404263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1483.1593758404263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20</v>
      </c>
      <c r="N70" s="300">
        <f>K70/M70</f>
        <v>5413.1</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10747.412180720399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105995.95437754292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21199.190875508586</v>
      </c>
      <c r="M83" s="858"/>
      <c r="N83" s="54"/>
    </row>
    <row r="84" spans="1:14">
      <c r="B84" s="92" t="s">
        <v>973</v>
      </c>
      <c r="C84" s="93"/>
      <c r="D84" s="93"/>
      <c r="E84" s="93"/>
      <c r="F84" s="93"/>
      <c r="G84" s="93"/>
      <c r="H84" s="93"/>
      <c r="I84" s="90"/>
      <c r="J84" s="91"/>
      <c r="K84" s="308">
        <v>0.05</v>
      </c>
      <c r="L84" s="857">
        <f>N78*K84</f>
        <v>5299.7977188771465</v>
      </c>
      <c r="M84" s="858"/>
      <c r="N84" s="54"/>
    </row>
    <row r="85" spans="1:14" ht="15.75" thickBot="1">
      <c r="B85" s="94" t="s">
        <v>974</v>
      </c>
      <c r="C85" s="95"/>
      <c r="D85" s="95"/>
      <c r="E85" s="95"/>
      <c r="F85" s="95"/>
      <c r="G85" s="95"/>
      <c r="H85" s="95"/>
      <c r="I85" s="96"/>
      <c r="J85" s="97"/>
      <c r="K85" s="309">
        <v>0.05</v>
      </c>
      <c r="L85" s="859">
        <f>N78*K85</f>
        <v>5299.7977188771465</v>
      </c>
      <c r="M85" s="860"/>
      <c r="N85" s="54"/>
    </row>
    <row r="86" spans="1:14" ht="15.75" thickBot="1">
      <c r="B86" s="823" t="s">
        <v>953</v>
      </c>
      <c r="C86" s="824"/>
      <c r="D86" s="824"/>
      <c r="E86" s="824"/>
      <c r="F86" s="824"/>
      <c r="G86" s="824"/>
      <c r="H86" s="824"/>
      <c r="I86" s="824"/>
      <c r="J86" s="824"/>
      <c r="K86" s="824"/>
      <c r="L86" s="824"/>
      <c r="M86" s="825"/>
      <c r="N86" s="55">
        <f>L83+L84+L85</f>
        <v>31798.786313262881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137794.7406908058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190629.34158435589</v>
      </c>
      <c r="L36" s="274"/>
      <c r="M36" s="275">
        <v>22</v>
      </c>
      <c r="N36" s="276">
        <f>K36/M36</f>
        <v>8664.9700720161763</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22</v>
      </c>
      <c r="N37" s="276">
        <f>K37/M37</f>
        <v>4253.0733459978956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12942.469354788438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827">
        <f>'900.2'!N78</f>
        <v>1059.3995541717331</v>
      </c>
      <c r="M59" s="828"/>
      <c r="N59" s="291">
        <f>K59*L59</f>
        <v>444.9478127521279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444.9478127521279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14608.714006258793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2921.7428012517589</v>
      </c>
      <c r="M83" s="858"/>
      <c r="N83" s="54"/>
    </row>
    <row r="84" spans="1:14">
      <c r="B84" s="92" t="s">
        <v>973</v>
      </c>
      <c r="C84" s="93"/>
      <c r="D84" s="93"/>
      <c r="E84" s="93"/>
      <c r="F84" s="93"/>
      <c r="G84" s="93"/>
      <c r="H84" s="93"/>
      <c r="I84" s="90"/>
      <c r="J84" s="91"/>
      <c r="K84" s="308">
        <v>0.05</v>
      </c>
      <c r="L84" s="857">
        <f>N78*K84</f>
        <v>730.43570031293973</v>
      </c>
      <c r="M84" s="858"/>
      <c r="N84" s="54"/>
    </row>
    <row r="85" spans="1:14" ht="15.75" thickBot="1">
      <c r="B85" s="94" t="s">
        <v>974</v>
      </c>
      <c r="C85" s="95"/>
      <c r="D85" s="95"/>
      <c r="E85" s="95"/>
      <c r="F85" s="95"/>
      <c r="G85" s="95"/>
      <c r="H85" s="95"/>
      <c r="I85" s="96"/>
      <c r="J85" s="97"/>
      <c r="K85" s="309">
        <v>0.05</v>
      </c>
      <c r="L85" s="859">
        <f>N78*K85</f>
        <v>730.43570031293973</v>
      </c>
      <c r="M85" s="860"/>
      <c r="N85" s="54"/>
    </row>
    <row r="86" spans="1:14" ht="15.75" thickBot="1">
      <c r="B86" s="823" t="s">
        <v>953</v>
      </c>
      <c r="C86" s="824"/>
      <c r="D86" s="824"/>
      <c r="E86" s="824"/>
      <c r="F86" s="824"/>
      <c r="G86" s="824"/>
      <c r="H86" s="824"/>
      <c r="I86" s="824"/>
      <c r="J86" s="824"/>
      <c r="K86" s="824"/>
      <c r="L86" s="824"/>
      <c r="M86" s="825"/>
      <c r="N86" s="55">
        <f>L83+L84+L85</f>
        <v>4382.6142018776382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18991.32820813643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150</v>
      </c>
      <c r="B36" s="836" t="str">
        <f>VLOOKUP(A36,EQUIPOS!A6:D154,3,FALSE)</f>
        <v>Cargador : Potencia en el volante 125 hp, Clasificación de RPM del motor 2300.</v>
      </c>
      <c r="C36" s="837"/>
      <c r="D36" s="837"/>
      <c r="E36" s="837"/>
      <c r="F36" s="837"/>
      <c r="G36" s="837"/>
      <c r="H36" s="838"/>
      <c r="I36" s="271"/>
      <c r="J36" s="272"/>
      <c r="K36" s="273">
        <f>VLOOKUP(A36,EQUIPOS!A6:D161,4,FALSE)</f>
        <v>190629.34158435589</v>
      </c>
      <c r="L36" s="274"/>
      <c r="M36" s="275">
        <v>22</v>
      </c>
      <c r="N36" s="276">
        <f>K36/M36</f>
        <v>8664.9700720161763</v>
      </c>
    </row>
    <row r="37" spans="1:14">
      <c r="A37" t="s">
        <v>180</v>
      </c>
      <c r="B37" s="836" t="str">
        <f>VLOOKUP(A37,EQUIPOS!A7:D154,3,FALSE)</f>
        <v>Compresor 120 HP, con martillo.</v>
      </c>
      <c r="C37" s="837"/>
      <c r="D37" s="837"/>
      <c r="E37" s="837"/>
      <c r="F37" s="837"/>
      <c r="G37" s="837"/>
      <c r="H37" s="838"/>
      <c r="I37" s="271"/>
      <c r="J37" s="272"/>
      <c r="K37" s="273">
        <f>VLOOKUP(A37,EQUIPOS!A7:D162,4,FALSE)</f>
        <v>93567.613611953711</v>
      </c>
      <c r="L37" s="274"/>
      <c r="M37" s="275">
        <v>22</v>
      </c>
      <c r="N37" s="276">
        <f>K37/M37</f>
        <v>4253.0733459978956</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24.425936774364544</v>
      </c>
    </row>
    <row r="43" spans="1:14" ht="15.75" thickBot="1">
      <c r="B43" s="823" t="s">
        <v>953</v>
      </c>
      <c r="C43" s="824"/>
      <c r="D43" s="824"/>
      <c r="E43" s="824"/>
      <c r="F43" s="824"/>
      <c r="G43" s="824"/>
      <c r="H43" s="824"/>
      <c r="I43" s="824"/>
      <c r="J43" s="824"/>
      <c r="K43" s="824"/>
      <c r="L43" s="824"/>
      <c r="M43" s="825"/>
      <c r="N43" s="102">
        <f>SUM(N36:N42)</f>
        <v>12942.469354788438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827">
        <f>'900.2'!N78</f>
        <v>1059.3995541717331</v>
      </c>
      <c r="M59" s="828"/>
      <c r="N59" s="291">
        <f>K59*L59</f>
        <v>222.47390637606395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48"/>
    </row>
    <row r="65" spans="1:15" ht="15.75" thickBot="1">
      <c r="B65" s="829" t="s">
        <v>953</v>
      </c>
      <c r="C65" s="830"/>
      <c r="D65" s="830"/>
      <c r="E65" s="830"/>
      <c r="F65" s="830"/>
      <c r="G65" s="830"/>
      <c r="H65" s="830"/>
      <c r="I65" s="830"/>
      <c r="J65" s="830"/>
      <c r="K65" s="830"/>
      <c r="L65" s="830"/>
      <c r="M65" s="831"/>
      <c r="N65" s="107">
        <f>N59+N60+N61+N62+N63</f>
        <v>222.47390637606395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176</v>
      </c>
      <c r="N70" s="300">
        <f>K70/M70</f>
        <v>615.125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1221.2968387182273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14386.240099882729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2877.2480199765459</v>
      </c>
      <c r="M83" s="858"/>
      <c r="N83" s="54"/>
    </row>
    <row r="84" spans="1:14">
      <c r="B84" s="92" t="s">
        <v>973</v>
      </c>
      <c r="C84" s="93"/>
      <c r="D84" s="93"/>
      <c r="E84" s="93"/>
      <c r="F84" s="93"/>
      <c r="G84" s="93"/>
      <c r="H84" s="93"/>
      <c r="I84" s="90"/>
      <c r="J84" s="91"/>
      <c r="K84" s="308">
        <v>0.05</v>
      </c>
      <c r="L84" s="857">
        <f>N78*K84</f>
        <v>719.31200499413649</v>
      </c>
      <c r="M84" s="858"/>
      <c r="N84" s="54"/>
    </row>
    <row r="85" spans="1:14" ht="15.75" thickBot="1">
      <c r="B85" s="94" t="s">
        <v>974</v>
      </c>
      <c r="C85" s="95"/>
      <c r="D85" s="95"/>
      <c r="E85" s="95"/>
      <c r="F85" s="95"/>
      <c r="G85" s="95"/>
      <c r="H85" s="95"/>
      <c r="I85" s="96"/>
      <c r="J85" s="97"/>
      <c r="K85" s="309">
        <v>0.05</v>
      </c>
      <c r="L85" s="859">
        <f>N78*K85</f>
        <v>719.31200499413649</v>
      </c>
      <c r="M85" s="860"/>
      <c r="N85" s="54"/>
    </row>
    <row r="86" spans="1:14" ht="15.75" thickBot="1">
      <c r="B86" s="823" t="s">
        <v>953</v>
      </c>
      <c r="C86" s="824"/>
      <c r="D86" s="824"/>
      <c r="E86" s="824"/>
      <c r="F86" s="824"/>
      <c r="G86" s="824"/>
      <c r="H86" s="824"/>
      <c r="I86" s="824"/>
      <c r="J86" s="824"/>
      <c r="K86" s="824"/>
      <c r="L86" s="824"/>
      <c r="M86" s="825"/>
      <c r="N86" s="55">
        <f>L83+L84+L85</f>
        <v>4315.8720299648185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18702.112129847548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180</v>
      </c>
      <c r="B36" s="836" t="str">
        <f>VLOOKUP(A36,EQUIPOS!A6:D154,3,FALSE)</f>
        <v>Compresor 120 HP, con martillo.</v>
      </c>
      <c r="C36" s="837"/>
      <c r="D36" s="837"/>
      <c r="E36" s="837"/>
      <c r="F36" s="837"/>
      <c r="G36" s="837"/>
      <c r="H36" s="838"/>
      <c r="I36" s="271"/>
      <c r="J36" s="272"/>
      <c r="K36" s="273">
        <f>VLOOKUP(A36,EQUIPOS!A6:D161,4,FALSE)</f>
        <v>93567.613611953711</v>
      </c>
      <c r="L36" s="274"/>
      <c r="M36" s="275">
        <v>20</v>
      </c>
      <c r="N36" s="276">
        <f>K36/M36</f>
        <v>4678.3806805976856</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67.663750000000007</v>
      </c>
    </row>
    <row r="43" spans="1:14" ht="15.75" thickBot="1">
      <c r="B43" s="823" t="s">
        <v>953</v>
      </c>
      <c r="C43" s="824"/>
      <c r="D43" s="824"/>
      <c r="E43" s="824"/>
      <c r="F43" s="824"/>
      <c r="G43" s="824"/>
      <c r="H43" s="824"/>
      <c r="I43" s="824"/>
      <c r="J43" s="824"/>
      <c r="K43" s="824"/>
      <c r="L43" s="824"/>
      <c r="M43" s="825"/>
      <c r="N43" s="102">
        <f>SUM(N36:N42)</f>
        <v>4746.0444305976853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827">
        <f>'900.2'!N78</f>
        <v>1059.3995541717331</v>
      </c>
      <c r="M59" s="828"/>
      <c r="N59" s="291">
        <f>K59*L59</f>
        <v>84.751964333738655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84.751964333738655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160</v>
      </c>
      <c r="N70" s="300">
        <f>K70/M70</f>
        <v>676.63750000000005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676.63750000000005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5507.4338949314233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1101.4867789862847</v>
      </c>
      <c r="M83" s="858"/>
      <c r="N83" s="54"/>
    </row>
    <row r="84" spans="1:14">
      <c r="B84" s="92" t="s">
        <v>973</v>
      </c>
      <c r="C84" s="93"/>
      <c r="D84" s="93"/>
      <c r="E84" s="93"/>
      <c r="F84" s="93"/>
      <c r="G84" s="93"/>
      <c r="H84" s="93"/>
      <c r="I84" s="90"/>
      <c r="J84" s="91"/>
      <c r="K84" s="308">
        <v>0.05</v>
      </c>
      <c r="L84" s="857">
        <f>N78*K84</f>
        <v>275.37169474657117</v>
      </c>
      <c r="M84" s="858"/>
      <c r="N84" s="54"/>
    </row>
    <row r="85" spans="1:14" ht="15.75" thickBot="1">
      <c r="B85" s="94" t="s">
        <v>974</v>
      </c>
      <c r="C85" s="95"/>
      <c r="D85" s="95"/>
      <c r="E85" s="95"/>
      <c r="F85" s="95"/>
      <c r="G85" s="95"/>
      <c r="H85" s="95"/>
      <c r="I85" s="96"/>
      <c r="J85" s="97"/>
      <c r="K85" s="309">
        <v>0.05</v>
      </c>
      <c r="L85" s="859">
        <f>N78*K85</f>
        <v>275.37169474657117</v>
      </c>
      <c r="M85" s="860"/>
      <c r="N85" s="54"/>
    </row>
    <row r="86" spans="1:14" ht="15.75" thickBot="1">
      <c r="B86" s="823" t="s">
        <v>953</v>
      </c>
      <c r="C86" s="824"/>
      <c r="D86" s="824"/>
      <c r="E86" s="824"/>
      <c r="F86" s="824"/>
      <c r="G86" s="824"/>
      <c r="H86" s="824"/>
      <c r="I86" s="824"/>
      <c r="J86" s="824"/>
      <c r="K86" s="824"/>
      <c r="L86" s="824"/>
      <c r="M86" s="825"/>
      <c r="N86" s="55">
        <f>L83+L84+L85</f>
        <v>1652.230168479427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7159.6640634108498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195</v>
      </c>
      <c r="B36" s="836" t="str">
        <f>VLOOKUP(A36,EQUIPOS!A6:D154,3,FALSE)</f>
        <v xml:space="preserve">Equipo de oxicorte, Capacidad de corte: hasta 6´´ (152mm) </v>
      </c>
      <c r="C36" s="837"/>
      <c r="D36" s="837"/>
      <c r="E36" s="837"/>
      <c r="F36" s="837"/>
      <c r="G36" s="837"/>
      <c r="H36" s="838"/>
      <c r="I36" s="271"/>
      <c r="J36" s="272"/>
      <c r="K36" s="273">
        <f>VLOOKUP(A36,EQUIPOS!A6:D161,4,FALSE)</f>
        <v>5377.8111884062764</v>
      </c>
      <c r="L36" s="274"/>
      <c r="M36" s="275">
        <v>321</v>
      </c>
      <c r="N36" s="276">
        <f>K36/M36</f>
        <v>16.753305882885595</v>
      </c>
    </row>
    <row r="37" spans="1:14">
      <c r="A37" t="s">
        <v>248</v>
      </c>
      <c r="B37" s="836" t="str">
        <f>VLOOKUP(A37,EQUIPOS!A7:D154,3,FALSE)</f>
        <v>Grúa telescópica de 50 Ton.</v>
      </c>
      <c r="C37" s="837"/>
      <c r="D37" s="837"/>
      <c r="E37" s="837"/>
      <c r="F37" s="837"/>
      <c r="G37" s="837"/>
      <c r="H37" s="838"/>
      <c r="I37" s="271"/>
      <c r="J37" s="272"/>
      <c r="K37" s="273">
        <f>VLOOKUP(A37,EQUIPOS!A7:D162,4,FALSE)</f>
        <v>378275.89819946105</v>
      </c>
      <c r="L37" s="274"/>
      <c r="M37" s="275">
        <v>321</v>
      </c>
      <c r="N37" s="276">
        <f>K37/M37</f>
        <v>1178.4295894064207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16.863239875389407</v>
      </c>
    </row>
    <row r="43" spans="1:14" ht="15.75" thickBot="1">
      <c r="B43" s="823" t="s">
        <v>953</v>
      </c>
      <c r="C43" s="824"/>
      <c r="D43" s="824"/>
      <c r="E43" s="824"/>
      <c r="F43" s="824"/>
      <c r="G43" s="824"/>
      <c r="H43" s="824"/>
      <c r="I43" s="824"/>
      <c r="J43" s="824"/>
      <c r="K43" s="824"/>
      <c r="L43" s="824"/>
      <c r="M43" s="825"/>
      <c r="N43" s="102">
        <f>SUM(N36:N42)</f>
        <v>1212.0461351646957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827">
        <f>VLOOKUP(A59,TRANSPORTE!A5:D120,4,FALSE)</f>
        <v>1422.2247927416956</v>
      </c>
      <c r="M59" s="828"/>
      <c r="N59" s="291">
        <f>K59*L59</f>
        <v>1422.2247927416956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1422.2247927416956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19</v>
      </c>
      <c r="B70" s="52" t="str">
        <f>VLOOKUP(A70,'MANO DE OBRA'!A8:D68,3,FALSE)</f>
        <v>Obrero (8)</v>
      </c>
      <c r="C70" s="50"/>
      <c r="D70" s="50"/>
      <c r="E70" s="50"/>
      <c r="F70" s="50"/>
      <c r="G70" s="50"/>
      <c r="H70" s="50"/>
      <c r="I70" s="296">
        <f>K70/J70*100</f>
        <v>234080.00000000003</v>
      </c>
      <c r="J70" s="297">
        <v>185</v>
      </c>
      <c r="K70" s="298">
        <f>VLOOKUP(A70,'MANO DE OBRA'!A8:D99,4,FALSE)</f>
        <v>433048</v>
      </c>
      <c r="L70" s="53"/>
      <c r="M70" s="299">
        <v>2568</v>
      </c>
      <c r="N70" s="300">
        <f>K70/M70</f>
        <v>168.63239875389408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168.63239875389408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2802.9033266602851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560.58066533205704</v>
      </c>
      <c r="M83" s="858"/>
      <c r="N83" s="54"/>
    </row>
    <row r="84" spans="1:14">
      <c r="B84" s="92" t="s">
        <v>973</v>
      </c>
      <c r="C84" s="93"/>
      <c r="D84" s="93"/>
      <c r="E84" s="93"/>
      <c r="F84" s="93"/>
      <c r="G84" s="93"/>
      <c r="H84" s="93"/>
      <c r="I84" s="90"/>
      <c r="J84" s="91"/>
      <c r="K84" s="308">
        <v>0.05</v>
      </c>
      <c r="L84" s="857">
        <f>N78*K84</f>
        <v>140.14516633301426</v>
      </c>
      <c r="M84" s="858"/>
      <c r="N84" s="54"/>
    </row>
    <row r="85" spans="1:14" ht="15.75" thickBot="1">
      <c r="B85" s="94" t="s">
        <v>974</v>
      </c>
      <c r="C85" s="95"/>
      <c r="D85" s="95"/>
      <c r="E85" s="95"/>
      <c r="F85" s="95"/>
      <c r="G85" s="95"/>
      <c r="H85" s="95"/>
      <c r="I85" s="96"/>
      <c r="J85" s="97"/>
      <c r="K85" s="309">
        <v>0.05</v>
      </c>
      <c r="L85" s="859">
        <f>N78*K85</f>
        <v>140.14516633301426</v>
      </c>
      <c r="M85" s="860"/>
      <c r="N85" s="54"/>
    </row>
    <row r="86" spans="1:14" ht="15.75" thickBot="1">
      <c r="B86" s="823" t="s">
        <v>953</v>
      </c>
      <c r="C86" s="824"/>
      <c r="D86" s="824"/>
      <c r="E86" s="824"/>
      <c r="F86" s="824"/>
      <c r="G86" s="824"/>
      <c r="H86" s="824"/>
      <c r="I86" s="824"/>
      <c r="J86" s="824"/>
      <c r="K86" s="824"/>
      <c r="L86" s="824"/>
      <c r="M86" s="825"/>
      <c r="N86" s="55">
        <f>L83+L84+L85</f>
        <v>840.8709979980855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3643.7743246583705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273</v>
      </c>
      <c r="B36" s="836" t="str">
        <f>VLOOKUP(A36,EQUIPOS!A6:D154,3,FALSE)</f>
        <v>Motosierra, 93.6 cm3 - 7.1 HP, 45-90 cm - 7.9 kg</v>
      </c>
      <c r="C36" s="837"/>
      <c r="D36" s="837"/>
      <c r="E36" s="837"/>
      <c r="F36" s="837"/>
      <c r="G36" s="837"/>
      <c r="H36" s="838"/>
      <c r="I36" s="271"/>
      <c r="J36" s="272"/>
      <c r="K36" s="273">
        <f>VLOOKUP(A36,EQUIPOS!A6:D161,4,FALSE)</f>
        <v>4323.1531222795547</v>
      </c>
      <c r="L36" s="274"/>
      <c r="M36" s="275">
        <v>3</v>
      </c>
      <c r="N36" s="276">
        <f>K36/M36</f>
        <v>1441.0510407598515</v>
      </c>
    </row>
    <row r="37" spans="1:14">
      <c r="A37" s="209" t="s">
        <v>312</v>
      </c>
      <c r="B37" s="836" t="str">
        <f>VLOOKUP(A37,EQUIPOS!A7:D154,3,FALSE)</f>
        <v>Retroexcavadora sobre oruga, potencia 138 HP, balde de 1,5 m3.</v>
      </c>
      <c r="C37" s="837"/>
      <c r="D37" s="837"/>
      <c r="E37" s="837"/>
      <c r="F37" s="837"/>
      <c r="G37" s="837"/>
      <c r="H37" s="838"/>
      <c r="I37" s="271"/>
      <c r="J37" s="272"/>
      <c r="K37" s="273">
        <f>VLOOKUP(A37,EQUIPOS!A7:D162,4,FALSE)</f>
        <v>134930.66164305925</v>
      </c>
      <c r="L37" s="274"/>
      <c r="M37" s="275">
        <v>3</v>
      </c>
      <c r="N37" s="276">
        <f>K37/M37</f>
        <v>44976.887214353083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673.35467419668339</v>
      </c>
    </row>
    <row r="43" spans="1:14" ht="15.75" thickBot="1">
      <c r="B43" s="823" t="s">
        <v>953</v>
      </c>
      <c r="C43" s="824"/>
      <c r="D43" s="824"/>
      <c r="E43" s="824"/>
      <c r="F43" s="824"/>
      <c r="G43" s="824"/>
      <c r="H43" s="824"/>
      <c r="I43" s="824"/>
      <c r="J43" s="824"/>
      <c r="K43" s="824"/>
      <c r="L43" s="824"/>
      <c r="M43" s="825"/>
      <c r="N43" s="102">
        <f>SUM(N36:N42)</f>
        <v>47091.292929309617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827">
        <f>VLOOKUP(A59,TRANSPORTE!A5:D94,4,FALSE)</f>
        <v>1303.8790800609997</v>
      </c>
      <c r="M59" s="828"/>
      <c r="N59" s="291">
        <f>K59*L59</f>
        <v>7823.2744803659989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7823.2744803659989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24</v>
      </c>
      <c r="N71" s="300">
        <f>K71/M71</f>
        <v>9021.8333333333339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13467.093483933666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68381.660893609282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13676.332178721857</v>
      </c>
      <c r="M83" s="858"/>
      <c r="N83" s="54"/>
    </row>
    <row r="84" spans="1:14">
      <c r="B84" s="92" t="s">
        <v>973</v>
      </c>
      <c r="C84" s="93"/>
      <c r="D84" s="93"/>
      <c r="E84" s="93"/>
      <c r="F84" s="93"/>
      <c r="G84" s="93"/>
      <c r="H84" s="93"/>
      <c r="I84" s="90"/>
      <c r="J84" s="91"/>
      <c r="K84" s="308">
        <v>0.05</v>
      </c>
      <c r="L84" s="857">
        <f>N78*K84</f>
        <v>3419.0830446804644</v>
      </c>
      <c r="M84" s="858"/>
      <c r="N84" s="54"/>
    </row>
    <row r="85" spans="1:14" ht="15.75" thickBot="1">
      <c r="B85" s="94" t="s">
        <v>974</v>
      </c>
      <c r="C85" s="95"/>
      <c r="D85" s="95"/>
      <c r="E85" s="95"/>
      <c r="F85" s="95"/>
      <c r="G85" s="95"/>
      <c r="H85" s="95"/>
      <c r="I85" s="96"/>
      <c r="J85" s="97"/>
      <c r="K85" s="309">
        <v>0.05</v>
      </c>
      <c r="L85" s="859">
        <f>N78*K85</f>
        <v>3419.0830446804644</v>
      </c>
      <c r="M85" s="860"/>
      <c r="N85" s="54"/>
    </row>
    <row r="86" spans="1:14" ht="15.75" thickBot="1">
      <c r="B86" s="823" t="s">
        <v>953</v>
      </c>
      <c r="C86" s="824"/>
      <c r="D86" s="824"/>
      <c r="E86" s="824"/>
      <c r="F86" s="824"/>
      <c r="G86" s="824"/>
      <c r="H86" s="824"/>
      <c r="I86" s="824"/>
      <c r="J86" s="824"/>
      <c r="K86" s="824"/>
      <c r="L86" s="824"/>
      <c r="M86" s="825"/>
      <c r="N86" s="55">
        <f>L83+L84+L85</f>
        <v>20514.498268082785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88896.159161692063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1000</v>
      </c>
      <c r="C31" s="84" t="s">
        <v>2228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195</v>
      </c>
      <c r="B36" s="836" t="str">
        <f>VLOOKUP(A36,EQUIPOS!A6:D154,3,FALSE)</f>
        <v xml:space="preserve">Equipo de oxicorte, Capacidad de corte: hasta 6´´ (152mm) </v>
      </c>
      <c r="C36" s="837"/>
      <c r="D36" s="837"/>
      <c r="E36" s="837"/>
      <c r="F36" s="837"/>
      <c r="G36" s="837"/>
      <c r="H36" s="838"/>
      <c r="I36" s="271"/>
      <c r="J36" s="272"/>
      <c r="K36" s="273">
        <f>VLOOKUP(A36,EQUIPOS!A6:D161,4,FALSE)</f>
        <v>5377.8111884062764</v>
      </c>
      <c r="L36" s="274"/>
      <c r="M36" s="275">
        <v>4</v>
      </c>
      <c r="N36" s="276">
        <f>K36/M36</f>
        <v>1344.4527971015691</v>
      </c>
    </row>
    <row r="37" spans="1:14">
      <c r="A37" s="111" t="s">
        <v>248</v>
      </c>
      <c r="B37" s="836" t="str">
        <f>VLOOKUP(A37,EQUIPOS!A7:D154,3,FALSE)</f>
        <v>Grúa telescópica de 50 Ton.</v>
      </c>
      <c r="C37" s="837"/>
      <c r="D37" s="837"/>
      <c r="E37" s="837"/>
      <c r="F37" s="837"/>
      <c r="G37" s="837"/>
      <c r="H37" s="838"/>
      <c r="I37" s="271"/>
      <c r="J37" s="272"/>
      <c r="K37" s="273">
        <f>VLOOKUP(A37,EQUIPOS!A7:D162,4,FALSE)</f>
        <v>378275.89819946105</v>
      </c>
      <c r="L37" s="274"/>
      <c r="M37" s="275">
        <v>4</v>
      </c>
      <c r="N37" s="276">
        <f>K37/M37</f>
        <v>94568.974549865263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1010.0320112950249</v>
      </c>
    </row>
    <row r="43" spans="1:14" ht="15.75" thickBot="1">
      <c r="B43" s="823" t="s">
        <v>953</v>
      </c>
      <c r="C43" s="824"/>
      <c r="D43" s="824"/>
      <c r="E43" s="824"/>
      <c r="F43" s="824"/>
      <c r="G43" s="824"/>
      <c r="H43" s="824"/>
      <c r="I43" s="824"/>
      <c r="J43" s="824"/>
      <c r="K43" s="824"/>
      <c r="L43" s="824"/>
      <c r="M43" s="825"/>
      <c r="N43" s="102">
        <f>SUM(N36:N42)</f>
        <v>96923.459358261855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827">
        <f>VLOOKUP(A59,TRANSPORTE!A5:D117,4,FALSE)</f>
        <v>11.419323153400478</v>
      </c>
      <c r="M59" s="828"/>
      <c r="N59" s="291">
        <f>K59*L59</f>
        <v>11.419323153400478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11.419323153400478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32</v>
      </c>
      <c r="N71" s="300">
        <f>K71/M71</f>
        <v>6766.375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107035.19879436551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21407.039758873103</v>
      </c>
      <c r="M83" s="858"/>
      <c r="N83" s="54"/>
    </row>
    <row r="84" spans="1:14">
      <c r="B84" s="92" t="s">
        <v>973</v>
      </c>
      <c r="C84" s="93"/>
      <c r="D84" s="93"/>
      <c r="E84" s="93"/>
      <c r="F84" s="93"/>
      <c r="G84" s="93"/>
      <c r="H84" s="93"/>
      <c r="I84" s="90"/>
      <c r="J84" s="91"/>
      <c r="K84" s="308">
        <v>0.05</v>
      </c>
      <c r="L84" s="857">
        <f>N78*K84</f>
        <v>5351.7599397182757</v>
      </c>
      <c r="M84" s="858"/>
      <c r="N84" s="54"/>
    </row>
    <row r="85" spans="1:14" ht="15.75" thickBot="1">
      <c r="B85" s="94" t="s">
        <v>974</v>
      </c>
      <c r="C85" s="95"/>
      <c r="D85" s="95"/>
      <c r="E85" s="95"/>
      <c r="F85" s="95"/>
      <c r="G85" s="95"/>
      <c r="H85" s="95"/>
      <c r="I85" s="96"/>
      <c r="J85" s="97"/>
      <c r="K85" s="309">
        <v>0.05</v>
      </c>
      <c r="L85" s="859">
        <f>N78*K85</f>
        <v>5351.7599397182757</v>
      </c>
      <c r="M85" s="860"/>
      <c r="N85" s="54"/>
    </row>
    <row r="86" spans="1:14" ht="15.75" thickBot="1">
      <c r="B86" s="823" t="s">
        <v>953</v>
      </c>
      <c r="C86" s="824"/>
      <c r="D86" s="824"/>
      <c r="E86" s="824"/>
      <c r="F86" s="824"/>
      <c r="G86" s="824"/>
      <c r="H86" s="824"/>
      <c r="I86" s="824"/>
      <c r="J86" s="824"/>
      <c r="K86" s="824"/>
      <c r="L86" s="824"/>
      <c r="M86" s="825"/>
      <c r="N86" s="55">
        <f>L83+L84+L85</f>
        <v>32110.559638309653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139145.75843267515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196910.62505241446</v>
      </c>
      <c r="L36" s="274"/>
      <c r="M36" s="275">
        <v>5</v>
      </c>
      <c r="N36" s="276">
        <f>K36/M36</f>
        <v>39382.125010482894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107.474121807204</v>
      </c>
    </row>
    <row r="43" spans="1:14" ht="15.75" thickBot="1">
      <c r="B43" s="823" t="s">
        <v>953</v>
      </c>
      <c r="C43" s="824"/>
      <c r="D43" s="824"/>
      <c r="E43" s="824"/>
      <c r="F43" s="824"/>
      <c r="G43" s="824"/>
      <c r="H43" s="824"/>
      <c r="I43" s="824"/>
      <c r="J43" s="824"/>
      <c r="K43" s="824"/>
      <c r="L43" s="824"/>
      <c r="M43" s="825"/>
      <c r="N43" s="102">
        <f>SUM(N36:N42)</f>
        <v>39489.599132290095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827">
        <f>VLOOKUP(A59,TRANSPORTE!A5:D94,4,FALSE)</f>
        <v>1303.8790800609997</v>
      </c>
      <c r="M59" s="828"/>
      <c r="N59" s="291">
        <f>K59*L59</f>
        <v>915.32311420282178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915.32311420282178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40</v>
      </c>
      <c r="N71" s="300">
        <f>K71/M71</f>
        <v>2706.55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5373.7060903601996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45778.628336853115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9155.7256673706233</v>
      </c>
      <c r="M83" s="858"/>
      <c r="N83" s="54"/>
    </row>
    <row r="84" spans="1:14">
      <c r="B84" s="92" t="s">
        <v>973</v>
      </c>
      <c r="C84" s="93"/>
      <c r="D84" s="93"/>
      <c r="E84" s="93"/>
      <c r="F84" s="93"/>
      <c r="G84" s="93"/>
      <c r="H84" s="93"/>
      <c r="I84" s="90"/>
      <c r="J84" s="91"/>
      <c r="K84" s="308">
        <v>0.05</v>
      </c>
      <c r="L84" s="857">
        <f>N78*K84</f>
        <v>2288.9314168426558</v>
      </c>
      <c r="M84" s="858"/>
      <c r="N84" s="54"/>
    </row>
    <row r="85" spans="1:14" ht="15.75" thickBot="1">
      <c r="B85" s="94" t="s">
        <v>974</v>
      </c>
      <c r="C85" s="95"/>
      <c r="D85" s="95"/>
      <c r="E85" s="95"/>
      <c r="F85" s="95"/>
      <c r="G85" s="95"/>
      <c r="H85" s="95"/>
      <c r="I85" s="96"/>
      <c r="J85" s="97"/>
      <c r="K85" s="309">
        <v>0.05</v>
      </c>
      <c r="L85" s="859">
        <f>N78*K85</f>
        <v>2288.9314168426558</v>
      </c>
      <c r="M85" s="860"/>
      <c r="N85" s="54"/>
    </row>
    <row r="86" spans="1:14" ht="15.75" thickBot="1">
      <c r="B86" s="823" t="s">
        <v>953</v>
      </c>
      <c r="C86" s="824"/>
      <c r="D86" s="824"/>
      <c r="E86" s="824"/>
      <c r="F86" s="824"/>
      <c r="G86" s="824"/>
      <c r="H86" s="824"/>
      <c r="I86" s="824"/>
      <c r="J86" s="824"/>
      <c r="K86" s="824"/>
      <c r="L86" s="824"/>
      <c r="M86" s="825"/>
      <c r="N86" s="55">
        <f>L83+L84+L85</f>
        <v>13733.588501055934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59512.216837909051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307</v>
      </c>
      <c r="B36" s="836" t="str">
        <f>VLOOKUP(A36,EQUIPOS!A6:D154,3,FALSE)</f>
        <v>Retroexcavadora, Potencia en el Volante 78 HP 2200 RPM</v>
      </c>
      <c r="C36" s="837"/>
      <c r="D36" s="837"/>
      <c r="E36" s="837"/>
      <c r="F36" s="837"/>
      <c r="G36" s="837"/>
      <c r="H36" s="838"/>
      <c r="I36" s="271"/>
      <c r="J36" s="272"/>
      <c r="K36" s="273">
        <f>VLOOKUP(A36,EQUIPOS!A6:D161,4,FALSE)</f>
        <v>196910.62505241446</v>
      </c>
      <c r="L36" s="274"/>
      <c r="M36" s="275">
        <v>4</v>
      </c>
      <c r="N36" s="276">
        <f>K36/M36</f>
        <v>49227.656263103614</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67.663750000000007</v>
      </c>
    </row>
    <row r="43" spans="1:14" ht="15.75" thickBot="1">
      <c r="B43" s="823" t="s">
        <v>953</v>
      </c>
      <c r="C43" s="824"/>
      <c r="D43" s="824"/>
      <c r="E43" s="824"/>
      <c r="F43" s="824"/>
      <c r="G43" s="824"/>
      <c r="H43" s="824"/>
      <c r="I43" s="824"/>
      <c r="J43" s="824"/>
      <c r="K43" s="824"/>
      <c r="L43" s="824"/>
      <c r="M43" s="825"/>
      <c r="N43" s="102">
        <f>SUM(N36:N42)</f>
        <v>49295.320013103614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827">
        <f>VLOOKUP(A59,TRANSPORTE!A5:D94,4,FALSE)</f>
        <v>1303.8790800609997</v>
      </c>
      <c r="M59" s="828"/>
      <c r="N59" s="291">
        <f>K59*L59</f>
        <v>3950.7536125848292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3950.7536125848292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32</v>
      </c>
      <c r="N70" s="300">
        <f>K70/M70</f>
        <v>3383.1875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3383.1875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56629.261125688441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11325.852225137689</v>
      </c>
      <c r="M83" s="858"/>
      <c r="N83" s="54"/>
    </row>
    <row r="84" spans="1:14">
      <c r="B84" s="92" t="s">
        <v>973</v>
      </c>
      <c r="C84" s="93"/>
      <c r="D84" s="93"/>
      <c r="E84" s="93"/>
      <c r="F84" s="93"/>
      <c r="G84" s="93"/>
      <c r="H84" s="93"/>
      <c r="I84" s="90"/>
      <c r="J84" s="91"/>
      <c r="K84" s="308">
        <v>0.05</v>
      </c>
      <c r="L84" s="857">
        <f>N78*K84</f>
        <v>2831.4630562844222</v>
      </c>
      <c r="M84" s="858"/>
      <c r="N84" s="54"/>
    </row>
    <row r="85" spans="1:14" ht="15.75" thickBot="1">
      <c r="B85" s="94" t="s">
        <v>974</v>
      </c>
      <c r="C85" s="95"/>
      <c r="D85" s="95"/>
      <c r="E85" s="95"/>
      <c r="F85" s="95"/>
      <c r="G85" s="95"/>
      <c r="H85" s="95"/>
      <c r="I85" s="96"/>
      <c r="J85" s="97"/>
      <c r="K85" s="309">
        <v>0.05</v>
      </c>
      <c r="L85" s="859">
        <f>N78*K85</f>
        <v>2831.4630562844222</v>
      </c>
      <c r="M85" s="860"/>
      <c r="N85" s="54"/>
    </row>
    <row r="86" spans="1:14" ht="15.75" thickBot="1">
      <c r="B86" s="823" t="s">
        <v>953</v>
      </c>
      <c r="C86" s="824"/>
      <c r="D86" s="824"/>
      <c r="E86" s="824"/>
      <c r="F86" s="824"/>
      <c r="G86" s="824"/>
      <c r="H86" s="824"/>
      <c r="I86" s="824"/>
      <c r="J86" s="824"/>
      <c r="K86" s="824"/>
      <c r="L86" s="824"/>
      <c r="M86" s="825"/>
      <c r="N86" s="55">
        <f>L83+L84+L85</f>
        <v>16988.778337706532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73618.039463394976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144.34933333333333</v>
      </c>
    </row>
    <row r="43" spans="1:14" ht="15.75" thickBot="1">
      <c r="B43" s="823" t="s">
        <v>953</v>
      </c>
      <c r="C43" s="824"/>
      <c r="D43" s="824"/>
      <c r="E43" s="824"/>
      <c r="F43" s="824"/>
      <c r="G43" s="824"/>
      <c r="H43" s="824"/>
      <c r="I43" s="824"/>
      <c r="J43" s="824"/>
      <c r="K43" s="824"/>
      <c r="L43" s="824"/>
      <c r="M43" s="825"/>
      <c r="N43" s="102">
        <f>SUM(N36:N42)</f>
        <v>144.34933333333333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150</v>
      </c>
      <c r="N70" s="300">
        <f>K70/M70</f>
        <v>1443.4933333333333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1443.4933333333333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1587.8426666666667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317.56853333333333</v>
      </c>
      <c r="M83" s="858"/>
      <c r="N83" s="54"/>
    </row>
    <row r="84" spans="1:14">
      <c r="B84" s="92" t="s">
        <v>973</v>
      </c>
      <c r="C84" s="93"/>
      <c r="D84" s="93"/>
      <c r="E84" s="93"/>
      <c r="F84" s="93"/>
      <c r="G84" s="93"/>
      <c r="H84" s="93"/>
      <c r="I84" s="90"/>
      <c r="J84" s="91"/>
      <c r="K84" s="308">
        <v>0.05</v>
      </c>
      <c r="L84" s="857">
        <f>N78*K84</f>
        <v>79.392133333333334</v>
      </c>
      <c r="M84" s="858"/>
      <c r="N84" s="54"/>
    </row>
    <row r="85" spans="1:14" ht="15.75" thickBot="1">
      <c r="B85" s="94" t="s">
        <v>974</v>
      </c>
      <c r="C85" s="95"/>
      <c r="D85" s="95"/>
      <c r="E85" s="95"/>
      <c r="F85" s="95"/>
      <c r="G85" s="95"/>
      <c r="H85" s="95"/>
      <c r="I85" s="96"/>
      <c r="J85" s="97"/>
      <c r="K85" s="309">
        <v>0.05</v>
      </c>
      <c r="L85" s="859">
        <f>N78*K85</f>
        <v>79.392133333333334</v>
      </c>
      <c r="M85" s="860"/>
      <c r="N85" s="54"/>
    </row>
    <row r="86" spans="1:14" ht="15.75" thickBot="1">
      <c r="B86" s="823" t="s">
        <v>953</v>
      </c>
      <c r="C86" s="824"/>
      <c r="D86" s="824"/>
      <c r="E86" s="824"/>
      <c r="F86" s="824"/>
      <c r="G86" s="824"/>
      <c r="H86" s="824"/>
      <c r="I86" s="824"/>
      <c r="J86" s="824"/>
      <c r="K86" s="824"/>
      <c r="L86" s="824"/>
      <c r="M86" s="825"/>
      <c r="N86" s="55">
        <f>L83+L84+L85</f>
        <v>476.3528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2064.1954666666666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1004</v>
      </c>
      <c r="C31" s="84" t="s">
        <v>2018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188835.32838117096</v>
      </c>
      <c r="L36" s="274"/>
      <c r="M36" s="275">
        <v>3</v>
      </c>
      <c r="N36" s="276">
        <f>K36/M36</f>
        <v>62945.109460390318</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63035.327793723649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1430.5297550350779</v>
      </c>
      <c r="M59" s="828"/>
      <c r="N59" s="291">
        <f>K59*L59</f>
        <v>2431.9005835596322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2431.9005835596322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74489.061710616617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14897.812342123325</v>
      </c>
      <c r="M83" s="858"/>
      <c r="N83" s="54"/>
    </row>
    <row r="84" spans="1:14">
      <c r="B84" s="92" t="s">
        <v>973</v>
      </c>
      <c r="C84" s="93"/>
      <c r="D84" s="93"/>
      <c r="E84" s="93"/>
      <c r="F84" s="93"/>
      <c r="G84" s="93"/>
      <c r="H84" s="93"/>
      <c r="I84" s="90"/>
      <c r="J84" s="91"/>
      <c r="K84" s="308">
        <v>0.05</v>
      </c>
      <c r="L84" s="857">
        <f>N78*K84</f>
        <v>3724.4530855308312</v>
      </c>
      <c r="M84" s="858"/>
      <c r="N84" s="54"/>
    </row>
    <row r="85" spans="1:14" ht="15.75" thickBot="1">
      <c r="B85" s="94" t="s">
        <v>974</v>
      </c>
      <c r="C85" s="95"/>
      <c r="D85" s="95"/>
      <c r="E85" s="95"/>
      <c r="F85" s="95"/>
      <c r="G85" s="95"/>
      <c r="H85" s="95"/>
      <c r="I85" s="96"/>
      <c r="J85" s="97"/>
      <c r="K85" s="309">
        <v>0.05</v>
      </c>
      <c r="L85" s="859">
        <f>N78*K85</f>
        <v>3724.4530855308312</v>
      </c>
      <c r="M85" s="860"/>
      <c r="N85" s="54"/>
    </row>
    <row r="86" spans="1:14" ht="15.75" thickBot="1">
      <c r="B86" s="823" t="s">
        <v>953</v>
      </c>
      <c r="C86" s="824"/>
      <c r="D86" s="824"/>
      <c r="E86" s="824"/>
      <c r="F86" s="824"/>
      <c r="G86" s="824"/>
      <c r="H86" s="824"/>
      <c r="I86" s="824"/>
      <c r="J86" s="824"/>
      <c r="K86" s="824"/>
      <c r="L86" s="824"/>
      <c r="M86" s="825"/>
      <c r="N86" s="55">
        <f>L83+L84+L85</f>
        <v>22346.718513184991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96835.780223801616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310</v>
      </c>
      <c r="B36" s="836" t="str">
        <f>VLOOKUP(A36,EQUIPOS!A6:D154,3,FALSE)</f>
        <v>Retroexcavadora A25C</v>
      </c>
      <c r="C36" s="837"/>
      <c r="D36" s="837"/>
      <c r="E36" s="837"/>
      <c r="F36" s="837"/>
      <c r="G36" s="837"/>
      <c r="H36" s="838"/>
      <c r="I36" s="271"/>
      <c r="J36" s="272"/>
      <c r="K36" s="273">
        <f>VLOOKUP(A36,EQUIPOS!A6:D163,4,FALSE)</f>
        <v>188835.32838117096</v>
      </c>
      <c r="L36" s="274"/>
      <c r="M36" s="275">
        <v>3</v>
      </c>
      <c r="N36" s="276">
        <f>K36/M36</f>
        <v>62945.109460390318</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90.218333333333348</v>
      </c>
    </row>
    <row r="43" spans="1:14" ht="15.75" thickBot="1">
      <c r="B43" s="823" t="s">
        <v>953</v>
      </c>
      <c r="C43" s="824"/>
      <c r="D43" s="824"/>
      <c r="E43" s="824"/>
      <c r="F43" s="824"/>
      <c r="G43" s="824"/>
      <c r="H43" s="824"/>
      <c r="I43" s="824"/>
      <c r="J43" s="824"/>
      <c r="K43" s="824"/>
      <c r="L43" s="824"/>
      <c r="M43" s="825"/>
      <c r="N43" s="102">
        <f>SUM(N36:N42)</f>
        <v>63035.327793723649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827">
        <f>VLOOKUP(A59,TRANSPORTE!A6:D117,4,FALSE)</f>
        <v>1430.5297550350779</v>
      </c>
      <c r="M59" s="828"/>
      <c r="N59" s="291">
        <f>K59*L59</f>
        <v>2431.9005835596322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2431.9005835596322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24</v>
      </c>
      <c r="N70" s="300">
        <f>K70/M70</f>
        <v>9021.8333333333339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9021.8333333333339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74489.061710616617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14897.812342123325</v>
      </c>
      <c r="M83" s="858"/>
      <c r="N83" s="54"/>
    </row>
    <row r="84" spans="1:14">
      <c r="B84" s="92" t="s">
        <v>973</v>
      </c>
      <c r="C84" s="93"/>
      <c r="D84" s="93"/>
      <c r="E84" s="93"/>
      <c r="F84" s="93"/>
      <c r="G84" s="93"/>
      <c r="H84" s="93"/>
      <c r="I84" s="90"/>
      <c r="J84" s="91"/>
      <c r="K84" s="308">
        <v>0.05</v>
      </c>
      <c r="L84" s="857">
        <f>N78*K84</f>
        <v>3724.4530855308312</v>
      </c>
      <c r="M84" s="858"/>
      <c r="N84" s="54"/>
    </row>
    <row r="85" spans="1:14" ht="15.75" thickBot="1">
      <c r="B85" s="94" t="s">
        <v>974</v>
      </c>
      <c r="C85" s="95"/>
      <c r="D85" s="95"/>
      <c r="E85" s="95"/>
      <c r="F85" s="95"/>
      <c r="G85" s="95"/>
      <c r="H85" s="95"/>
      <c r="I85" s="96"/>
      <c r="J85" s="97"/>
      <c r="K85" s="309">
        <v>0.05</v>
      </c>
      <c r="L85" s="859">
        <f>N78*K85</f>
        <v>3724.4530855308312</v>
      </c>
      <c r="M85" s="860"/>
      <c r="N85" s="54"/>
    </row>
    <row r="86" spans="1:14" ht="15.75" thickBot="1">
      <c r="B86" s="823" t="s">
        <v>953</v>
      </c>
      <c r="C86" s="824"/>
      <c r="D86" s="824"/>
      <c r="E86" s="824"/>
      <c r="F86" s="824"/>
      <c r="G86" s="824"/>
      <c r="H86" s="824"/>
      <c r="I86" s="824"/>
      <c r="J86" s="824"/>
      <c r="K86" s="824"/>
      <c r="L86" s="824"/>
      <c r="M86" s="825"/>
      <c r="N86" s="55">
        <f>L83+L84+L85</f>
        <v>22346.718513184991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96835.780223801616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134930.66164305925</v>
      </c>
      <c r="L36" s="274"/>
      <c r="M36" s="275">
        <v>45</v>
      </c>
      <c r="N36" s="276">
        <f>K36/M36</f>
        <v>2998.4591476235391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2999.962786512428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827">
        <f>VLOOKUP(A59,TRANSPORTE!A6:D117,4,FALSE)</f>
        <v>11.419323153400478</v>
      </c>
      <c r="M59" s="828"/>
      <c r="N59" s="291">
        <f>K59*L59</f>
        <v>407.66983657639713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407.66983657639713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3557.9965119777144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711.59930239554296</v>
      </c>
      <c r="M83" s="858"/>
      <c r="N83" s="54"/>
    </row>
    <row r="84" spans="1:14">
      <c r="B84" s="92" t="s">
        <v>973</v>
      </c>
      <c r="C84" s="93"/>
      <c r="D84" s="93"/>
      <c r="E84" s="93"/>
      <c r="F84" s="93"/>
      <c r="G84" s="93"/>
      <c r="H84" s="93"/>
      <c r="I84" s="90"/>
      <c r="J84" s="91"/>
      <c r="K84" s="308">
        <v>0.05</v>
      </c>
      <c r="L84" s="857">
        <f>N78*K84</f>
        <v>177.89982559888574</v>
      </c>
      <c r="M84" s="858"/>
      <c r="N84" s="54"/>
    </row>
    <row r="85" spans="1:14" ht="15.75" thickBot="1">
      <c r="B85" s="94" t="s">
        <v>974</v>
      </c>
      <c r="C85" s="95"/>
      <c r="D85" s="95"/>
      <c r="E85" s="95"/>
      <c r="F85" s="95"/>
      <c r="G85" s="95"/>
      <c r="H85" s="95"/>
      <c r="I85" s="96"/>
      <c r="J85" s="97"/>
      <c r="K85" s="309">
        <v>0.05</v>
      </c>
      <c r="L85" s="859">
        <f>N78*K85</f>
        <v>177.89982559888574</v>
      </c>
      <c r="M85" s="860"/>
      <c r="N85" s="54"/>
    </row>
    <row r="86" spans="1:14" ht="15.75" thickBot="1">
      <c r="B86" s="823" t="s">
        <v>953</v>
      </c>
      <c r="C86" s="824"/>
      <c r="D86" s="824"/>
      <c r="E86" s="824"/>
      <c r="F86" s="824"/>
      <c r="G86" s="824"/>
      <c r="H86" s="824"/>
      <c r="I86" s="824"/>
      <c r="J86" s="824"/>
      <c r="K86" s="824"/>
      <c r="L86" s="824"/>
      <c r="M86" s="825"/>
      <c r="N86" s="55">
        <f>L83+L84+L85</f>
        <v>1067.3989535933144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4625.3954655710286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c r="B36" s="836"/>
      <c r="C36" s="837"/>
      <c r="D36" s="837"/>
      <c r="E36" s="837"/>
      <c r="F36" s="837"/>
      <c r="G36" s="837"/>
      <c r="H36" s="838"/>
      <c r="I36" s="271"/>
      <c r="J36" s="272"/>
      <c r="K36" s="273"/>
      <c r="L36" s="274"/>
      <c r="M36" s="275"/>
      <c r="N36" s="276"/>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0.1</v>
      </c>
      <c r="M42" s="848"/>
      <c r="N42" s="108">
        <f>N76*L42</f>
        <v>60.145555555555553</v>
      </c>
    </row>
    <row r="43" spans="1:14" ht="15.75" thickBot="1">
      <c r="B43" s="823" t="s">
        <v>953</v>
      </c>
      <c r="C43" s="824"/>
      <c r="D43" s="824"/>
      <c r="E43" s="824"/>
      <c r="F43" s="824"/>
      <c r="G43" s="824"/>
      <c r="H43" s="824"/>
      <c r="I43" s="824"/>
      <c r="J43" s="824"/>
      <c r="K43" s="824"/>
      <c r="L43" s="824"/>
      <c r="M43" s="825"/>
      <c r="N43" s="102">
        <f>SUM(N36:N42)</f>
        <v>60.145555555555553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827">
        <f>VLOOKUP(A59,TRANSPORTE!A6:D117,4,FALSE)</f>
        <v>11.419323153400478</v>
      </c>
      <c r="M59" s="828"/>
      <c r="N59" s="291">
        <f>K59*L59</f>
        <v>117.04806232235491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117.04806232235491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360</v>
      </c>
      <c r="N70" s="300">
        <f>K70/M70</f>
        <v>601.45555555555552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601.45555555555552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778.64917343346599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155.72983468669321</v>
      </c>
      <c r="M83" s="858"/>
      <c r="N83" s="54"/>
    </row>
    <row r="84" spans="1:14">
      <c r="B84" s="92" t="s">
        <v>973</v>
      </c>
      <c r="C84" s="93"/>
      <c r="D84" s="93"/>
      <c r="E84" s="93"/>
      <c r="F84" s="93"/>
      <c r="G84" s="93"/>
      <c r="H84" s="93"/>
      <c r="I84" s="90"/>
      <c r="J84" s="91"/>
      <c r="K84" s="308">
        <v>0.05</v>
      </c>
      <c r="L84" s="857">
        <f>N78*K84</f>
        <v>38.932458671673302</v>
      </c>
      <c r="M84" s="858"/>
      <c r="N84" s="54"/>
    </row>
    <row r="85" spans="1:14" ht="15.75" thickBot="1">
      <c r="B85" s="94" t="s">
        <v>974</v>
      </c>
      <c r="C85" s="95"/>
      <c r="D85" s="95"/>
      <c r="E85" s="95"/>
      <c r="F85" s="95"/>
      <c r="G85" s="95"/>
      <c r="H85" s="95"/>
      <c r="I85" s="96"/>
      <c r="J85" s="97"/>
      <c r="K85" s="309">
        <v>0.05</v>
      </c>
      <c r="L85" s="859">
        <f>N78*K85</f>
        <v>38.932458671673302</v>
      </c>
      <c r="M85" s="860"/>
      <c r="N85" s="54"/>
    </row>
    <row r="86" spans="1:14" ht="15.75" thickBot="1">
      <c r="B86" s="823" t="s">
        <v>953</v>
      </c>
      <c r="C86" s="824"/>
      <c r="D86" s="824"/>
      <c r="E86" s="824"/>
      <c r="F86" s="824"/>
      <c r="G86" s="824"/>
      <c r="H86" s="824"/>
      <c r="I86" s="824"/>
      <c r="J86" s="824"/>
      <c r="K86" s="824"/>
      <c r="L86" s="824"/>
      <c r="M86" s="825"/>
      <c r="N86" s="55">
        <f>L83+L84+L85</f>
        <v>233.59475203003984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1012.2439254635058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134930.66164305925</v>
      </c>
      <c r="L36" s="274"/>
      <c r="M36" s="275">
        <v>45</v>
      </c>
      <c r="N36" s="276">
        <f>K36/M36</f>
        <v>2998.4591476235391</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1.5036388888888887</v>
      </c>
    </row>
    <row r="43" spans="1:14" ht="15.75" thickBot="1">
      <c r="B43" s="823" t="s">
        <v>953</v>
      </c>
      <c r="C43" s="824"/>
      <c r="D43" s="824"/>
      <c r="E43" s="824"/>
      <c r="F43" s="824"/>
      <c r="G43" s="824"/>
      <c r="H43" s="824"/>
      <c r="I43" s="824"/>
      <c r="J43" s="824"/>
      <c r="K43" s="824"/>
      <c r="L43" s="824"/>
      <c r="M43" s="825"/>
      <c r="N43" s="102">
        <f>SUM(N36:N42)</f>
        <v>2999.962786512428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1411</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827">
        <f>VLOOKUP(A59,TRANSPORTE!A6:D117,4,FALSE)</f>
        <v>1185.5333673803041</v>
      </c>
      <c r="M59" s="828"/>
      <c r="N59" s="291">
        <f>K59*L59</f>
        <v>960.86886659489949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960.86886659489949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360</v>
      </c>
      <c r="N70" s="300">
        <f>K70/M70</f>
        <v>150.36388888888888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150.36388888888888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4111.195541996216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822.23910839924326</v>
      </c>
      <c r="M83" s="858"/>
      <c r="N83" s="54"/>
    </row>
    <row r="84" spans="1:14">
      <c r="B84" s="92" t="s">
        <v>973</v>
      </c>
      <c r="C84" s="93"/>
      <c r="D84" s="93"/>
      <c r="E84" s="93"/>
      <c r="F84" s="93"/>
      <c r="G84" s="93"/>
      <c r="H84" s="93"/>
      <c r="I84" s="90"/>
      <c r="J84" s="91"/>
      <c r="K84" s="308">
        <v>0.05</v>
      </c>
      <c r="L84" s="857">
        <f>N78*K84</f>
        <v>205.55977709981082</v>
      </c>
      <c r="M84" s="858"/>
      <c r="N84" s="54"/>
    </row>
    <row r="85" spans="1:14" ht="15.75" thickBot="1">
      <c r="B85" s="94" t="s">
        <v>974</v>
      </c>
      <c r="C85" s="95"/>
      <c r="D85" s="95"/>
      <c r="E85" s="95"/>
      <c r="F85" s="95"/>
      <c r="G85" s="95"/>
      <c r="H85" s="95"/>
      <c r="I85" s="96"/>
      <c r="J85" s="97"/>
      <c r="K85" s="309">
        <v>0.05</v>
      </c>
      <c r="L85" s="859">
        <f>N78*K85</f>
        <v>205.55977709981082</v>
      </c>
      <c r="M85" s="860"/>
      <c r="N85" s="54"/>
    </row>
    <row r="86" spans="1:14" ht="15.75" thickBot="1">
      <c r="B86" s="823" t="s">
        <v>953</v>
      </c>
      <c r="C86" s="824"/>
      <c r="D86" s="824"/>
      <c r="E86" s="824"/>
      <c r="F86" s="824"/>
      <c r="G86" s="824"/>
      <c r="H86" s="824"/>
      <c r="I86" s="824"/>
      <c r="J86" s="824"/>
      <c r="K86" s="824"/>
      <c r="L86" s="824"/>
      <c r="M86" s="825"/>
      <c r="N86" s="55">
        <f>L83+L84+L85</f>
        <v>1233.3586625988648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5344.5542045950806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1424</v>
      </c>
      <c r="C31" s="84" t="s">
        <v>1412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VLOOKUP(A36,EQUIPOS!A5:D154,4,FALSE)</f>
        <v>344731.48643629981</v>
      </c>
      <c r="L36" s="274"/>
      <c r="M36" s="275">
        <v>0.625</v>
      </c>
      <c r="N36" s="276">
        <f>K36/M36</f>
        <v>551570.37829807971</v>
      </c>
    </row>
    <row r="37" spans="1:14">
      <c r="A37" s="111" t="s">
        <v>241</v>
      </c>
      <c r="B37" s="836" t="str">
        <f>VLOOKUP(A37,EQUIPOS!A7:D154,3,FALSE)</f>
        <v>Grúa (capacidad 15 ton)</v>
      </c>
      <c r="C37" s="837"/>
      <c r="D37" s="837"/>
      <c r="E37" s="837"/>
      <c r="F37" s="837"/>
      <c r="G37" s="837"/>
      <c r="H37" s="838"/>
      <c r="I37" s="271"/>
      <c r="J37" s="272"/>
      <c r="K37" s="273">
        <f>VLOOKUP(A37,EQUIPOS!A6:D154,4,FALSE)</f>
        <v>181572.4311357413</v>
      </c>
      <c r="L37" s="274"/>
      <c r="M37" s="275">
        <v>0.625</v>
      </c>
      <c r="N37" s="276">
        <f>K37/M37</f>
        <v>290515.88981718605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2706.55</v>
      </c>
    </row>
    <row r="43" spans="1:14" ht="15.75" thickBot="1">
      <c r="B43" s="823" t="s">
        <v>953</v>
      </c>
      <c r="C43" s="824"/>
      <c r="D43" s="824"/>
      <c r="E43" s="824"/>
      <c r="F43" s="824"/>
      <c r="G43" s="824"/>
      <c r="H43" s="824"/>
      <c r="I43" s="824"/>
      <c r="J43" s="824"/>
      <c r="K43" s="824"/>
      <c r="L43" s="824"/>
      <c r="M43" s="825"/>
      <c r="N43" s="398">
        <f>SUM(N36:N42)</f>
        <v>844792.81811526581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14669.474070191669</v>
      </c>
      <c r="N49" s="276">
        <f>K49*M49</f>
        <v>14669.474070191669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8521.1402397753172</v>
      </c>
      <c r="N50" s="276">
        <f>K50*M50</f>
        <v>8521.1402397753172</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66227.178139041047</v>
      </c>
      <c r="N51" s="276">
        <f>K51*M51</f>
        <v>132454.35627808209</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160811.27616803182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5</v>
      </c>
      <c r="N70" s="399">
        <f>K70/M70</f>
        <v>54131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1059735.0942832977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211947.01885665953</v>
      </c>
      <c r="M83" s="858"/>
      <c r="N83" s="54"/>
    </row>
    <row r="84" spans="1:14">
      <c r="B84" s="92" t="s">
        <v>973</v>
      </c>
      <c r="C84" s="93"/>
      <c r="D84" s="93"/>
      <c r="E84" s="93"/>
      <c r="F84" s="93"/>
      <c r="G84" s="93"/>
      <c r="H84" s="93"/>
      <c r="I84" s="90"/>
      <c r="J84" s="91"/>
      <c r="K84" s="308">
        <v>0.05</v>
      </c>
      <c r="L84" s="857">
        <f>N78*K84</f>
        <v>52986.754714164883</v>
      </c>
      <c r="M84" s="858"/>
      <c r="N84" s="54"/>
    </row>
    <row r="85" spans="1:14" ht="15.75" thickBot="1">
      <c r="B85" s="94" t="s">
        <v>974</v>
      </c>
      <c r="C85" s="95"/>
      <c r="D85" s="95"/>
      <c r="E85" s="95"/>
      <c r="F85" s="95"/>
      <c r="G85" s="95"/>
      <c r="H85" s="95"/>
      <c r="I85" s="96"/>
      <c r="J85" s="97"/>
      <c r="K85" s="309">
        <v>0.05</v>
      </c>
      <c r="L85" s="859">
        <f>N78*K85</f>
        <v>52986.754714164883</v>
      </c>
      <c r="M85" s="860"/>
      <c r="N85" s="54"/>
    </row>
    <row r="86" spans="1:14" ht="15.75" thickBot="1">
      <c r="B86" s="823" t="s">
        <v>953</v>
      </c>
      <c r="C86" s="824"/>
      <c r="D86" s="824"/>
      <c r="E86" s="824"/>
      <c r="F86" s="824"/>
      <c r="G86" s="824"/>
      <c r="H86" s="824"/>
      <c r="I86" s="824"/>
      <c r="J86" s="824"/>
      <c r="K86" s="824"/>
      <c r="L86" s="824"/>
      <c r="M86" s="825"/>
      <c r="N86" s="55">
        <f>L83+L84+L85</f>
        <v>317920.5282849893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1377655.622568287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1425</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344731.48643629981</v>
      </c>
      <c r="L36" s="274"/>
      <c r="M36" s="275">
        <v>0.5</v>
      </c>
      <c r="N36" s="276">
        <f>K36/M36</f>
        <v>689462.97287259961</v>
      </c>
    </row>
    <row r="37" spans="1:14">
      <c r="A37" s="111" t="s">
        <v>241</v>
      </c>
      <c r="B37" s="836" t="str">
        <f>VLOOKUP(A37,EQUIPOS!A7:D154,3,FALSE)</f>
        <v>Grúa (capacidad 15 ton)</v>
      </c>
      <c r="C37" s="837"/>
      <c r="D37" s="837"/>
      <c r="E37" s="837"/>
      <c r="F37" s="837"/>
      <c r="G37" s="837"/>
      <c r="H37" s="838"/>
      <c r="I37" s="271"/>
      <c r="J37" s="272"/>
      <c r="K37" s="273">
        <f>VLOOKUP(A37,EQUIPOS!A7:D164,4,FALSE)</f>
        <v>181572.4311357413</v>
      </c>
      <c r="L37" s="274"/>
      <c r="M37" s="275">
        <v>0.5</v>
      </c>
      <c r="N37" s="276">
        <f>K37/M37</f>
        <v>363144.86227148259</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3383.1875</v>
      </c>
    </row>
    <row r="43" spans="1:14" ht="15.75" thickBot="1">
      <c r="B43" s="823" t="s">
        <v>953</v>
      </c>
      <c r="C43" s="824"/>
      <c r="D43" s="824"/>
      <c r="E43" s="824"/>
      <c r="F43" s="824"/>
      <c r="G43" s="824"/>
      <c r="H43" s="824"/>
      <c r="I43" s="824"/>
      <c r="J43" s="824"/>
      <c r="K43" s="824"/>
      <c r="L43" s="824"/>
      <c r="M43" s="825"/>
      <c r="N43" s="398">
        <f>SUM(N36:N42)</f>
        <v>1055991.0226440821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14669.474070191669</v>
      </c>
      <c r="N49" s="276">
        <f>K49*M49</f>
        <v>14669.474070191669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8521.1402397753172</v>
      </c>
      <c r="N50" s="276">
        <f>K50*M50</f>
        <v>8521.1402397753172</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66227.178139041047</v>
      </c>
      <c r="N51" s="276">
        <f>K51*M51</f>
        <v>132454.35627808209</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160811.27616803182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4</v>
      </c>
      <c r="N70" s="399">
        <f>K70/M70</f>
        <v>67663.75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67663.75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1284466.0488121139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256893.2097624228</v>
      </c>
      <c r="M83" s="858"/>
      <c r="N83" s="54"/>
    </row>
    <row r="84" spans="1:14">
      <c r="B84" s="92" t="s">
        <v>973</v>
      </c>
      <c r="C84" s="93"/>
      <c r="D84" s="93"/>
      <c r="E84" s="93"/>
      <c r="F84" s="93"/>
      <c r="G84" s="93"/>
      <c r="H84" s="93"/>
      <c r="I84" s="90"/>
      <c r="J84" s="91"/>
      <c r="K84" s="308">
        <v>0.05</v>
      </c>
      <c r="L84" s="857">
        <f>N78*K84</f>
        <v>64223.302440605701</v>
      </c>
      <c r="M84" s="858"/>
      <c r="N84" s="54"/>
    </row>
    <row r="85" spans="1:14" ht="15.75" thickBot="1">
      <c r="B85" s="94" t="s">
        <v>974</v>
      </c>
      <c r="C85" s="95"/>
      <c r="D85" s="95"/>
      <c r="E85" s="95"/>
      <c r="F85" s="95"/>
      <c r="G85" s="95"/>
      <c r="H85" s="95"/>
      <c r="I85" s="96"/>
      <c r="J85" s="97"/>
      <c r="K85" s="309">
        <v>0.05</v>
      </c>
      <c r="L85" s="859">
        <f>N78*K85</f>
        <v>64223.302440605701</v>
      </c>
      <c r="M85" s="860"/>
      <c r="N85" s="54"/>
    </row>
    <row r="86" spans="1:14" ht="15.75" thickBot="1">
      <c r="B86" s="823" t="s">
        <v>953</v>
      </c>
      <c r="C86" s="824"/>
      <c r="D86" s="824"/>
      <c r="E86" s="824"/>
      <c r="F86" s="824"/>
      <c r="G86" s="824"/>
      <c r="H86" s="824"/>
      <c r="I86" s="824"/>
      <c r="J86" s="824"/>
      <c r="K86" s="824"/>
      <c r="L86" s="824"/>
      <c r="M86" s="825"/>
      <c r="N86" s="55">
        <f>L83+L84+L85</f>
        <v>385339.81464363419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1669805.8634557482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344731.48643629981</v>
      </c>
      <c r="L36" s="274"/>
      <c r="M36" s="275">
        <v>0.4375</v>
      </c>
      <c r="N36" s="276">
        <f>K36/M36</f>
        <v>787957.68328297103</v>
      </c>
    </row>
    <row r="37" spans="1:14">
      <c r="A37" s="111" t="s">
        <v>241</v>
      </c>
      <c r="B37" s="836" t="str">
        <f>VLOOKUP(A37,EQUIPOS!A7:D154,3,FALSE)</f>
        <v>Grúa (capacidad 15 ton)</v>
      </c>
      <c r="C37" s="837"/>
      <c r="D37" s="837"/>
      <c r="E37" s="837"/>
      <c r="F37" s="837"/>
      <c r="G37" s="837"/>
      <c r="H37" s="838"/>
      <c r="I37" s="271"/>
      <c r="J37" s="272"/>
      <c r="K37" s="273">
        <f>VLOOKUP(A37,EQUIPOS!A7:D164,4,FALSE)</f>
        <v>181572.4311357413</v>
      </c>
      <c r="L37" s="274"/>
      <c r="M37" s="275">
        <v>0.4375</v>
      </c>
      <c r="N37" s="276">
        <f>K37/M37</f>
        <v>415022.69973883725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3866.5</v>
      </c>
    </row>
    <row r="43" spans="1:14" ht="15.75" thickBot="1">
      <c r="B43" s="823" t="s">
        <v>953</v>
      </c>
      <c r="C43" s="824"/>
      <c r="D43" s="824"/>
      <c r="E43" s="824"/>
      <c r="F43" s="824"/>
      <c r="G43" s="824"/>
      <c r="H43" s="824"/>
      <c r="I43" s="824"/>
      <c r="J43" s="824"/>
      <c r="K43" s="824"/>
      <c r="L43" s="824"/>
      <c r="M43" s="825"/>
      <c r="N43" s="398">
        <f>SUM(N36:N42)</f>
        <v>1206846.8830218082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14669.474070191669</v>
      </c>
      <c r="N49" s="276">
        <f>K49*M49</f>
        <v>14669.474070191669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8521.1402397753172</v>
      </c>
      <c r="N50" s="276">
        <f>K50*M50</f>
        <v>8521.1402397753172</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66227.178139041047</v>
      </c>
      <c r="N51" s="276">
        <f>K51*M51</f>
        <v>132454.35627808209</v>
      </c>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160811.27616803182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13</v>
      </c>
      <c r="B70" s="52" t="str">
        <f>VLOOKUP(A70,'MANO DE OBRA'!A8:D68,3,FALSE)</f>
        <v>Obrero (5)</v>
      </c>
      <c r="C70" s="50"/>
      <c r="D70" s="50"/>
      <c r="E70" s="50"/>
      <c r="F70" s="50"/>
      <c r="G70" s="50"/>
      <c r="H70" s="50"/>
      <c r="I70" s="296">
        <f>K70/J70*100</f>
        <v>146300</v>
      </c>
      <c r="J70" s="297">
        <v>185</v>
      </c>
      <c r="K70" s="298">
        <f>VLOOKUP(A70,'MANO DE OBRA'!A8:D99,4,FALSE)</f>
        <v>270655</v>
      </c>
      <c r="L70" s="53"/>
      <c r="M70" s="299">
        <v>3.5</v>
      </c>
      <c r="N70" s="399">
        <f>K70/M70</f>
        <v>77330</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77330</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1444988.1591898401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288997.63183796802</v>
      </c>
      <c r="M83" s="858"/>
      <c r="N83" s="54"/>
    </row>
    <row r="84" spans="1:14">
      <c r="B84" s="92" t="s">
        <v>973</v>
      </c>
      <c r="C84" s="93"/>
      <c r="D84" s="93"/>
      <c r="E84" s="93"/>
      <c r="F84" s="93"/>
      <c r="G84" s="93"/>
      <c r="H84" s="93"/>
      <c r="I84" s="90"/>
      <c r="J84" s="91"/>
      <c r="K84" s="308">
        <v>0.05</v>
      </c>
      <c r="L84" s="857">
        <f>N78*K84</f>
        <v>72249.407959492004</v>
      </c>
      <c r="M84" s="858"/>
      <c r="N84" s="54"/>
    </row>
    <row r="85" spans="1:14" ht="15.75" thickBot="1">
      <c r="B85" s="94" t="s">
        <v>974</v>
      </c>
      <c r="C85" s="95"/>
      <c r="D85" s="95"/>
      <c r="E85" s="95"/>
      <c r="F85" s="95"/>
      <c r="G85" s="95"/>
      <c r="H85" s="95"/>
      <c r="I85" s="96"/>
      <c r="J85" s="97"/>
      <c r="K85" s="309">
        <v>0.05</v>
      </c>
      <c r="L85" s="859">
        <f>N78*K85</f>
        <v>72249.407959492004</v>
      </c>
      <c r="M85" s="860"/>
      <c r="N85" s="54"/>
    </row>
    <row r="86" spans="1:14" ht="15.75" thickBot="1">
      <c r="B86" s="823" t="s">
        <v>953</v>
      </c>
      <c r="C86" s="824"/>
      <c r="D86" s="824"/>
      <c r="E86" s="824"/>
      <c r="F86" s="824"/>
      <c r="G86" s="824"/>
      <c r="H86" s="824"/>
      <c r="I86" s="824"/>
      <c r="J86" s="824"/>
      <c r="K86" s="824"/>
      <c r="L86" s="824"/>
      <c r="M86" s="825"/>
      <c r="N86" s="55">
        <f>L83+L84+L85</f>
        <v>433496.44775695202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1878484.606946792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344731.48643629981</v>
      </c>
      <c r="L36" s="274"/>
      <c r="M36" s="275">
        <v>0.875</v>
      </c>
      <c r="N36" s="276">
        <f>K36/M36</f>
        <v>393978.84164148552</v>
      </c>
    </row>
    <row r="37" spans="1:14">
      <c r="A37" s="111" t="s">
        <v>241</v>
      </c>
      <c r="B37" s="836" t="str">
        <f>VLOOKUP(A37,EQUIPOS!A7:D154,3,FALSE)</f>
        <v>Grúa (capacidad 15 ton)</v>
      </c>
      <c r="C37" s="837"/>
      <c r="D37" s="837"/>
      <c r="E37" s="837"/>
      <c r="F37" s="837"/>
      <c r="G37" s="837"/>
      <c r="H37" s="838"/>
      <c r="I37" s="271"/>
      <c r="J37" s="272"/>
      <c r="K37" s="273">
        <f>VLOOKUP(A37,EQUIPOS!A7:D164,4,FALSE)</f>
        <v>181572.4311357413</v>
      </c>
      <c r="L37" s="274"/>
      <c r="M37" s="275">
        <v>0.875</v>
      </c>
      <c r="N37" s="276">
        <f>K37/M37</f>
        <v>207511.34986941863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1546.6000000000001</v>
      </c>
    </row>
    <row r="43" spans="1:14" ht="15.75" thickBot="1">
      <c r="B43" s="823" t="s">
        <v>953</v>
      </c>
      <c r="C43" s="824"/>
      <c r="D43" s="824"/>
      <c r="E43" s="824"/>
      <c r="F43" s="824"/>
      <c r="G43" s="824"/>
      <c r="H43" s="824"/>
      <c r="I43" s="824"/>
      <c r="J43" s="824"/>
      <c r="K43" s="824"/>
      <c r="L43" s="824"/>
      <c r="M43" s="825"/>
      <c r="N43" s="398">
        <f>SUM(N36:N42)</f>
        <v>603036.79151090409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14669.474070191669</v>
      </c>
      <c r="N49" s="276">
        <f>K49*M49</f>
        <v>14669.474070191669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8521.1402397753172</v>
      </c>
      <c r="N50" s="276">
        <f>K50*M50</f>
        <v>8521.1402397753172</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7</v>
      </c>
      <c r="N70" s="399">
        <f>K70/M70</f>
        <v>30932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30932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662325.71140085382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132465.14228017078</v>
      </c>
      <c r="M83" s="858"/>
      <c r="N83" s="54"/>
    </row>
    <row r="84" spans="1:14">
      <c r="B84" s="92" t="s">
        <v>973</v>
      </c>
      <c r="C84" s="93"/>
      <c r="D84" s="93"/>
      <c r="E84" s="93"/>
      <c r="F84" s="93"/>
      <c r="G84" s="93"/>
      <c r="H84" s="93"/>
      <c r="I84" s="90"/>
      <c r="J84" s="91"/>
      <c r="K84" s="308">
        <v>0.05</v>
      </c>
      <c r="L84" s="857">
        <f>N78*K84</f>
        <v>33116.285570042695</v>
      </c>
      <c r="M84" s="858"/>
      <c r="N84" s="54"/>
    </row>
    <row r="85" spans="1:14" ht="15.75" thickBot="1">
      <c r="B85" s="94" t="s">
        <v>974</v>
      </c>
      <c r="C85" s="95"/>
      <c r="D85" s="95"/>
      <c r="E85" s="95"/>
      <c r="F85" s="95"/>
      <c r="G85" s="95"/>
      <c r="H85" s="95"/>
      <c r="I85" s="96"/>
      <c r="J85" s="97"/>
      <c r="K85" s="309">
        <v>0.05</v>
      </c>
      <c r="L85" s="859">
        <f>N78*K85</f>
        <v>33116.285570042695</v>
      </c>
      <c r="M85" s="860"/>
      <c r="N85" s="54"/>
    </row>
    <row r="86" spans="1:14" ht="15.75" thickBot="1">
      <c r="B86" s="823" t="s">
        <v>953</v>
      </c>
      <c r="C86" s="824"/>
      <c r="D86" s="824"/>
      <c r="E86" s="824"/>
      <c r="F86" s="824"/>
      <c r="G86" s="824"/>
      <c r="H86" s="824"/>
      <c r="I86" s="824"/>
      <c r="J86" s="824"/>
      <c r="K86" s="824"/>
      <c r="L86" s="824"/>
      <c r="M86" s="825"/>
      <c r="N86" s="55">
        <f>L83+L84+L85</f>
        <v>198697.71342025619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861023.42482110998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344731.48643629981</v>
      </c>
      <c r="L36" s="274"/>
      <c r="M36" s="275">
        <v>0.75</v>
      </c>
      <c r="N36" s="276">
        <f>K36/M36</f>
        <v>459641.98191506643</v>
      </c>
    </row>
    <row r="37" spans="1:14">
      <c r="A37" s="111" t="s">
        <v>241</v>
      </c>
      <c r="B37" s="836" t="str">
        <f>VLOOKUP(A37,EQUIPOS!A7:D154,3,FALSE)</f>
        <v>Grúa (capacidad 15 ton)</v>
      </c>
      <c r="C37" s="837"/>
      <c r="D37" s="837"/>
      <c r="E37" s="837"/>
      <c r="F37" s="837"/>
      <c r="G37" s="837"/>
      <c r="H37" s="838"/>
      <c r="I37" s="271"/>
      <c r="J37" s="272"/>
      <c r="K37" s="273">
        <f>VLOOKUP(A37,EQUIPOS!A7:D164,4,FALSE)</f>
        <v>181572.4311357413</v>
      </c>
      <c r="L37" s="274"/>
      <c r="M37" s="275">
        <v>0.75</v>
      </c>
      <c r="N37" s="276">
        <f>K37/M37</f>
        <v>242096.57484765505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1804.3666666666668</v>
      </c>
    </row>
    <row r="43" spans="1:14" ht="15.75" thickBot="1">
      <c r="B43" s="823" t="s">
        <v>953</v>
      </c>
      <c r="C43" s="824"/>
      <c r="D43" s="824"/>
      <c r="E43" s="824"/>
      <c r="F43" s="824"/>
      <c r="G43" s="824"/>
      <c r="H43" s="824"/>
      <c r="I43" s="824"/>
      <c r="J43" s="824"/>
      <c r="K43" s="824"/>
      <c r="L43" s="824"/>
      <c r="M43" s="825"/>
      <c r="N43" s="398">
        <f>SUM(N36:N42)</f>
        <v>703542.9234293882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14669.474070191669</v>
      </c>
      <c r="N49" s="276">
        <f>K49*M49</f>
        <v>14669.474070191669</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8521.1402397753172</v>
      </c>
      <c r="N50" s="276">
        <f>K50*M50</f>
        <v>8521.1402397753172</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4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6</v>
      </c>
      <c r="N70" s="399">
        <f>K70/M70</f>
        <v>36087.333333333336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36087.333333333336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767987.1766526713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153597.43533053427</v>
      </c>
      <c r="M83" s="858"/>
      <c r="N83" s="54"/>
    </row>
    <row r="84" spans="1:14">
      <c r="B84" s="92" t="s">
        <v>973</v>
      </c>
      <c r="C84" s="93"/>
      <c r="D84" s="93"/>
      <c r="E84" s="93"/>
      <c r="F84" s="93"/>
      <c r="G84" s="93"/>
      <c r="H84" s="93"/>
      <c r="I84" s="90"/>
      <c r="J84" s="91"/>
      <c r="K84" s="308">
        <v>0.05</v>
      </c>
      <c r="L84" s="857">
        <f>N78*K84</f>
        <v>38399.358832633567</v>
      </c>
      <c r="M84" s="858"/>
      <c r="N84" s="54"/>
    </row>
    <row r="85" spans="1:14" ht="15.75" thickBot="1">
      <c r="B85" s="94" t="s">
        <v>974</v>
      </c>
      <c r="C85" s="95"/>
      <c r="D85" s="95"/>
      <c r="E85" s="95"/>
      <c r="F85" s="95"/>
      <c r="G85" s="95"/>
      <c r="H85" s="95"/>
      <c r="I85" s="96"/>
      <c r="J85" s="97"/>
      <c r="K85" s="309">
        <v>0.05</v>
      </c>
      <c r="L85" s="859">
        <f>N78*K85</f>
        <v>38399.358832633567</v>
      </c>
      <c r="M85" s="860"/>
      <c r="N85" s="54"/>
    </row>
    <row r="86" spans="1:14" ht="15.75" thickBot="1">
      <c r="B86" s="823" t="s">
        <v>953</v>
      </c>
      <c r="C86" s="824"/>
      <c r="D86" s="824"/>
      <c r="E86" s="824"/>
      <c r="F86" s="824"/>
      <c r="G86" s="824"/>
      <c r="H86" s="824"/>
      <c r="I86" s="824"/>
      <c r="J86" s="824"/>
      <c r="K86" s="824"/>
      <c r="L86" s="824"/>
      <c r="M86" s="825"/>
      <c r="N86" s="55">
        <f>L83+L84+L85</f>
        <v>230396.15299580139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998383.32964847272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146</v>
      </c>
      <c r="B36" s="836" t="str">
        <f>VLOOKUP(A36,EQUIPOS!A6:D154,3,FALSE)</f>
        <v>Camabaja</v>
      </c>
      <c r="C36" s="837"/>
      <c r="D36" s="837"/>
      <c r="E36" s="837"/>
      <c r="F36" s="837"/>
      <c r="G36" s="837"/>
      <c r="H36" s="838"/>
      <c r="I36" s="271"/>
      <c r="J36" s="272"/>
      <c r="K36" s="273">
        <f>VLOOKUP(A36,EQUIPOS!A6:D163,4,FALSE)</f>
        <v>344731.48643629981</v>
      </c>
      <c r="L36" s="274"/>
      <c r="M36" s="275">
        <v>0.6875</v>
      </c>
      <c r="N36" s="276">
        <f>K36/M36</f>
        <v>501427.61663461791</v>
      </c>
    </row>
    <row r="37" spans="1:14">
      <c r="A37" s="111" t="s">
        <v>241</v>
      </c>
      <c r="B37" s="836" t="str">
        <f>VLOOKUP(A37,EQUIPOS!A7:D154,3,FALSE)</f>
        <v>Grúa (capacidad 15 ton)</v>
      </c>
      <c r="C37" s="837"/>
      <c r="D37" s="837"/>
      <c r="E37" s="837"/>
      <c r="F37" s="837"/>
      <c r="G37" s="837"/>
      <c r="H37" s="838"/>
      <c r="I37" s="271"/>
      <c r="J37" s="272"/>
      <c r="K37" s="273">
        <f>VLOOKUP(A37,EQUIPOS!A7:D164,4,FALSE)</f>
        <v>181572.4311357413</v>
      </c>
      <c r="L37" s="274"/>
      <c r="M37" s="275">
        <v>0.6875</v>
      </c>
      <c r="N37" s="276">
        <f>K37/M37</f>
        <v>264105.35437926004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1968.4</v>
      </c>
    </row>
    <row r="43" spans="1:14" ht="15.75" thickBot="1">
      <c r="B43" s="823" t="s">
        <v>953</v>
      </c>
      <c r="C43" s="824"/>
      <c r="D43" s="824"/>
      <c r="E43" s="824"/>
      <c r="F43" s="824"/>
      <c r="G43" s="824"/>
      <c r="H43" s="824"/>
      <c r="I43" s="824"/>
      <c r="J43" s="824"/>
      <c r="K43" s="824"/>
      <c r="L43" s="824"/>
      <c r="M43" s="825"/>
      <c r="N43" s="398">
        <f>SUM(N36:N42)</f>
        <v>767501.37101387803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14669.474070191669</v>
      </c>
      <c r="N49" s="276">
        <f>K49*M49</f>
        <v>14669.474070191669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8521.1402397753172</v>
      </c>
      <c r="N50" s="276">
        <f>K50*M50</f>
        <v>8521.1402397753172</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5.5</v>
      </c>
      <c r="N70" s="399">
        <f>K70/M70</f>
        <v>39368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39368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835226.29090382776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167045.25818076555</v>
      </c>
      <c r="M83" s="858"/>
      <c r="N83" s="54"/>
    </row>
    <row r="84" spans="1:14">
      <c r="B84" s="92" t="s">
        <v>973</v>
      </c>
      <c r="C84" s="93"/>
      <c r="D84" s="93"/>
      <c r="E84" s="93"/>
      <c r="F84" s="93"/>
      <c r="G84" s="93"/>
      <c r="H84" s="93"/>
      <c r="I84" s="90"/>
      <c r="J84" s="91"/>
      <c r="K84" s="308">
        <v>0.05</v>
      </c>
      <c r="L84" s="857">
        <f>N78*K84</f>
        <v>41761.314545191388</v>
      </c>
      <c r="M84" s="858"/>
      <c r="N84" s="54"/>
    </row>
    <row r="85" spans="1:14" ht="15.75" thickBot="1">
      <c r="B85" s="94" t="s">
        <v>974</v>
      </c>
      <c r="C85" s="95"/>
      <c r="D85" s="95"/>
      <c r="E85" s="95"/>
      <c r="F85" s="95"/>
      <c r="G85" s="95"/>
      <c r="H85" s="95"/>
      <c r="I85" s="96"/>
      <c r="J85" s="97"/>
      <c r="K85" s="309">
        <v>0.05</v>
      </c>
      <c r="L85" s="859">
        <f>N78*K85</f>
        <v>41761.314545191388</v>
      </c>
      <c r="M85" s="860"/>
      <c r="N85" s="54"/>
    </row>
    <row r="86" spans="1:14" ht="15.75" thickBot="1">
      <c r="B86" s="823" t="s">
        <v>953</v>
      </c>
      <c r="C86" s="824"/>
      <c r="D86" s="824"/>
      <c r="E86" s="824"/>
      <c r="F86" s="824"/>
      <c r="G86" s="824"/>
      <c r="H86" s="824"/>
      <c r="I86" s="824"/>
      <c r="J86" s="824"/>
      <c r="K86" s="824"/>
      <c r="L86" s="824"/>
      <c r="M86" s="825"/>
      <c r="N86" s="55">
        <f>L83+L84+L85</f>
        <v>250567.88727114833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1085794.178174976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5" t="s">
        <v>241</v>
      </c>
      <c r="B36" s="836" t="str">
        <f>VLOOKUP(A36,EQUIPOS!A6:D154,3,FALSE)</f>
        <v>Grúa (capacidad 15 ton)</v>
      </c>
      <c r="C36" s="837"/>
      <c r="D36" s="837"/>
      <c r="E36" s="837"/>
      <c r="F36" s="837"/>
      <c r="G36" s="837"/>
      <c r="H36" s="838"/>
      <c r="I36" s="271"/>
      <c r="J36" s="272"/>
      <c r="K36" s="273">
        <f>VLOOKUP(A36,EQUIPOS!A6:D163,4,FALSE)</f>
        <v>181572.4311357413</v>
      </c>
      <c r="L36" s="274"/>
      <c r="M36" s="400">
        <v>1.125</v>
      </c>
      <c r="N36" s="276">
        <f>K36/M36</f>
        <v>161397.71656510339</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1202.9111111111113</v>
      </c>
    </row>
    <row r="43" spans="1:14" ht="15.75" thickBot="1">
      <c r="B43" s="823" t="s">
        <v>953</v>
      </c>
      <c r="C43" s="824"/>
      <c r="D43" s="824"/>
      <c r="E43" s="824"/>
      <c r="F43" s="824"/>
      <c r="G43" s="824"/>
      <c r="H43" s="824"/>
      <c r="I43" s="824"/>
      <c r="J43" s="824"/>
      <c r="K43" s="824"/>
      <c r="L43" s="824"/>
      <c r="M43" s="825"/>
      <c r="N43" s="398">
        <f>SUM(N36:N42)</f>
        <v>162600.6276762145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516.63055799827339</v>
      </c>
      <c r="N48" s="276">
        <f>K48*M48</f>
        <v>5166.3055799827343</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8521.1402397753172</v>
      </c>
      <c r="N49" s="276">
        <f>K49*M49</f>
        <v>8521.1402397753172</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14669.474070191669</v>
      </c>
      <c r="N50" s="276">
        <f>K50*M50</f>
        <v>14669.474070191669</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1"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0">
        <v>9</v>
      </c>
      <c r="N70" s="399">
        <f>K70/M70</f>
        <v>24058.222222222223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24058.222222222223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215015.76978838645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43003.153957677292</v>
      </c>
      <c r="M83" s="858"/>
      <c r="N83" s="54"/>
    </row>
    <row r="84" spans="1:14">
      <c r="B84" s="92" t="s">
        <v>973</v>
      </c>
      <c r="C84" s="93"/>
      <c r="D84" s="93"/>
      <c r="E84" s="93"/>
      <c r="F84" s="93"/>
      <c r="G84" s="93"/>
      <c r="H84" s="93"/>
      <c r="I84" s="90"/>
      <c r="J84" s="91"/>
      <c r="K84" s="308">
        <v>0.05</v>
      </c>
      <c r="L84" s="857">
        <f>N78*K84</f>
        <v>10750.788489419323</v>
      </c>
      <c r="M84" s="858"/>
      <c r="N84" s="54"/>
    </row>
    <row r="85" spans="1:14" ht="15.75" thickBot="1">
      <c r="B85" s="94" t="s">
        <v>974</v>
      </c>
      <c r="C85" s="95"/>
      <c r="D85" s="95"/>
      <c r="E85" s="95"/>
      <c r="F85" s="95"/>
      <c r="G85" s="95"/>
      <c r="H85" s="95"/>
      <c r="I85" s="96"/>
      <c r="J85" s="97"/>
      <c r="K85" s="309">
        <v>0.05</v>
      </c>
      <c r="L85" s="859">
        <f>N78*K85</f>
        <v>10750.788489419323</v>
      </c>
      <c r="M85" s="860"/>
      <c r="N85" s="54"/>
    </row>
    <row r="86" spans="1:14" ht="15.75" thickBot="1">
      <c r="B86" s="823" t="s">
        <v>953</v>
      </c>
      <c r="C86" s="824"/>
      <c r="D86" s="824"/>
      <c r="E86" s="824"/>
      <c r="F86" s="824"/>
      <c r="G86" s="824"/>
      <c r="H86" s="824"/>
      <c r="I86" s="824"/>
      <c r="J86" s="824"/>
      <c r="K86" s="824"/>
      <c r="L86" s="824"/>
      <c r="M86" s="825"/>
      <c r="N86" s="55">
        <f>L83+L84+L85</f>
        <v>64504.730936515945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279520.50072490238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58" t="s">
        <v>241</v>
      </c>
      <c r="B36" s="836" t="str">
        <f>VLOOKUP(A36,EQUIPOS!A6:D154,3,FALSE)</f>
        <v>Grúa (capacidad 15 ton)</v>
      </c>
      <c r="C36" s="837"/>
      <c r="D36" s="837"/>
      <c r="E36" s="837"/>
      <c r="F36" s="837"/>
      <c r="G36" s="837"/>
      <c r="H36" s="838"/>
      <c r="I36" s="271"/>
      <c r="J36" s="272"/>
      <c r="K36" s="273">
        <f>VLOOKUP(A36,EQUIPOS!A6:D163,4,FALSE)</f>
        <v>181572.4311357413</v>
      </c>
      <c r="L36" s="274"/>
      <c r="M36" s="466">
        <v>1</v>
      </c>
      <c r="N36" s="276">
        <f>K36/M36</f>
        <v>181572.4311357413</v>
      </c>
    </row>
    <row r="37" spans="1:14">
      <c r="A37" s="158" t="s">
        <v>373</v>
      </c>
      <c r="B37" s="836" t="str">
        <f>VLOOKUP(A37,EQUIPOS!A7:D154,3,FALSE)</f>
        <v>Volqueta 6 m3</v>
      </c>
      <c r="C37" s="837"/>
      <c r="D37" s="837"/>
      <c r="E37" s="837"/>
      <c r="F37" s="837"/>
      <c r="G37" s="837"/>
      <c r="H37" s="838"/>
      <c r="I37" s="271"/>
      <c r="J37" s="272"/>
      <c r="K37" s="273">
        <f>VLOOKUP(A37,EQUIPOS!A7:D164,4,FALSE)</f>
        <v>69920.370575334382</v>
      </c>
      <c r="L37" s="274"/>
      <c r="M37" s="467">
        <v>1</v>
      </c>
      <c r="N37" s="276">
        <f>K37/M37</f>
        <v>69920.370575334382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1353.2750000000001</v>
      </c>
    </row>
    <row r="43" spans="1:14" ht="15.75" thickBot="1">
      <c r="B43" s="823" t="s">
        <v>953</v>
      </c>
      <c r="C43" s="824"/>
      <c r="D43" s="824"/>
      <c r="E43" s="824"/>
      <c r="F43" s="824"/>
      <c r="G43" s="824"/>
      <c r="H43" s="824"/>
      <c r="I43" s="824"/>
      <c r="J43" s="824"/>
      <c r="K43" s="824"/>
      <c r="L43" s="824"/>
      <c r="M43" s="825"/>
      <c r="N43" s="398">
        <f>SUM(N36:N42)</f>
        <v>252846.07671107567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516.63055799827339</v>
      </c>
      <c r="N48" s="276">
        <f>K48*M48</f>
        <v>5166.3055799827343</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8521.1402397753172</v>
      </c>
      <c r="N49" s="276">
        <f>K49*M49</f>
        <v>8521.1402397753172</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14669.474070191669</v>
      </c>
      <c r="N50" s="276">
        <f>K50*M50</f>
        <v>14669.474070191669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6"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8</v>
      </c>
      <c r="N70" s="399">
        <f>K70/M70</f>
        <v>27065.5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27065.5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308268.4966010254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61653.69932020508</v>
      </c>
      <c r="M83" s="858"/>
      <c r="N83" s="54"/>
    </row>
    <row r="84" spans="1:14">
      <c r="B84" s="92" t="s">
        <v>973</v>
      </c>
      <c r="C84" s="93"/>
      <c r="D84" s="93"/>
      <c r="E84" s="93"/>
      <c r="F84" s="93"/>
      <c r="G84" s="93"/>
      <c r="H84" s="93"/>
      <c r="I84" s="90"/>
      <c r="J84" s="91"/>
      <c r="K84" s="308">
        <v>0.05</v>
      </c>
      <c r="L84" s="857">
        <f>N78*K84</f>
        <v>15413.42483005127</v>
      </c>
      <c r="M84" s="858"/>
      <c r="N84" s="54"/>
    </row>
    <row r="85" spans="1:14" ht="15.75" thickBot="1">
      <c r="B85" s="94" t="s">
        <v>974</v>
      </c>
      <c r="C85" s="95"/>
      <c r="D85" s="95"/>
      <c r="E85" s="95"/>
      <c r="F85" s="95"/>
      <c r="G85" s="95"/>
      <c r="H85" s="95"/>
      <c r="I85" s="96"/>
      <c r="J85" s="97"/>
      <c r="K85" s="309">
        <v>0.05</v>
      </c>
      <c r="L85" s="859">
        <f>N78*K85</f>
        <v>15413.42483005127</v>
      </c>
      <c r="M85" s="860"/>
      <c r="N85" s="54"/>
    </row>
    <row r="86" spans="1:14" ht="15.75" thickBot="1">
      <c r="B86" s="823" t="s">
        <v>953</v>
      </c>
      <c r="C86" s="824"/>
      <c r="D86" s="824"/>
      <c r="E86" s="824"/>
      <c r="F86" s="824"/>
      <c r="G86" s="824"/>
      <c r="H86" s="824"/>
      <c r="I86" s="824"/>
      <c r="J86" s="824"/>
      <c r="K86" s="824"/>
      <c r="L86" s="824"/>
      <c r="M86" s="825"/>
      <c r="N86" s="55">
        <f>L83+L84+L85</f>
        <v>92480.54898030762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400749.04558133299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181572.4311357413</v>
      </c>
      <c r="L36" s="274"/>
      <c r="M36" s="275">
        <v>0.9375</v>
      </c>
      <c r="N36" s="276">
        <f>K36/M36</f>
        <v>193677.25987812405</v>
      </c>
    </row>
    <row r="37" spans="1:14">
      <c r="A37" s="147" t="s">
        <v>373</v>
      </c>
      <c r="B37" s="836" t="str">
        <f>VLOOKUP(A37,EQUIPOS!A7:D154,3,FALSE)</f>
        <v>Volqueta 6 m3</v>
      </c>
      <c r="C37" s="837"/>
      <c r="D37" s="837"/>
      <c r="E37" s="837"/>
      <c r="F37" s="837"/>
      <c r="G37" s="837"/>
      <c r="H37" s="838"/>
      <c r="I37" s="271"/>
      <c r="J37" s="272"/>
      <c r="K37" s="273">
        <f>VLOOKUP(A37,EQUIPOS!A7:D164,4,FALSE)</f>
        <v>69920.370575334382</v>
      </c>
      <c r="L37" s="274"/>
      <c r="M37" s="275">
        <v>0.9375</v>
      </c>
      <c r="N37" s="276">
        <f>K37/M37</f>
        <v>74581.728613690007</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1443.4933333333333</v>
      </c>
    </row>
    <row r="43" spans="1:14" ht="15.75" thickBot="1">
      <c r="B43" s="823" t="s">
        <v>953</v>
      </c>
      <c r="C43" s="824"/>
      <c r="D43" s="824"/>
      <c r="E43" s="824"/>
      <c r="F43" s="824"/>
      <c r="G43" s="824"/>
      <c r="H43" s="824"/>
      <c r="I43" s="824"/>
      <c r="J43" s="824"/>
      <c r="K43" s="824"/>
      <c r="L43" s="824"/>
      <c r="M43" s="825"/>
      <c r="N43" s="398">
        <f>SUM(N36:N42)</f>
        <v>269702.48182514741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14669.474070191669</v>
      </c>
      <c r="N49" s="276">
        <f>K49*M49</f>
        <v>14669.474070191669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8521.1402397753172</v>
      </c>
      <c r="N50" s="276">
        <f>K50*M50</f>
        <v>8521.1402397753172</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9"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02">
        <v>7.5</v>
      </c>
      <c r="N70" s="399">
        <f>K70/M70</f>
        <v>28869.866666666665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28869.866666666665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326929.26838176377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65385.853676352759</v>
      </c>
      <c r="M83" s="858"/>
      <c r="N83" s="54"/>
    </row>
    <row r="84" spans="1:14">
      <c r="B84" s="92" t="s">
        <v>973</v>
      </c>
      <c r="C84" s="93"/>
      <c r="D84" s="93"/>
      <c r="E84" s="93"/>
      <c r="F84" s="93"/>
      <c r="G84" s="93"/>
      <c r="H84" s="93"/>
      <c r="I84" s="90"/>
      <c r="J84" s="91"/>
      <c r="K84" s="308">
        <v>0.05</v>
      </c>
      <c r="L84" s="857">
        <f>N78*K84</f>
        <v>16346.46341908819</v>
      </c>
      <c r="M84" s="858"/>
      <c r="N84" s="54"/>
    </row>
    <row r="85" spans="1:14" ht="15.75" thickBot="1">
      <c r="B85" s="94" t="s">
        <v>974</v>
      </c>
      <c r="C85" s="95"/>
      <c r="D85" s="95"/>
      <c r="E85" s="95"/>
      <c r="F85" s="95"/>
      <c r="G85" s="95"/>
      <c r="H85" s="95"/>
      <c r="I85" s="96"/>
      <c r="J85" s="97"/>
      <c r="K85" s="309">
        <v>0.05</v>
      </c>
      <c r="L85" s="859">
        <f>N78*K85</f>
        <v>16346.46341908819</v>
      </c>
      <c r="M85" s="860"/>
      <c r="N85" s="54"/>
    </row>
    <row r="86" spans="1:14" ht="15.75" thickBot="1">
      <c r="B86" s="823" t="s">
        <v>953</v>
      </c>
      <c r="C86" s="824"/>
      <c r="D86" s="824"/>
      <c r="E86" s="824"/>
      <c r="F86" s="824"/>
      <c r="G86" s="824"/>
      <c r="H86" s="824"/>
      <c r="I86" s="824"/>
      <c r="J86" s="824"/>
      <c r="K86" s="824"/>
      <c r="L86" s="824"/>
      <c r="M86" s="825"/>
      <c r="N86" s="55">
        <f>L83+L84+L85</f>
        <v>98078.780514529135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425008.04889629292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1433</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181572.4311357413</v>
      </c>
      <c r="L36" s="274"/>
      <c r="M36" s="275">
        <v>1.5</v>
      </c>
      <c r="N36" s="276">
        <f>K36/M36</f>
        <v>121048.28742382753</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902.18333333333339</v>
      </c>
    </row>
    <row r="43" spans="1:14" ht="15.75" thickBot="1">
      <c r="B43" s="823" t="s">
        <v>953</v>
      </c>
      <c r="C43" s="824"/>
      <c r="D43" s="824"/>
      <c r="E43" s="824"/>
      <c r="F43" s="824"/>
      <c r="G43" s="824"/>
      <c r="H43" s="824"/>
      <c r="I43" s="824"/>
      <c r="J43" s="824"/>
      <c r="K43" s="824"/>
      <c r="L43" s="824"/>
      <c r="M43" s="825"/>
      <c r="N43" s="398">
        <f>SUM(N36:N42)</f>
        <v>121950.47075716086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14669.474070191669</v>
      </c>
      <c r="N49" s="276">
        <f>K49*M49</f>
        <v>14669.474070191669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8521.1402397753172</v>
      </c>
      <c r="N50" s="276">
        <f>K50*M50</f>
        <v>8521.1402397753172</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12</v>
      </c>
      <c r="N70" s="399">
        <f>K70/M70</f>
        <v>18043.666666666668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18043.666666666668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168351.05731377724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33670.211462755447</v>
      </c>
      <c r="M83" s="858"/>
      <c r="N83" s="54"/>
    </row>
    <row r="84" spans="1:14">
      <c r="B84" s="92" t="s">
        <v>973</v>
      </c>
      <c r="C84" s="93"/>
      <c r="D84" s="93"/>
      <c r="E84" s="93"/>
      <c r="F84" s="93"/>
      <c r="G84" s="93"/>
      <c r="H84" s="93"/>
      <c r="I84" s="90"/>
      <c r="J84" s="91"/>
      <c r="K84" s="308">
        <v>0.05</v>
      </c>
      <c r="L84" s="857">
        <f>N78*K84</f>
        <v>8417.5528656888619</v>
      </c>
      <c r="M84" s="858"/>
      <c r="N84" s="54"/>
    </row>
    <row r="85" spans="1:14" ht="15.75" thickBot="1">
      <c r="B85" s="94" t="s">
        <v>974</v>
      </c>
      <c r="C85" s="95"/>
      <c r="D85" s="95"/>
      <c r="E85" s="95"/>
      <c r="F85" s="95"/>
      <c r="G85" s="95"/>
      <c r="H85" s="95"/>
      <c r="I85" s="96"/>
      <c r="J85" s="97"/>
      <c r="K85" s="309">
        <v>0.05</v>
      </c>
      <c r="L85" s="859">
        <f>N78*K85</f>
        <v>8417.5528656888619</v>
      </c>
      <c r="M85" s="860"/>
      <c r="N85" s="54"/>
    </row>
    <row r="86" spans="1:14" ht="15.75" thickBot="1">
      <c r="B86" s="823" t="s">
        <v>953</v>
      </c>
      <c r="C86" s="824"/>
      <c r="D86" s="824"/>
      <c r="E86" s="824"/>
      <c r="F86" s="824"/>
      <c r="G86" s="824"/>
      <c r="H86" s="824"/>
      <c r="I86" s="824"/>
      <c r="J86" s="824"/>
      <c r="K86" s="824"/>
      <c r="L86" s="824"/>
      <c r="M86" s="825"/>
      <c r="N86" s="55">
        <f>L83+L84+L85</f>
        <v>50505.317194133175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218856.37450791043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181572.4311357413</v>
      </c>
      <c r="L36" s="274"/>
      <c r="M36" s="275">
        <v>1.375</v>
      </c>
      <c r="N36" s="276">
        <f>K36/M36</f>
        <v>132052.67718963002</v>
      </c>
    </row>
    <row r="37" spans="1:14">
      <c r="A37" s="147" t="s">
        <v>373</v>
      </c>
      <c r="B37" s="836" t="str">
        <f>VLOOKUP(A37,EQUIPOS!A7:D154,3,FALSE)</f>
        <v>Volqueta 6 m3</v>
      </c>
      <c r="C37" s="837"/>
      <c r="D37" s="837"/>
      <c r="E37" s="837"/>
      <c r="F37" s="837"/>
      <c r="G37" s="837"/>
      <c r="H37" s="838"/>
      <c r="I37" s="271"/>
      <c r="J37" s="272"/>
      <c r="K37" s="273">
        <f>VLOOKUP(A37,EQUIPOS!A7:D164,4,FALSE)</f>
        <v>69920.370575334382</v>
      </c>
      <c r="L37" s="274"/>
      <c r="M37" s="275">
        <v>1.375</v>
      </c>
      <c r="N37" s="276">
        <f>K37/M37</f>
        <v>50851.178600243184</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984.2</v>
      </c>
    </row>
    <row r="43" spans="1:14" ht="15.75" thickBot="1">
      <c r="B43" s="823" t="s">
        <v>953</v>
      </c>
      <c r="C43" s="824"/>
      <c r="D43" s="824"/>
      <c r="E43" s="824"/>
      <c r="F43" s="824"/>
      <c r="G43" s="824"/>
      <c r="H43" s="824"/>
      <c r="I43" s="824"/>
      <c r="J43" s="824"/>
      <c r="K43" s="824"/>
      <c r="L43" s="824"/>
      <c r="M43" s="825"/>
      <c r="N43" s="398">
        <f>SUM(N36:N42)</f>
        <v>183888.05578987321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14669.474070191669</v>
      </c>
      <c r="N49" s="276">
        <f>K49*M49</f>
        <v>14669.474070191669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8521.1402397753172</v>
      </c>
      <c r="N50" s="276">
        <f>K50*M50</f>
        <v>8521.1402397753172</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11</v>
      </c>
      <c r="N70" s="399">
        <f>K70/M70</f>
        <v>19684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19684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231928.97567982294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46385.795135964589</v>
      </c>
      <c r="M83" s="858"/>
      <c r="N83" s="54"/>
    </row>
    <row r="84" spans="1:14">
      <c r="B84" s="92" t="s">
        <v>973</v>
      </c>
      <c r="C84" s="93"/>
      <c r="D84" s="93"/>
      <c r="E84" s="93"/>
      <c r="F84" s="93"/>
      <c r="G84" s="93"/>
      <c r="H84" s="93"/>
      <c r="I84" s="90"/>
      <c r="J84" s="91"/>
      <c r="K84" s="308">
        <v>0.05</v>
      </c>
      <c r="L84" s="857">
        <f>N78*K84</f>
        <v>11596.448783991147</v>
      </c>
      <c r="M84" s="858"/>
      <c r="N84" s="54"/>
    </row>
    <row r="85" spans="1:14" ht="15.75" thickBot="1">
      <c r="B85" s="94" t="s">
        <v>974</v>
      </c>
      <c r="C85" s="95"/>
      <c r="D85" s="95"/>
      <c r="E85" s="95"/>
      <c r="F85" s="95"/>
      <c r="G85" s="95"/>
      <c r="H85" s="95"/>
      <c r="I85" s="96"/>
      <c r="J85" s="97"/>
      <c r="K85" s="309">
        <v>0.05</v>
      </c>
      <c r="L85" s="859">
        <f>N78*K85</f>
        <v>11596.448783991147</v>
      </c>
      <c r="M85" s="860"/>
      <c r="N85" s="54"/>
    </row>
    <row r="86" spans="1:14" ht="15.75" thickBot="1">
      <c r="B86" s="823" t="s">
        <v>953</v>
      </c>
      <c r="C86" s="824"/>
      <c r="D86" s="824"/>
      <c r="E86" s="824"/>
      <c r="F86" s="824"/>
      <c r="G86" s="824"/>
      <c r="H86" s="824"/>
      <c r="I86" s="824"/>
      <c r="J86" s="824"/>
      <c r="K86" s="824"/>
      <c r="L86" s="824"/>
      <c r="M86" s="825"/>
      <c r="N86" s="55">
        <f>L83+L84+L85</f>
        <v>69578.692703946886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301507.66838376981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241</v>
      </c>
      <c r="B36" s="836" t="str">
        <f>VLOOKUP(A36,EQUIPOS!A6:D154,3,FALSE)</f>
        <v>Grúa (capacidad 15 ton)</v>
      </c>
      <c r="C36" s="837"/>
      <c r="D36" s="837"/>
      <c r="E36" s="837"/>
      <c r="F36" s="837"/>
      <c r="G36" s="837"/>
      <c r="H36" s="838"/>
      <c r="I36" s="271"/>
      <c r="J36" s="272"/>
      <c r="K36" s="273">
        <f>VLOOKUP(A36,EQUIPOS!A6:D163,4,FALSE)</f>
        <v>181572.4311357413</v>
      </c>
      <c r="L36" s="274"/>
      <c r="M36" s="275">
        <v>1.3125</v>
      </c>
      <c r="N36" s="276">
        <f>K36/M36</f>
        <v>138340.89991294575</v>
      </c>
    </row>
    <row r="37" spans="1:14">
      <c r="A37" s="147" t="s">
        <v>373</v>
      </c>
      <c r="B37" s="836" t="str">
        <f>VLOOKUP(A37,EQUIPOS!A7:D154,3,FALSE)</f>
        <v>Volqueta 6 m3</v>
      </c>
      <c r="C37" s="837"/>
      <c r="D37" s="837"/>
      <c r="E37" s="837"/>
      <c r="F37" s="837"/>
      <c r="G37" s="837"/>
      <c r="H37" s="838"/>
      <c r="I37" s="271"/>
      <c r="J37" s="272"/>
      <c r="K37" s="273">
        <f>VLOOKUP(A37,EQUIPOS!A7:D164,4,FALSE)</f>
        <v>69920.370575334382</v>
      </c>
      <c r="L37" s="274"/>
      <c r="M37" s="275">
        <v>1.3125</v>
      </c>
      <c r="N37" s="276">
        <f>K37/M37</f>
        <v>53272.663295492865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0.05</v>
      </c>
      <c r="M42" s="848"/>
      <c r="N42" s="108">
        <f>N76*L42</f>
        <v>1031.0666666666666</v>
      </c>
    </row>
    <row r="43" spans="1:14" ht="15.75" thickBot="1">
      <c r="B43" s="823" t="s">
        <v>953</v>
      </c>
      <c r="C43" s="824"/>
      <c r="D43" s="824"/>
      <c r="E43" s="824"/>
      <c r="F43" s="824"/>
      <c r="G43" s="824"/>
      <c r="H43" s="824"/>
      <c r="I43" s="824"/>
      <c r="J43" s="824"/>
      <c r="K43" s="824"/>
      <c r="L43" s="824"/>
      <c r="M43" s="825"/>
      <c r="N43" s="398">
        <f>SUM(N36:N42)</f>
        <v>192644.62987510531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516.63055799827339</v>
      </c>
      <c r="N48" s="276">
        <f>K48*M48</f>
        <v>5166.3055799827343</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14669.474070191669</v>
      </c>
      <c r="N49" s="276">
        <f>K49*M49</f>
        <v>14669.474070191669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8521.1402397753172</v>
      </c>
      <c r="N50" s="276">
        <f>K50*M50</f>
        <v>8521.1402397753172</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28356.919889949721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10.5</v>
      </c>
      <c r="N70" s="399">
        <f>K70/M70</f>
        <v>20621.333333333332</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20621.333333333332</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241622.88309838838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48324.576619677682</v>
      </c>
      <c r="M83" s="858"/>
      <c r="N83" s="54"/>
    </row>
    <row r="84" spans="1:14">
      <c r="B84" s="92" t="s">
        <v>973</v>
      </c>
      <c r="C84" s="93"/>
      <c r="D84" s="93"/>
      <c r="E84" s="93"/>
      <c r="F84" s="93"/>
      <c r="G84" s="93"/>
      <c r="H84" s="93"/>
      <c r="I84" s="90"/>
      <c r="J84" s="91"/>
      <c r="K84" s="308">
        <v>0.05</v>
      </c>
      <c r="L84" s="857">
        <f>N78*K84</f>
        <v>12081.144154919421</v>
      </c>
      <c r="M84" s="858"/>
      <c r="N84" s="54"/>
    </row>
    <row r="85" spans="1:14" ht="15.75" thickBot="1">
      <c r="B85" s="94" t="s">
        <v>974</v>
      </c>
      <c r="C85" s="95"/>
      <c r="D85" s="95"/>
      <c r="E85" s="95"/>
      <c r="F85" s="95"/>
      <c r="G85" s="95"/>
      <c r="H85" s="95"/>
      <c r="I85" s="96"/>
      <c r="J85" s="97"/>
      <c r="K85" s="309">
        <v>0.05</v>
      </c>
      <c r="L85" s="859">
        <f>N78*K85</f>
        <v>12081.144154919421</v>
      </c>
      <c r="M85" s="860"/>
      <c r="N85" s="54"/>
    </row>
    <row r="86" spans="1:14" ht="15.75" thickBot="1">
      <c r="B86" s="823" t="s">
        <v>953</v>
      </c>
      <c r="C86" s="824"/>
      <c r="D86" s="824"/>
      <c r="E86" s="824"/>
      <c r="F86" s="824"/>
      <c r="G86" s="824"/>
      <c r="H86" s="824"/>
      <c r="I86" s="824"/>
      <c r="J86" s="824"/>
      <c r="K86" s="824"/>
      <c r="L86" s="824"/>
      <c r="M86" s="825"/>
      <c r="N86" s="55">
        <f>L83+L84+L85</f>
        <v>72486.864929516523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314109.74802790489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134930.66164305925</v>
      </c>
      <c r="L36" s="274"/>
      <c r="M36" s="275">
        <v>66</v>
      </c>
      <c r="N36" s="276">
        <f>K36/M36</f>
        <v>2044.4039642887765</v>
      </c>
    </row>
    <row r="37" spans="1:14">
      <c r="A37" s="147"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146468.42778283131</v>
      </c>
      <c r="L37" s="274"/>
      <c r="M37" s="275">
        <v>100</v>
      </c>
      <c r="N37" s="276">
        <f>K37/M37</f>
        <v>1464.684277828313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3510.113450450423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5065.2812877008928</v>
      </c>
      <c r="N48" s="276">
        <f>K48*M48</f>
        <v>5065.2812877008928</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5065.2812877008928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8677.9155714846493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1735.58311429693</v>
      </c>
      <c r="M83" s="858"/>
      <c r="N83" s="54"/>
    </row>
    <row r="84" spans="1:14">
      <c r="B84" s="92" t="s">
        <v>973</v>
      </c>
      <c r="C84" s="93"/>
      <c r="D84" s="93"/>
      <c r="E84" s="93"/>
      <c r="F84" s="93"/>
      <c r="G84" s="93"/>
      <c r="H84" s="93"/>
      <c r="I84" s="90"/>
      <c r="J84" s="91"/>
      <c r="K84" s="308">
        <v>0.05</v>
      </c>
      <c r="L84" s="857">
        <f>N78*K84</f>
        <v>433.89577857423251</v>
      </c>
      <c r="M84" s="858"/>
      <c r="N84" s="54"/>
    </row>
    <row r="85" spans="1:14" ht="15.75" thickBot="1">
      <c r="B85" s="94" t="s">
        <v>974</v>
      </c>
      <c r="C85" s="95"/>
      <c r="D85" s="95"/>
      <c r="E85" s="95"/>
      <c r="F85" s="95"/>
      <c r="G85" s="95"/>
      <c r="H85" s="95"/>
      <c r="I85" s="96"/>
      <c r="J85" s="97"/>
      <c r="K85" s="309">
        <v>0.05</v>
      </c>
      <c r="L85" s="859">
        <f>N78*K85</f>
        <v>433.89577857423251</v>
      </c>
      <c r="M85" s="860"/>
      <c r="N85" s="54"/>
    </row>
    <row r="86" spans="1:14" ht="15.75" thickBot="1">
      <c r="B86" s="823" t="s">
        <v>953</v>
      </c>
      <c r="C86" s="824"/>
      <c r="D86" s="824"/>
      <c r="E86" s="824"/>
      <c r="F86" s="824"/>
      <c r="G86" s="824"/>
      <c r="H86" s="824"/>
      <c r="I86" s="824"/>
      <c r="J86" s="824"/>
      <c r="K86" s="824"/>
      <c r="L86" s="824"/>
      <c r="M86" s="825"/>
      <c r="N86" s="55">
        <f>L83+L84+L85</f>
        <v>2603.3746714453946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11281.290242930045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47" t="s">
        <v>312</v>
      </c>
      <c r="B36" s="836" t="str">
        <f>VLOOKUP(A36,EQUIPOS!A6:D154,3,FALSE)</f>
        <v>Retroexcavadora sobre oruga, potencia 138 HP, balde de 1,5 m3.</v>
      </c>
      <c r="C36" s="837"/>
      <c r="D36" s="837"/>
      <c r="E36" s="837"/>
      <c r="F36" s="837"/>
      <c r="G36" s="837"/>
      <c r="H36" s="838"/>
      <c r="I36" s="271"/>
      <c r="J36" s="272"/>
      <c r="K36" s="273">
        <f>VLOOKUP(A36,EQUIPOS!A6:D163,4,FALSE)</f>
        <v>134930.66164305925</v>
      </c>
      <c r="L36" s="274"/>
      <c r="M36" s="275">
        <v>66</v>
      </c>
      <c r="N36" s="276">
        <f>K36/M36</f>
        <v>2044.4039642887765</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2045.4291726221097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2147.950005955443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429.59000119108862</v>
      </c>
      <c r="M83" s="858"/>
      <c r="N83" s="54"/>
    </row>
    <row r="84" spans="1:14">
      <c r="B84" s="92" t="s">
        <v>973</v>
      </c>
      <c r="C84" s="93"/>
      <c r="D84" s="93"/>
      <c r="E84" s="93"/>
      <c r="F84" s="93"/>
      <c r="G84" s="93"/>
      <c r="H84" s="93"/>
      <c r="I84" s="90"/>
      <c r="J84" s="91"/>
      <c r="K84" s="308">
        <v>0.05</v>
      </c>
      <c r="L84" s="857">
        <f>N78*K84</f>
        <v>107.39750029777215</v>
      </c>
      <c r="M84" s="858"/>
      <c r="N84" s="54"/>
    </row>
    <row r="85" spans="1:14" ht="15.75" thickBot="1">
      <c r="B85" s="94" t="s">
        <v>974</v>
      </c>
      <c r="C85" s="95"/>
      <c r="D85" s="95"/>
      <c r="E85" s="95"/>
      <c r="F85" s="95"/>
      <c r="G85" s="95"/>
      <c r="H85" s="95"/>
      <c r="I85" s="96"/>
      <c r="J85" s="97"/>
      <c r="K85" s="309">
        <v>0.05</v>
      </c>
      <c r="L85" s="859">
        <f>N78*K85</f>
        <v>107.39750029777215</v>
      </c>
      <c r="M85" s="860"/>
      <c r="N85" s="54"/>
    </row>
    <row r="86" spans="1:14" ht="15.75" thickBot="1">
      <c r="B86" s="823" t="s">
        <v>953</v>
      </c>
      <c r="C86" s="824"/>
      <c r="D86" s="824"/>
      <c r="E86" s="824"/>
      <c r="F86" s="824"/>
      <c r="G86" s="824"/>
      <c r="H86" s="824"/>
      <c r="I86" s="824"/>
      <c r="J86" s="824"/>
      <c r="K86" s="824"/>
      <c r="L86" s="824"/>
      <c r="M86" s="825"/>
      <c r="N86" s="55">
        <f>L83+L84+L85</f>
        <v>644.38500178663287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2792.335007742076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N11" sqref="N11"/>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180</v>
      </c>
      <c r="B36" s="836" t="str">
        <f>VLOOKUP(A36,EQUIPOS!A6:D154,3,FALSE)</f>
        <v>Compresor 120 HP, con martillo.</v>
      </c>
      <c r="C36" s="837"/>
      <c r="D36" s="837"/>
      <c r="E36" s="837"/>
      <c r="F36" s="837"/>
      <c r="G36" s="837"/>
      <c r="H36" s="838"/>
      <c r="I36" s="271"/>
      <c r="J36" s="272"/>
      <c r="K36" s="273">
        <f>VLOOKUP(A36,EQUIPOS!A6:D163,4,FALSE)</f>
        <v>93567.613611953711</v>
      </c>
      <c r="L36" s="274"/>
      <c r="M36" s="275">
        <v>66</v>
      </c>
      <c r="N36" s="276">
        <f>K36/M36</f>
        <v>1417.6911153326321</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146468.42778283131</v>
      </c>
      <c r="L37" s="274"/>
      <c r="M37" s="275">
        <v>100</v>
      </c>
      <c r="N37" s="276">
        <f>K37/M37</f>
        <v>1464.684277828313</v>
      </c>
    </row>
    <row r="38" spans="1:14">
      <c r="A38" t="s">
        <v>312</v>
      </c>
      <c r="B38" s="836" t="str">
        <f>VLOOKUP(A38,EQUIPOS!A8:D154,3,FALSE)</f>
        <v>Retroexcavadora sobre oruga, potencia 138 HP, balde de 1,5 m3.</v>
      </c>
      <c r="C38" s="837"/>
      <c r="D38" s="837"/>
      <c r="E38" s="837"/>
      <c r="F38" s="837"/>
      <c r="G38" s="837"/>
      <c r="H38" s="838"/>
      <c r="I38" s="271"/>
      <c r="J38" s="272"/>
      <c r="K38" s="273">
        <f>VLOOKUP(A38,EQUIPOS!A8:D165,4,FALSE)</f>
        <v>134930.66164305925</v>
      </c>
      <c r="L38" s="274"/>
      <c r="M38" s="275">
        <v>66</v>
      </c>
      <c r="N38" s="276">
        <f>K38/M38</f>
        <v>2044.4039642887765</v>
      </c>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N78*L42</f>
        <v>6.0915622581215141</v>
      </c>
    </row>
    <row r="43" spans="1:14" ht="15.75" thickBot="1">
      <c r="B43" s="823" t="s">
        <v>953</v>
      </c>
      <c r="C43" s="824"/>
      <c r="D43" s="824"/>
      <c r="E43" s="824"/>
      <c r="F43" s="824"/>
      <c r="G43" s="824"/>
      <c r="H43" s="824"/>
      <c r="I43" s="824"/>
      <c r="J43" s="824"/>
      <c r="K43" s="824"/>
      <c r="L43" s="824"/>
      <c r="M43" s="825"/>
      <c r="N43" s="398">
        <f>SUM(N36:N42)</f>
        <v>4932.8709197078433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6361.9728367361631</v>
      </c>
      <c r="N48" s="276">
        <f>K48*M48</f>
        <v>1272.3945673472326</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3812.0685480021107</v>
      </c>
      <c r="N49" s="276">
        <f t="shared" ref="N49:N54" si="0">K49*M49</f>
        <v>11436.205644006332</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12281.484849048064</v>
      </c>
      <c r="N50" s="276">
        <f t="shared" si="0"/>
        <v>3684.4454547144187</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2002.5828064982579</v>
      </c>
      <c r="N51" s="276">
        <f t="shared" si="0"/>
        <v>400.51656129965158</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1447.5885932030824</v>
      </c>
      <c r="N52" s="276">
        <f t="shared" si="0"/>
        <v>723.79429660154119</v>
      </c>
    </row>
    <row r="53" spans="1:14">
      <c r="B53" s="46"/>
      <c r="C53" s="285"/>
      <c r="D53" s="285"/>
      <c r="E53" s="285"/>
      <c r="F53" s="285"/>
      <c r="G53" s="285"/>
      <c r="H53" s="285"/>
      <c r="I53" s="272"/>
      <c r="J53" s="228"/>
      <c r="K53" s="286"/>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5065.2812877008928</v>
      </c>
      <c r="N54" s="276">
        <f t="shared" si="0"/>
        <v>5065.2812877008928</v>
      </c>
    </row>
    <row r="55" spans="1:14" ht="15.75" thickBot="1">
      <c r="B55" s="818"/>
      <c r="C55" s="819"/>
      <c r="D55" s="819"/>
      <c r="E55" s="819"/>
      <c r="F55" s="819"/>
      <c r="G55" s="819"/>
      <c r="H55" s="819"/>
      <c r="I55" s="820"/>
      <c r="J55" s="45"/>
      <c r="K55" s="47"/>
      <c r="L55" s="821"/>
      <c r="M55" s="822"/>
      <c r="N55" s="48"/>
    </row>
    <row r="56" spans="1:14" ht="15.75" thickBot="1">
      <c r="B56" s="823" t="s">
        <v>953</v>
      </c>
      <c r="C56" s="824"/>
      <c r="D56" s="824"/>
      <c r="E56" s="824"/>
      <c r="F56" s="824"/>
      <c r="G56" s="824"/>
      <c r="H56" s="824"/>
      <c r="I56" s="824"/>
      <c r="J56" s="824"/>
      <c r="K56" s="824"/>
      <c r="L56" s="824"/>
      <c r="M56" s="825"/>
      <c r="N56" s="398">
        <f>SUM(N48:N55)</f>
        <v>22582.637811670065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299">
        <v>528</v>
      </c>
      <c r="N72" s="399">
        <f>K72/M72</f>
        <v>102.52083333333333</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3" t="s">
        <v>953</v>
      </c>
      <c r="C78" s="824"/>
      <c r="D78" s="824"/>
      <c r="E78" s="824"/>
      <c r="F78" s="824"/>
      <c r="G78" s="824"/>
      <c r="H78" s="824"/>
      <c r="I78" s="830"/>
      <c r="J78" s="830"/>
      <c r="K78" s="830"/>
      <c r="L78" s="830"/>
      <c r="M78" s="831"/>
      <c r="N78" s="305">
        <f>SUM(N72:N77)</f>
        <v>304.57811290607572</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27820.086844283982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5564.0173688567966</v>
      </c>
      <c r="M85" s="858"/>
      <c r="N85" s="54"/>
    </row>
    <row r="86" spans="1:14">
      <c r="B86" s="92" t="s">
        <v>973</v>
      </c>
      <c r="C86" s="93"/>
      <c r="D86" s="93"/>
      <c r="E86" s="93"/>
      <c r="F86" s="93"/>
      <c r="G86" s="93"/>
      <c r="H86" s="93"/>
      <c r="I86" s="90"/>
      <c r="J86" s="91"/>
      <c r="K86" s="308">
        <v>0.05</v>
      </c>
      <c r="L86" s="857">
        <f>N80*K86</f>
        <v>1391.0043422141991</v>
      </c>
      <c r="M86" s="858"/>
      <c r="N86" s="54"/>
    </row>
    <row r="87" spans="1:14" ht="15.75" thickBot="1">
      <c r="B87" s="94" t="s">
        <v>974</v>
      </c>
      <c r="C87" s="95"/>
      <c r="D87" s="95"/>
      <c r="E87" s="95"/>
      <c r="F87" s="95"/>
      <c r="G87" s="95"/>
      <c r="H87" s="95"/>
      <c r="I87" s="96"/>
      <c r="J87" s="97"/>
      <c r="K87" s="309">
        <v>0.05</v>
      </c>
      <c r="L87" s="859">
        <f>N80*K87</f>
        <v>1391.0043422141991</v>
      </c>
      <c r="M87" s="860"/>
      <c r="N87" s="54"/>
    </row>
    <row r="88" spans="1:14" ht="15.75" thickBot="1">
      <c r="B88" s="823" t="s">
        <v>953</v>
      </c>
      <c r="C88" s="824"/>
      <c r="D88" s="824"/>
      <c r="E88" s="824"/>
      <c r="F88" s="824"/>
      <c r="G88" s="824"/>
      <c r="H88" s="824"/>
      <c r="I88" s="824"/>
      <c r="J88" s="824"/>
      <c r="K88" s="824"/>
      <c r="L88" s="824"/>
      <c r="M88" s="825"/>
      <c r="N88" s="55">
        <f>L85+L86+L87</f>
        <v>8346.0260532851953</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36166.112897569175</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2215</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2216</v>
      </c>
      <c r="C106" s="34"/>
      <c r="D106" s="34"/>
      <c r="E106" s="34"/>
      <c r="F106" s="34"/>
      <c r="G106" s="34"/>
      <c r="H106" s="34"/>
      <c r="I106" s="34"/>
      <c r="J106" s="34"/>
      <c r="K106" s="34"/>
      <c r="L106" s="34"/>
      <c r="M106" s="34"/>
      <c r="N106" s="35"/>
    </row>
    <row r="107" spans="2:14" ht="15" customHeight="1">
      <c r="B107" s="861" t="s">
        <v>2217</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2218</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2219</v>
      </c>
      <c r="C120" s="58"/>
      <c r="D120" s="58"/>
      <c r="E120" s="15"/>
      <c r="F120" s="15"/>
      <c r="G120" s="15"/>
      <c r="H120" s="15"/>
      <c r="I120" s="15"/>
      <c r="J120" s="800"/>
      <c r="K120" s="800"/>
      <c r="L120" s="800"/>
      <c r="M120" s="800"/>
      <c r="N120" s="801"/>
    </row>
    <row r="121" spans="2:14" ht="15.75" thickBot="1">
      <c r="B121" s="265" t="s">
        <v>2220</v>
      </c>
      <c r="C121" s="397"/>
      <c r="D121" s="397"/>
      <c r="E121" s="60"/>
      <c r="F121" s="60"/>
      <c r="G121" s="60"/>
      <c r="H121" s="60"/>
      <c r="I121" s="60"/>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134930.66164305925</v>
      </c>
      <c r="L36" s="274"/>
      <c r="M36" s="275">
        <v>66</v>
      </c>
      <c r="N36" s="276">
        <f>K36/M36</f>
        <v>2044.4039642887765</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146468.42778283131</v>
      </c>
      <c r="L37" s="274"/>
      <c r="M37" s="275">
        <v>100</v>
      </c>
      <c r="N37" s="276">
        <f>K37/M37</f>
        <v>1464.684277828313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3510.113450450423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5065.2812877008928</v>
      </c>
      <c r="N48" s="276">
        <f>K48*M48</f>
        <v>5065.2812877008928</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5065.2812877008928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8677.9155714846493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1735.58311429693</v>
      </c>
      <c r="M83" s="858"/>
      <c r="N83" s="54"/>
    </row>
    <row r="84" spans="1:14">
      <c r="B84" s="92" t="s">
        <v>973</v>
      </c>
      <c r="C84" s="93"/>
      <c r="D84" s="93"/>
      <c r="E84" s="93"/>
      <c r="F84" s="93"/>
      <c r="G84" s="93"/>
      <c r="H84" s="93"/>
      <c r="I84" s="90"/>
      <c r="J84" s="91"/>
      <c r="K84" s="308">
        <v>0.05</v>
      </c>
      <c r="L84" s="857">
        <f>N78*K84</f>
        <v>433.89577857423251</v>
      </c>
      <c r="M84" s="858"/>
      <c r="N84" s="54"/>
    </row>
    <row r="85" spans="1:14" ht="15.75" thickBot="1">
      <c r="B85" s="94" t="s">
        <v>974</v>
      </c>
      <c r="C85" s="95"/>
      <c r="D85" s="95"/>
      <c r="E85" s="95"/>
      <c r="F85" s="95"/>
      <c r="G85" s="95"/>
      <c r="H85" s="95"/>
      <c r="I85" s="96"/>
      <c r="J85" s="97"/>
      <c r="K85" s="309">
        <v>0.05</v>
      </c>
      <c r="L85" s="859">
        <f>N78*K85</f>
        <v>433.89577857423251</v>
      </c>
      <c r="M85" s="860"/>
      <c r="N85" s="54"/>
    </row>
    <row r="86" spans="1:14" ht="15.75" thickBot="1">
      <c r="B86" s="823" t="s">
        <v>953</v>
      </c>
      <c r="C86" s="824"/>
      <c r="D86" s="824"/>
      <c r="E86" s="824"/>
      <c r="F86" s="824"/>
      <c r="G86" s="824"/>
      <c r="H86" s="824"/>
      <c r="I86" s="824"/>
      <c r="J86" s="824"/>
      <c r="K86" s="824"/>
      <c r="L86" s="824"/>
      <c r="M86" s="825"/>
      <c r="N86" s="55">
        <f>L83+L84+L85</f>
        <v>2603.3746714453946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11281.290242930045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N51" sqref="N5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134930.66164305925</v>
      </c>
      <c r="L36" s="274"/>
      <c r="M36" s="275">
        <v>66</v>
      </c>
      <c r="N36" s="276">
        <f>K36/M36</f>
        <v>2044.4039642887765</v>
      </c>
    </row>
    <row r="37" spans="1:14">
      <c r="A37" s="111" t="s">
        <v>180</v>
      </c>
      <c r="B37" s="836" t="str">
        <f>VLOOKUP(A37,EQUIPOS!A7:D154,3,FALSE)</f>
        <v>Compresor 120 HP, con martillo.</v>
      </c>
      <c r="C37" s="837"/>
      <c r="D37" s="837"/>
      <c r="E37" s="837"/>
      <c r="F37" s="837"/>
      <c r="G37" s="837"/>
      <c r="H37" s="838"/>
      <c r="I37" s="271"/>
      <c r="J37" s="272"/>
      <c r="K37" s="273">
        <f>VLOOKUP(A37,EQUIPOS!A7:D164,4,FALSE)</f>
        <v>93567.613611953711</v>
      </c>
      <c r="L37" s="274"/>
      <c r="M37" s="275">
        <v>66</v>
      </c>
      <c r="N37" s="276">
        <f>K37/M37</f>
        <v>1417.6911153326321</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N79*L42</f>
        <v>6.0915622581215141</v>
      </c>
    </row>
    <row r="43" spans="1:14" ht="15.75" thickBot="1">
      <c r="B43" s="823" t="s">
        <v>953</v>
      </c>
      <c r="C43" s="824"/>
      <c r="D43" s="824"/>
      <c r="E43" s="824"/>
      <c r="F43" s="824"/>
      <c r="G43" s="824"/>
      <c r="H43" s="824"/>
      <c r="I43" s="824"/>
      <c r="J43" s="824"/>
      <c r="K43" s="824"/>
      <c r="L43" s="824"/>
      <c r="M43" s="825"/>
      <c r="N43" s="398">
        <f>SUM(N36:N42)</f>
        <v>3468.1866418795298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6361.9728367361631</v>
      </c>
      <c r="N48" s="276">
        <f t="shared" ref="N48:N52" si="0">K48*M48</f>
        <v>1272.3945673472326</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3812.0685480021107</v>
      </c>
      <c r="N49" s="276">
        <f t="shared" si="0"/>
        <v>11436.205644006332</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12281.484849048064</v>
      </c>
      <c r="N50" s="276">
        <f t="shared" si="0"/>
        <v>3684.4454547144187</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2002.5828064982579</v>
      </c>
      <c r="N51" s="276">
        <f t="shared" si="0"/>
        <v>400.51656129965158</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1447.5885932030824</v>
      </c>
      <c r="N52" s="276">
        <f t="shared" si="0"/>
        <v>723.79429660154119</v>
      </c>
    </row>
    <row r="53" spans="1:14">
      <c r="B53" s="46"/>
      <c r="C53" s="285"/>
      <c r="D53" s="285"/>
      <c r="E53" s="285"/>
      <c r="F53" s="285"/>
      <c r="G53" s="285"/>
      <c r="H53" s="285"/>
      <c r="I53" s="272"/>
      <c r="J53" s="228"/>
      <c r="K53" s="286"/>
      <c r="L53" s="271"/>
      <c r="M53" s="287"/>
      <c r="N53" s="276"/>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SUM(N48:N54)</f>
        <v>17517.356523969174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948"/>
      <c r="C65" s="949"/>
      <c r="D65" s="949"/>
      <c r="E65" s="949"/>
      <c r="F65" s="949"/>
      <c r="G65" s="9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t="s">
        <v>6</v>
      </c>
      <c r="B73" s="52" t="str">
        <f>VLOOKUP(A73,'MANO DE OBRA'!A8:D68,3,FALSE)</f>
        <v xml:space="preserve">Obrero </v>
      </c>
      <c r="C73" s="50"/>
      <c r="D73" s="50"/>
      <c r="E73" s="50"/>
      <c r="F73" s="50"/>
      <c r="G73" s="50"/>
      <c r="H73" s="50"/>
      <c r="I73" s="296">
        <f>K73/J73*100</f>
        <v>29260.000000000004</v>
      </c>
      <c r="J73" s="297">
        <v>185</v>
      </c>
      <c r="K73" s="298">
        <f>VLOOKUP(A73,'MANO DE OBRA'!A8:D99,4,FALSE)</f>
        <v>54131</v>
      </c>
      <c r="L73" s="53"/>
      <c r="M73" s="299">
        <v>528</v>
      </c>
      <c r="N73" s="399">
        <f>K73/M73</f>
        <v>102.52083333333333</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SUM(N73:N78)</f>
        <v>304.57811290607572</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N43+N55+N68+N79</f>
        <v>21290.121278754777</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4258.0242557509555</v>
      </c>
      <c r="M86" s="858"/>
      <c r="N86" s="54"/>
    </row>
    <row r="87" spans="1:14">
      <c r="B87" s="92" t="s">
        <v>973</v>
      </c>
      <c r="C87" s="93"/>
      <c r="D87" s="93"/>
      <c r="E87" s="93"/>
      <c r="F87" s="93"/>
      <c r="G87" s="93"/>
      <c r="H87" s="93"/>
      <c r="I87" s="90"/>
      <c r="J87" s="91"/>
      <c r="K87" s="308">
        <v>0.05</v>
      </c>
      <c r="L87" s="857">
        <f>N81*K87</f>
        <v>1064.5060639377389</v>
      </c>
      <c r="M87" s="858"/>
      <c r="N87" s="54"/>
    </row>
    <row r="88" spans="1:14" ht="15.75" thickBot="1">
      <c r="B88" s="94" t="s">
        <v>974</v>
      </c>
      <c r="C88" s="95"/>
      <c r="D88" s="95"/>
      <c r="E88" s="95"/>
      <c r="F88" s="95"/>
      <c r="G88" s="95"/>
      <c r="H88" s="95"/>
      <c r="I88" s="96"/>
      <c r="J88" s="97"/>
      <c r="K88" s="309">
        <v>0.05</v>
      </c>
      <c r="L88" s="859">
        <f>N81*K88</f>
        <v>1064.5060639377389</v>
      </c>
      <c r="M88" s="860"/>
      <c r="N88" s="54"/>
    </row>
    <row r="89" spans="1:14" ht="15.75" thickBot="1">
      <c r="B89" s="823" t="s">
        <v>953</v>
      </c>
      <c r="C89" s="824"/>
      <c r="D89" s="824"/>
      <c r="E89" s="824"/>
      <c r="F89" s="824"/>
      <c r="G89" s="824"/>
      <c r="H89" s="824"/>
      <c r="I89" s="824"/>
      <c r="J89" s="824"/>
      <c r="K89" s="824"/>
      <c r="L89" s="824"/>
      <c r="M89" s="825"/>
      <c r="N89" s="55">
        <f>L86+L87+L88</f>
        <v>6387.0363836264332</v>
      </c>
    </row>
    <row r="90" spans="1:14" ht="15.75" thickBot="1">
      <c r="B90" s="36"/>
      <c r="C90" s="37"/>
      <c r="D90" s="37"/>
      <c r="E90" s="37"/>
      <c r="F90" s="37"/>
      <c r="G90" s="37"/>
      <c r="H90" s="37"/>
      <c r="I90" s="37"/>
      <c r="J90" s="37"/>
      <c r="K90" s="37"/>
      <c r="L90" s="37"/>
      <c r="M90" s="37"/>
      <c r="N90" s="38"/>
    </row>
    <row r="91" spans="1:14" ht="15.75" thickBot="1">
      <c r="A91" t="s">
        <v>2015</v>
      </c>
      <c r="B91" s="823" t="s">
        <v>975</v>
      </c>
      <c r="C91" s="824"/>
      <c r="D91" s="824"/>
      <c r="E91" s="824"/>
      <c r="F91" s="824"/>
      <c r="G91" s="824"/>
      <c r="H91" s="824"/>
      <c r="I91" s="824"/>
      <c r="J91" s="824"/>
      <c r="K91" s="824"/>
      <c r="L91" s="824"/>
      <c r="M91" s="825"/>
      <c r="N91" s="192">
        <f>N81+N89</f>
        <v>27677.157662381211</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2215</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2216</v>
      </c>
      <c r="C107" s="34"/>
      <c r="D107" s="34"/>
      <c r="E107" s="34"/>
      <c r="F107" s="34"/>
      <c r="G107" s="34"/>
      <c r="H107" s="34"/>
      <c r="I107" s="34"/>
      <c r="J107" s="34"/>
      <c r="K107" s="34"/>
      <c r="L107" s="34"/>
      <c r="M107" s="34"/>
      <c r="N107" s="35"/>
    </row>
    <row r="108" spans="2:14" ht="15" customHeight="1">
      <c r="B108" s="861" t="s">
        <v>2217</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2218</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2219</v>
      </c>
      <c r="C121" s="58"/>
      <c r="D121" s="58"/>
      <c r="E121" s="15"/>
      <c r="F121" s="15"/>
      <c r="G121" s="15"/>
      <c r="H121" s="15"/>
      <c r="I121" s="15"/>
      <c r="J121" s="800"/>
      <c r="K121" s="800"/>
      <c r="L121" s="800"/>
      <c r="M121" s="800"/>
      <c r="N121" s="801"/>
    </row>
    <row r="122" spans="2:14" ht="15.75" thickBot="1">
      <c r="B122" s="265" t="s">
        <v>2220</v>
      </c>
      <c r="C122" s="397"/>
      <c r="D122" s="397"/>
      <c r="E122" s="60"/>
      <c r="F122" s="60"/>
      <c r="G122" s="60"/>
      <c r="H122" s="60"/>
      <c r="I122" s="60"/>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312</v>
      </c>
      <c r="B36" s="836" t="str">
        <f>VLOOKUP(A36,EQUIPOS!A6:D154,3,FALSE)</f>
        <v>Retroexcavadora sobre oruga, potencia 138 HP, balde de 1,5 m3.</v>
      </c>
      <c r="C36" s="837"/>
      <c r="D36" s="837"/>
      <c r="E36" s="837"/>
      <c r="F36" s="837"/>
      <c r="G36" s="837"/>
      <c r="H36" s="838"/>
      <c r="I36" s="271"/>
      <c r="J36" s="272"/>
      <c r="K36" s="273">
        <f>VLOOKUP(A36,EQUIPOS!A6:D163,4,FALSE)</f>
        <v>134930.66164305925</v>
      </c>
      <c r="L36" s="274"/>
      <c r="M36" s="275">
        <v>66</v>
      </c>
      <c r="N36" s="276">
        <f>K36/M36</f>
        <v>2044.4039642887765</v>
      </c>
    </row>
    <row r="37" spans="1:14">
      <c r="A37" s="111"/>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1.0252083333333333</v>
      </c>
    </row>
    <row r="43" spans="1:14" ht="15.75" thickBot="1">
      <c r="B43" s="823" t="s">
        <v>953</v>
      </c>
      <c r="C43" s="824"/>
      <c r="D43" s="824"/>
      <c r="E43" s="824"/>
      <c r="F43" s="824"/>
      <c r="G43" s="824"/>
      <c r="H43" s="824"/>
      <c r="I43" s="824"/>
      <c r="J43" s="824"/>
      <c r="K43" s="824"/>
      <c r="L43" s="824"/>
      <c r="M43" s="825"/>
      <c r="N43" s="398">
        <f>SUM(N36:N42)</f>
        <v>2045.4291726221097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6</v>
      </c>
      <c r="B70" s="52" t="str">
        <f>VLOOKUP(A70,'MANO DE OBRA'!A8:D68,3,FALSE)</f>
        <v xml:space="preserve">Obrero </v>
      </c>
      <c r="C70" s="50"/>
      <c r="D70" s="50"/>
      <c r="E70" s="50"/>
      <c r="F70" s="50"/>
      <c r="G70" s="50"/>
      <c r="H70" s="50"/>
      <c r="I70" s="296">
        <f>K70/J70*100</f>
        <v>29260.000000000004</v>
      </c>
      <c r="J70" s="297">
        <v>185</v>
      </c>
      <c r="K70" s="298">
        <f>VLOOKUP(A70,'MANO DE OBRA'!A8:D99,4,FALSE)</f>
        <v>54131</v>
      </c>
      <c r="L70" s="53"/>
      <c r="M70" s="299">
        <v>528</v>
      </c>
      <c r="N70" s="399">
        <f>K70/M70</f>
        <v>102.52083333333333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102.52083333333333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2147.950005955443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429.59000119108862</v>
      </c>
      <c r="M83" s="858"/>
      <c r="N83" s="54"/>
    </row>
    <row r="84" spans="1:14">
      <c r="B84" s="92" t="s">
        <v>973</v>
      </c>
      <c r="C84" s="93"/>
      <c r="D84" s="93"/>
      <c r="E84" s="93"/>
      <c r="F84" s="93"/>
      <c r="G84" s="93"/>
      <c r="H84" s="93"/>
      <c r="I84" s="90"/>
      <c r="J84" s="91"/>
      <c r="K84" s="308">
        <v>0.05</v>
      </c>
      <c r="L84" s="857">
        <f>N78*K84</f>
        <v>107.39750029777215</v>
      </c>
      <c r="M84" s="858"/>
      <c r="N84" s="54"/>
    </row>
    <row r="85" spans="1:14" ht="15.75" thickBot="1">
      <c r="B85" s="94" t="s">
        <v>974</v>
      </c>
      <c r="C85" s="95"/>
      <c r="D85" s="95"/>
      <c r="E85" s="95"/>
      <c r="F85" s="95"/>
      <c r="G85" s="95"/>
      <c r="H85" s="95"/>
      <c r="I85" s="96"/>
      <c r="J85" s="97"/>
      <c r="K85" s="309">
        <v>0.05</v>
      </c>
      <c r="L85" s="859">
        <f>N78*K85</f>
        <v>107.39750029777215</v>
      </c>
      <c r="M85" s="860"/>
      <c r="N85" s="54"/>
    </row>
    <row r="86" spans="1:14" ht="15.75" thickBot="1">
      <c r="B86" s="823" t="s">
        <v>953</v>
      </c>
      <c r="C86" s="824"/>
      <c r="D86" s="824"/>
      <c r="E86" s="824"/>
      <c r="F86" s="824"/>
      <c r="G86" s="824"/>
      <c r="H86" s="824"/>
      <c r="I86" s="824"/>
      <c r="J86" s="824"/>
      <c r="K86" s="824"/>
      <c r="L86" s="824"/>
      <c r="M86" s="825"/>
      <c r="N86" s="55">
        <f>L83+L84+L85</f>
        <v>644.38500178663287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2792.335007742076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178500.30896558115</v>
      </c>
      <c r="L36" s="274"/>
      <c r="M36" s="275">
        <v>66</v>
      </c>
      <c r="N36" s="276">
        <f>K36/M36</f>
        <v>2704.5501358421388</v>
      </c>
    </row>
    <row r="37" spans="1:14">
      <c r="A37" s="111" t="s">
        <v>129</v>
      </c>
      <c r="B37" s="836" t="str">
        <f>VLOOKUP(A37,EQUIPOS!A7:D154,3,FALSE)</f>
        <v xml:space="preserve">Buldozer, Potencia al volante de 140 HP, motor de 2200 RPM, longitud de hoja 4,80m. </v>
      </c>
      <c r="C37" s="837"/>
      <c r="D37" s="837"/>
      <c r="E37" s="837"/>
      <c r="F37" s="837"/>
      <c r="G37" s="837"/>
      <c r="H37" s="838"/>
      <c r="I37" s="271"/>
      <c r="J37" s="272"/>
      <c r="K37" s="273">
        <f>VLOOKUP(A37,EQUIPOS!A7:D164,4,FALSE)</f>
        <v>146468.42778283131</v>
      </c>
      <c r="L37" s="274"/>
      <c r="M37" s="275">
        <v>100</v>
      </c>
      <c r="N37" s="276">
        <f>K37/M37</f>
        <v>1464.684277828313</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8"/>
      <c r="L39" s="840"/>
      <c r="M39" s="841"/>
      <c r="N39" s="277"/>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2.0504166666666666</v>
      </c>
    </row>
    <row r="43" spans="1:14" ht="15.75" thickBot="1">
      <c r="B43" s="823" t="s">
        <v>953</v>
      </c>
      <c r="C43" s="824"/>
      <c r="D43" s="824"/>
      <c r="E43" s="824"/>
      <c r="F43" s="824"/>
      <c r="G43" s="824"/>
      <c r="H43" s="824"/>
      <c r="I43" s="824"/>
      <c r="J43" s="824"/>
      <c r="K43" s="824"/>
      <c r="L43" s="824"/>
      <c r="M43" s="825"/>
      <c r="N43" s="398">
        <f>SUM(N36:N42)</f>
        <v>4171.2848303371193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4341.4869910993502</v>
      </c>
      <c r="N48" s="276">
        <f>K48*M48</f>
        <v>4341.4869910993502</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4341.4869910993502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528</v>
      </c>
      <c r="N70" s="399">
        <f>K70/M70</f>
        <v>205.04166666666666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205.04166666666666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8717.8134881031347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1743.562697620627</v>
      </c>
      <c r="M83" s="858"/>
      <c r="N83" s="54"/>
    </row>
    <row r="84" spans="1:14">
      <c r="B84" s="92" t="s">
        <v>973</v>
      </c>
      <c r="C84" s="93"/>
      <c r="D84" s="93"/>
      <c r="E84" s="93"/>
      <c r="F84" s="93"/>
      <c r="G84" s="93"/>
      <c r="H84" s="93"/>
      <c r="I84" s="90"/>
      <c r="J84" s="91"/>
      <c r="K84" s="308">
        <v>0.05</v>
      </c>
      <c r="L84" s="857">
        <f>N78*K84</f>
        <v>435.89067440515674</v>
      </c>
      <c r="M84" s="858"/>
      <c r="N84" s="54"/>
    </row>
    <row r="85" spans="1:14" ht="15.75" thickBot="1">
      <c r="B85" s="94" t="s">
        <v>974</v>
      </c>
      <c r="C85" s="95"/>
      <c r="D85" s="95"/>
      <c r="E85" s="95"/>
      <c r="F85" s="95"/>
      <c r="G85" s="95"/>
      <c r="H85" s="95"/>
      <c r="I85" s="96"/>
      <c r="J85" s="97"/>
      <c r="K85" s="309">
        <v>0.05</v>
      </c>
      <c r="L85" s="859">
        <f>N78*K85</f>
        <v>435.89067440515674</v>
      </c>
      <c r="M85" s="860"/>
      <c r="N85" s="54"/>
    </row>
    <row r="86" spans="1:14" ht="15.75" thickBot="1">
      <c r="B86" s="823" t="s">
        <v>953</v>
      </c>
      <c r="C86" s="824"/>
      <c r="D86" s="824"/>
      <c r="E86" s="824"/>
      <c r="F86" s="824"/>
      <c r="G86" s="824"/>
      <c r="H86" s="824"/>
      <c r="I86" s="824"/>
      <c r="J86" s="824"/>
      <c r="K86" s="824"/>
      <c r="L86" s="824"/>
      <c r="M86" s="825"/>
      <c r="N86" s="55">
        <f>L83+L84+L85</f>
        <v>2615.3440464309406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11333.157534534075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1"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146468.42778283131</v>
      </c>
      <c r="L36" s="468"/>
      <c r="M36" s="287">
        <v>50</v>
      </c>
      <c r="N36" s="276">
        <f>K36/M36</f>
        <v>2929.3685556566261</v>
      </c>
    </row>
    <row r="37" spans="1:14">
      <c r="A37" s="111" t="s">
        <v>152</v>
      </c>
      <c r="B37" s="836" t="str">
        <f>VLOOKUP(A37,EQUIPOS!A7:D154,3,FALSE)</f>
        <v xml:space="preserve">Carrotanque de agua(1000 Galones) </v>
      </c>
      <c r="C37" s="837"/>
      <c r="D37" s="837"/>
      <c r="E37" s="837"/>
      <c r="F37" s="837"/>
      <c r="G37" s="837"/>
      <c r="H37" s="838"/>
      <c r="I37" s="271"/>
      <c r="J37" s="272"/>
      <c r="K37" s="273">
        <f>VLOOKUP(A37,EQUIPOS!A7:D164,4,FALSE)</f>
        <v>57261.822191603424</v>
      </c>
      <c r="L37" s="468"/>
      <c r="M37" s="287">
        <v>50</v>
      </c>
      <c r="N37" s="276">
        <f>K37/M37</f>
        <v>1145.2364438320685</v>
      </c>
    </row>
    <row r="38" spans="1:14">
      <c r="A38" s="209" t="s">
        <v>269</v>
      </c>
      <c r="B38" s="836" t="str">
        <f>VLOOKUP(A38,EQUIPOS!A8:D154,3,FALSE)</f>
        <v>Motoniveladora  potencia 215 HP, ancho de cuchilla 4,27 m, peso 18 ton.</v>
      </c>
      <c r="C38" s="837"/>
      <c r="D38" s="837"/>
      <c r="E38" s="837"/>
      <c r="F38" s="837"/>
      <c r="G38" s="837"/>
      <c r="H38" s="838"/>
      <c r="I38" s="271"/>
      <c r="J38" s="272"/>
      <c r="K38" s="273">
        <f>VLOOKUP(A38,EQUIPOS!A8:D165,4,FALSE)</f>
        <v>130118.32286702115</v>
      </c>
      <c r="L38" s="468"/>
      <c r="M38" s="287">
        <v>50</v>
      </c>
      <c r="N38" s="276">
        <f>K38/M38</f>
        <v>2602.366457340423</v>
      </c>
    </row>
    <row r="39" spans="1:14">
      <c r="A39" s="209" t="s">
        <v>365</v>
      </c>
      <c r="B39" s="836" t="str">
        <f>VLOOKUP(A39,EQUIPOS!A9:D154,3,FALSE)</f>
        <v xml:space="preserve">Vibrocompatador, potencia 153 HP, peso 10 Ton. </v>
      </c>
      <c r="C39" s="837"/>
      <c r="D39" s="837"/>
      <c r="E39" s="837"/>
      <c r="F39" s="837"/>
      <c r="G39" s="837"/>
      <c r="H39" s="838"/>
      <c r="I39" s="839"/>
      <c r="J39" s="820"/>
      <c r="K39" s="273">
        <f>VLOOKUP(A39,EQUIPOS!A9:D166,4,FALSE)</f>
        <v>129804.36654715687</v>
      </c>
      <c r="L39" s="951">
        <v>50</v>
      </c>
      <c r="M39" s="952"/>
      <c r="N39" s="276">
        <f>K39/L39</f>
        <v>2596.0873309431372</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9273.0587877722537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400</v>
      </c>
      <c r="N71" s="399">
        <f>K71/M71</f>
        <v>135.32749999999999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402.04310903601993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9675.1018968082735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1935.0203793616547</v>
      </c>
      <c r="M83" s="858"/>
      <c r="N83" s="54"/>
    </row>
    <row r="84" spans="1:14">
      <c r="B84" s="92" t="s">
        <v>973</v>
      </c>
      <c r="C84" s="93"/>
      <c r="D84" s="93"/>
      <c r="E84" s="93"/>
      <c r="F84" s="93"/>
      <c r="G84" s="93"/>
      <c r="H84" s="93"/>
      <c r="I84" s="90"/>
      <c r="J84" s="91"/>
      <c r="K84" s="308">
        <v>0.05</v>
      </c>
      <c r="L84" s="857">
        <f>N78*K84</f>
        <v>483.75509484041368</v>
      </c>
      <c r="M84" s="858"/>
      <c r="N84" s="54"/>
    </row>
    <row r="85" spans="1:14" ht="15.75" thickBot="1">
      <c r="B85" s="94" t="s">
        <v>974</v>
      </c>
      <c r="C85" s="95"/>
      <c r="D85" s="95"/>
      <c r="E85" s="95"/>
      <c r="F85" s="95"/>
      <c r="G85" s="95"/>
      <c r="H85" s="95"/>
      <c r="I85" s="96"/>
      <c r="J85" s="97"/>
      <c r="K85" s="309">
        <v>0.05</v>
      </c>
      <c r="L85" s="859">
        <f>N78*K85</f>
        <v>483.75509484041368</v>
      </c>
      <c r="M85" s="860"/>
      <c r="N85" s="54"/>
    </row>
    <row r="86" spans="1:14" ht="15.75" thickBot="1">
      <c r="B86" s="823" t="s">
        <v>953</v>
      </c>
      <c r="C86" s="824"/>
      <c r="D86" s="824"/>
      <c r="E86" s="824"/>
      <c r="F86" s="824"/>
      <c r="G86" s="824"/>
      <c r="H86" s="824"/>
      <c r="I86" s="824"/>
      <c r="J86" s="824"/>
      <c r="K86" s="824"/>
      <c r="L86" s="824"/>
      <c r="M86" s="825"/>
      <c r="N86" s="55">
        <f>L83+L84+L85</f>
        <v>2902.5305690424821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12577.632465850755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146468.42778283131</v>
      </c>
      <c r="L36" s="274"/>
      <c r="M36" s="275">
        <v>40</v>
      </c>
      <c r="N36" s="276">
        <f>K36/M36</f>
        <v>3661.7106945707828</v>
      </c>
    </row>
    <row r="37" spans="1:14">
      <c r="A37" s="116" t="s">
        <v>365</v>
      </c>
      <c r="B37" s="836" t="str">
        <f>VLOOKUP(A37,EQUIPOS!A7:D154,3,FALSE)</f>
        <v xml:space="preserve">Vibrocompatador, potencia 153 HP, peso 10 Ton. </v>
      </c>
      <c r="C37" s="837"/>
      <c r="D37" s="837"/>
      <c r="E37" s="837"/>
      <c r="F37" s="837"/>
      <c r="G37" s="837"/>
      <c r="H37" s="838"/>
      <c r="I37" s="271"/>
      <c r="J37" s="272"/>
      <c r="K37" s="273">
        <f>VLOOKUP(A37,EQUIPOS!A7:D164,4,FALSE)</f>
        <v>129804.36654715687</v>
      </c>
      <c r="L37" s="274"/>
      <c r="M37" s="275">
        <v>40</v>
      </c>
      <c r="N37" s="276">
        <f>K37/M37</f>
        <v>3245.1091636789215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6906.8198582497043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7409.3737445447296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1481.874748908946</v>
      </c>
      <c r="M83" s="858"/>
      <c r="N83" s="54"/>
    </row>
    <row r="84" spans="1:14">
      <c r="B84" s="92" t="s">
        <v>973</v>
      </c>
      <c r="C84" s="93"/>
      <c r="D84" s="93"/>
      <c r="E84" s="93"/>
      <c r="F84" s="93"/>
      <c r="G84" s="93"/>
      <c r="H84" s="93"/>
      <c r="I84" s="90"/>
      <c r="J84" s="91"/>
      <c r="K84" s="308">
        <v>0.05</v>
      </c>
      <c r="L84" s="857">
        <f>N78*K84</f>
        <v>370.4686872272365</v>
      </c>
      <c r="M84" s="858"/>
      <c r="N84" s="54"/>
    </row>
    <row r="85" spans="1:14" ht="15.75" thickBot="1">
      <c r="B85" s="94" t="s">
        <v>974</v>
      </c>
      <c r="C85" s="95"/>
      <c r="D85" s="95"/>
      <c r="E85" s="95"/>
      <c r="F85" s="95"/>
      <c r="G85" s="95"/>
      <c r="H85" s="95"/>
      <c r="I85" s="96"/>
      <c r="J85" s="97"/>
      <c r="K85" s="309">
        <v>0.05</v>
      </c>
      <c r="L85" s="859">
        <f>N78*K85</f>
        <v>370.4686872272365</v>
      </c>
      <c r="M85" s="860"/>
      <c r="N85" s="54"/>
    </row>
    <row r="86" spans="1:14" ht="15.75" thickBot="1">
      <c r="B86" s="823" t="s">
        <v>953</v>
      </c>
      <c r="C86" s="824"/>
      <c r="D86" s="824"/>
      <c r="E86" s="824"/>
      <c r="F86" s="824"/>
      <c r="G86" s="824"/>
      <c r="H86" s="824"/>
      <c r="I86" s="824"/>
      <c r="J86" s="824"/>
      <c r="K86" s="824"/>
      <c r="L86" s="824"/>
      <c r="M86" s="825"/>
      <c r="N86" s="55">
        <f>L83+L84+L85</f>
        <v>2222.8121233634188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9632.1858679081488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146468.42778283131</v>
      </c>
      <c r="L36" s="274"/>
      <c r="M36" s="275">
        <v>40</v>
      </c>
      <c r="N36" s="276">
        <f>K36/M36</f>
        <v>3661.7106945707828</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3661.7106945707828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29260.000000000004</v>
      </c>
      <c r="J71" s="297">
        <v>185</v>
      </c>
      <c r="K71" s="298">
        <f>VLOOKUP(A71,'MANO DE OBRA'!A8:D100,4,FALSE)</f>
        <v>54131</v>
      </c>
      <c r="L71" s="53"/>
      <c r="M71" s="303">
        <v>320</v>
      </c>
      <c r="N71" s="399">
        <f>K71/M71</f>
        <v>169.15937500000001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502.55388629502494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4164.2645808658081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832.8529161731617</v>
      </c>
      <c r="M83" s="858"/>
      <c r="N83" s="54"/>
    </row>
    <row r="84" spans="1:14">
      <c r="B84" s="92" t="s">
        <v>973</v>
      </c>
      <c r="C84" s="93"/>
      <c r="D84" s="93"/>
      <c r="E84" s="93"/>
      <c r="F84" s="93"/>
      <c r="G84" s="93"/>
      <c r="H84" s="93"/>
      <c r="I84" s="90"/>
      <c r="J84" s="91"/>
      <c r="K84" s="308">
        <v>0.05</v>
      </c>
      <c r="L84" s="857">
        <f>N78*K84</f>
        <v>208.21322904329043</v>
      </c>
      <c r="M84" s="858"/>
      <c r="N84" s="54"/>
    </row>
    <row r="85" spans="1:14" ht="15.75" thickBot="1">
      <c r="B85" s="94" t="s">
        <v>974</v>
      </c>
      <c r="C85" s="95"/>
      <c r="D85" s="95"/>
      <c r="E85" s="95"/>
      <c r="F85" s="95"/>
      <c r="G85" s="95"/>
      <c r="H85" s="95"/>
      <c r="I85" s="96"/>
      <c r="J85" s="97"/>
      <c r="K85" s="309">
        <v>0.05</v>
      </c>
      <c r="L85" s="859">
        <f>N78*K85</f>
        <v>208.21322904329043</v>
      </c>
      <c r="M85" s="860"/>
      <c r="N85" s="54"/>
    </row>
    <row r="86" spans="1:14" ht="15.75" thickBot="1">
      <c r="B86" s="823" t="s">
        <v>953</v>
      </c>
      <c r="C86" s="824"/>
      <c r="D86" s="824"/>
      <c r="E86" s="824"/>
      <c r="F86" s="824"/>
      <c r="G86" s="824"/>
      <c r="H86" s="824"/>
      <c r="I86" s="824"/>
      <c r="J86" s="824"/>
      <c r="K86" s="824"/>
      <c r="L86" s="824"/>
      <c r="M86" s="825"/>
      <c r="N86" s="55">
        <f>L83+L84+L85</f>
        <v>1249.2793742597428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5413.5439551255513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1440</v>
      </c>
      <c r="C31" s="84" t="s">
        <v>2229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5539.8968311925591</v>
      </c>
      <c r="N48" s="276">
        <f>K48*M48</f>
        <v>7201.8658805503273</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7201.8658805503273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7418.9636066008798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1483.792721320176</v>
      </c>
      <c r="M83" s="858"/>
      <c r="N83" s="54"/>
    </row>
    <row r="84" spans="1:14">
      <c r="B84" s="92" t="s">
        <v>973</v>
      </c>
      <c r="C84" s="93"/>
      <c r="D84" s="93"/>
      <c r="E84" s="93"/>
      <c r="F84" s="93"/>
      <c r="G84" s="93"/>
      <c r="H84" s="93"/>
      <c r="I84" s="90"/>
      <c r="J84" s="91"/>
      <c r="K84" s="308">
        <v>0.05</v>
      </c>
      <c r="L84" s="857">
        <f>N78*K84</f>
        <v>370.94818033004401</v>
      </c>
      <c r="M84" s="858"/>
      <c r="N84" s="54"/>
    </row>
    <row r="85" spans="1:14" ht="15.75" thickBot="1">
      <c r="B85" s="94" t="s">
        <v>974</v>
      </c>
      <c r="C85" s="95"/>
      <c r="D85" s="95"/>
      <c r="E85" s="95"/>
      <c r="F85" s="95"/>
      <c r="G85" s="95"/>
      <c r="H85" s="95"/>
      <c r="I85" s="96"/>
      <c r="J85" s="97"/>
      <c r="K85" s="309">
        <v>0.05</v>
      </c>
      <c r="L85" s="859">
        <f>N78*K85</f>
        <v>370.94818033004401</v>
      </c>
      <c r="M85" s="860"/>
      <c r="N85" s="54"/>
    </row>
    <row r="86" spans="1:14" ht="15.75" thickBot="1">
      <c r="B86" s="823" t="s">
        <v>953</v>
      </c>
      <c r="C86" s="824"/>
      <c r="D86" s="824"/>
      <c r="E86" s="824"/>
      <c r="F86" s="824"/>
      <c r="G86" s="824"/>
      <c r="H86" s="824"/>
      <c r="I86" s="824"/>
      <c r="J86" s="824"/>
      <c r="K86" s="824"/>
      <c r="L86" s="824"/>
      <c r="M86" s="825"/>
      <c r="N86" s="55">
        <f>L83+L84+L85</f>
        <v>2225.6890819802643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9644.6526885811436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1441</v>
      </c>
      <c r="C31" s="84" t="s">
        <v>2019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0.01</v>
      </c>
      <c r="M42" s="848"/>
      <c r="N42" s="108">
        <f>N76*L42</f>
        <v>2.1494824361440799</v>
      </c>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5558.8936525210265</v>
      </c>
      <c r="N48" s="276">
        <f>K48*M48</f>
        <v>6670.6723830252313</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6670.6723830252313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50"/>
      <c r="D59" s="50"/>
      <c r="E59" s="50"/>
      <c r="F59" s="50"/>
      <c r="G59" s="50"/>
      <c r="H59" s="292"/>
      <c r="I59" s="283"/>
      <c r="J59" s="283"/>
      <c r="K59" s="283"/>
      <c r="L59" s="827"/>
      <c r="M59" s="828"/>
      <c r="N59" s="295"/>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6887.7701090757837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1377.5540218151568</v>
      </c>
      <c r="M83" s="858"/>
      <c r="N83" s="54"/>
    </row>
    <row r="84" spans="1:14">
      <c r="B84" s="92" t="s">
        <v>973</v>
      </c>
      <c r="C84" s="93"/>
      <c r="D84" s="93"/>
      <c r="E84" s="93"/>
      <c r="F84" s="93"/>
      <c r="G84" s="93"/>
      <c r="H84" s="93"/>
      <c r="I84" s="90"/>
      <c r="J84" s="91"/>
      <c r="K84" s="308">
        <v>0.05</v>
      </c>
      <c r="L84" s="857">
        <f>N78*K84</f>
        <v>344.38850545378921</v>
      </c>
      <c r="M84" s="858"/>
      <c r="N84" s="54"/>
    </row>
    <row r="85" spans="1:14" ht="15.75" thickBot="1">
      <c r="B85" s="94" t="s">
        <v>974</v>
      </c>
      <c r="C85" s="95"/>
      <c r="D85" s="95"/>
      <c r="E85" s="95"/>
      <c r="F85" s="95"/>
      <c r="G85" s="95"/>
      <c r="H85" s="95"/>
      <c r="I85" s="96"/>
      <c r="J85" s="97"/>
      <c r="K85" s="309">
        <v>0.05</v>
      </c>
      <c r="L85" s="859">
        <f>N78*K85</f>
        <v>344.38850545378921</v>
      </c>
      <c r="M85" s="860"/>
      <c r="N85" s="54"/>
    </row>
    <row r="86" spans="1:14" ht="15.75" thickBot="1">
      <c r="B86" s="823" t="s">
        <v>953</v>
      </c>
      <c r="C86" s="824"/>
      <c r="D86" s="824"/>
      <c r="E86" s="824"/>
      <c r="F86" s="824"/>
      <c r="G86" s="824"/>
      <c r="H86" s="824"/>
      <c r="I86" s="824"/>
      <c r="J86" s="824"/>
      <c r="K86" s="824"/>
      <c r="L86" s="824"/>
      <c r="M86" s="825"/>
      <c r="N86" s="55">
        <f>L83+L84+L85</f>
        <v>2066.331032722735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8954.1011417985192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1442</v>
      </c>
      <c r="C31" s="84" t="s">
        <v>1439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146468.42778283131</v>
      </c>
      <c r="L36" s="274"/>
      <c r="M36" s="275">
        <v>45</v>
      </c>
      <c r="N36" s="276">
        <f>K36/M36</f>
        <v>3254.8539507295845</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57261.822191603424</v>
      </c>
      <c r="L37" s="274"/>
      <c r="M37" s="275">
        <v>45</v>
      </c>
      <c r="N37" s="276">
        <f>K37/M37</f>
        <v>1272.4849375911872</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130118.32286702115</v>
      </c>
      <c r="L38" s="274"/>
      <c r="M38" s="275">
        <v>45</v>
      </c>
      <c r="N38" s="276">
        <f>K38/M38</f>
        <v>2891.5182859338033</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129804.36654715687</v>
      </c>
      <c r="L39" s="840">
        <v>45</v>
      </c>
      <c r="M39" s="841"/>
      <c r="N39" s="276">
        <f>K39/L39</f>
        <v>2884.5414788257081</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10315.340222169973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23156.302337209734</v>
      </c>
      <c r="N48" s="276">
        <f>K48*M48</f>
        <v>28945.377921512169</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28945.377921512169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1291</v>
      </c>
      <c r="B59" s="49" t="str">
        <f>VLOOKUP(A59,TRANSPORTE!A5:D104,3,FALSE)</f>
        <v>Transporte de material seleccionado para relleno</v>
      </c>
      <c r="C59" s="50"/>
      <c r="D59" s="50"/>
      <c r="E59" s="50"/>
      <c r="F59" s="50"/>
      <c r="G59" s="50"/>
      <c r="H59" s="292" t="s">
        <v>1998</v>
      </c>
      <c r="I59" s="283">
        <v>1.25</v>
      </c>
      <c r="J59" s="283">
        <v>1</v>
      </c>
      <c r="K59" s="283">
        <f>I59*J59</f>
        <v>1.25</v>
      </c>
      <c r="L59" s="827">
        <f>VLOOKUP(A59,TRANSPORTE!A5:D123,4,FALSE)</f>
        <v>1303.8790800609997</v>
      </c>
      <c r="M59" s="828"/>
      <c r="N59" s="295">
        <f>K59*L59</f>
        <v>1629.8488500762496</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1629.8488500762496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41487.645448242853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8297.5290896485712</v>
      </c>
      <c r="M83" s="858"/>
      <c r="N83" s="54"/>
    </row>
    <row r="84" spans="1:14">
      <c r="B84" s="92" t="s">
        <v>973</v>
      </c>
      <c r="C84" s="93"/>
      <c r="D84" s="93"/>
      <c r="E84" s="93"/>
      <c r="F84" s="93"/>
      <c r="G84" s="93"/>
      <c r="H84" s="93"/>
      <c r="I84" s="90"/>
      <c r="J84" s="91"/>
      <c r="K84" s="308">
        <v>0.05</v>
      </c>
      <c r="L84" s="857">
        <f>N78*K84</f>
        <v>2074.3822724121428</v>
      </c>
      <c r="M84" s="858"/>
      <c r="N84" s="54"/>
    </row>
    <row r="85" spans="1:14" ht="15.75" thickBot="1">
      <c r="B85" s="94" t="s">
        <v>974</v>
      </c>
      <c r="C85" s="95"/>
      <c r="D85" s="95"/>
      <c r="E85" s="95"/>
      <c r="F85" s="95"/>
      <c r="G85" s="95"/>
      <c r="H85" s="95"/>
      <c r="I85" s="96"/>
      <c r="J85" s="97"/>
      <c r="K85" s="309">
        <v>0.05</v>
      </c>
      <c r="L85" s="859">
        <f>N78*K85</f>
        <v>2074.3822724121428</v>
      </c>
      <c r="M85" s="860"/>
      <c r="N85" s="54"/>
    </row>
    <row r="86" spans="1:14" ht="15.75" thickBot="1">
      <c r="B86" s="823" t="s">
        <v>953</v>
      </c>
      <c r="C86" s="824"/>
      <c r="D86" s="824"/>
      <c r="E86" s="824"/>
      <c r="F86" s="824"/>
      <c r="G86" s="824"/>
      <c r="H86" s="824"/>
      <c r="I86" s="824"/>
      <c r="J86" s="824"/>
      <c r="K86" s="824"/>
      <c r="L86" s="824"/>
      <c r="M86" s="825"/>
      <c r="N86" s="55">
        <f>L83+L84+L85</f>
        <v>12446.293634472855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ROUND((N78+N86),0)</f>
        <v>53934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1443</v>
      </c>
      <c r="C31" s="84" t="s">
        <v>1445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146468.42778283131</v>
      </c>
      <c r="L36" s="274"/>
      <c r="M36" s="275">
        <v>45</v>
      </c>
      <c r="N36" s="276">
        <f>K36/M36</f>
        <v>3254.8539507295845</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57261.822191603424</v>
      </c>
      <c r="L37" s="274"/>
      <c r="M37" s="275">
        <v>45</v>
      </c>
      <c r="N37" s="276">
        <f>K37/M37</f>
        <v>1272.4849375911872</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130118.32286702115</v>
      </c>
      <c r="L38" s="274"/>
      <c r="M38" s="275">
        <v>45</v>
      </c>
      <c r="N38" s="276">
        <f>K38/M38</f>
        <v>2891.5182859338033</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129804.36654715687</v>
      </c>
      <c r="L39" s="840">
        <v>45</v>
      </c>
      <c r="M39" s="841"/>
      <c r="N39" s="276">
        <f>K39/L39</f>
        <v>2884.5414788257081</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10315.340222169973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60438.102554738594</v>
      </c>
      <c r="N48" s="276">
        <f>K48*M48</f>
        <v>75547.628193423239</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75547.628193423239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1998</v>
      </c>
      <c r="I59" s="283">
        <v>1.25</v>
      </c>
      <c r="J59" s="283">
        <v>1</v>
      </c>
      <c r="K59" s="283">
        <f>I59*J59</f>
        <v>1.25</v>
      </c>
      <c r="L59" s="827">
        <f>VLOOKUP(A59,TRANSPORTE!A5:D123,4,FALSE)</f>
        <v>1601.3840655828621</v>
      </c>
      <c r="M59" s="828"/>
      <c r="N59" s="295">
        <f>K59*L59</f>
        <v>2001.7300819785778</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2001.7300819785778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88461.776952056243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17692.355390411249</v>
      </c>
      <c r="M83" s="858"/>
      <c r="N83" s="54"/>
    </row>
    <row r="84" spans="1:14">
      <c r="B84" s="92" t="s">
        <v>973</v>
      </c>
      <c r="C84" s="93"/>
      <c r="D84" s="93"/>
      <c r="E84" s="93"/>
      <c r="F84" s="93"/>
      <c r="G84" s="93"/>
      <c r="H84" s="93"/>
      <c r="I84" s="90"/>
      <c r="J84" s="91"/>
      <c r="K84" s="308">
        <v>0.05</v>
      </c>
      <c r="L84" s="857">
        <f>N78*K84</f>
        <v>4423.0888476028122</v>
      </c>
      <c r="M84" s="858"/>
      <c r="N84" s="54"/>
    </row>
    <row r="85" spans="1:14" ht="15.75" thickBot="1">
      <c r="B85" s="94" t="s">
        <v>974</v>
      </c>
      <c r="C85" s="95"/>
      <c r="D85" s="95"/>
      <c r="E85" s="95"/>
      <c r="F85" s="95"/>
      <c r="G85" s="95"/>
      <c r="H85" s="95"/>
      <c r="I85" s="96"/>
      <c r="J85" s="97"/>
      <c r="K85" s="309">
        <v>0.05</v>
      </c>
      <c r="L85" s="859">
        <f>N78*K85</f>
        <v>4423.0888476028122</v>
      </c>
      <c r="M85" s="860"/>
      <c r="N85" s="54"/>
    </row>
    <row r="86" spans="1:14" ht="15.75" thickBot="1">
      <c r="B86" s="823" t="s">
        <v>953</v>
      </c>
      <c r="C86" s="824"/>
      <c r="D86" s="824"/>
      <c r="E86" s="824"/>
      <c r="F86" s="824"/>
      <c r="G86" s="824"/>
      <c r="H86" s="824"/>
      <c r="I86" s="824"/>
      <c r="J86" s="824"/>
      <c r="K86" s="824"/>
      <c r="L86" s="824"/>
      <c r="M86" s="825"/>
      <c r="N86" s="55">
        <f>L83+L84+L85</f>
        <v>26538.533085616873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115000.31003767312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VLOOKUP(A36,EQUIPOS!A6:D186,3,FALSE)</f>
        <v xml:space="preserve">Buldozer, Potencia al volante de 140 HP, motor de 2200 RPM, longitud de hoja 4,80m. </v>
      </c>
      <c r="C36" s="837"/>
      <c r="D36" s="837"/>
      <c r="E36" s="837"/>
      <c r="F36" s="837"/>
      <c r="G36" s="837"/>
      <c r="H36" s="838"/>
      <c r="I36" s="271"/>
      <c r="J36" s="272"/>
      <c r="K36" s="273">
        <f>VLOOKUP(A36,EQUIPOS!A6:D186,4,FALSE)</f>
        <v>146468.42778283131</v>
      </c>
      <c r="L36" s="274"/>
      <c r="M36" s="275">
        <v>45</v>
      </c>
      <c r="N36" s="276">
        <f>K36/M36</f>
        <v>3254.8539507295845</v>
      </c>
    </row>
    <row r="37" spans="1:14">
      <c r="A37" s="116" t="s">
        <v>152</v>
      </c>
      <c r="B37" s="836" t="str">
        <f>VLOOKUP(A37,EQUIPOS!A7:D187,3,FALSE)</f>
        <v xml:space="preserve">Carrotanque de agua(1000 Galones) </v>
      </c>
      <c r="C37" s="837"/>
      <c r="D37" s="837"/>
      <c r="E37" s="837"/>
      <c r="F37" s="837"/>
      <c r="G37" s="837"/>
      <c r="H37" s="838"/>
      <c r="I37" s="271"/>
      <c r="J37" s="272"/>
      <c r="K37" s="273">
        <f>VLOOKUP(A37,EQUIPOS!A7:D187,4,FALSE)</f>
        <v>57261.822191603424</v>
      </c>
      <c r="L37" s="274"/>
      <c r="M37" s="275">
        <v>45</v>
      </c>
      <c r="N37" s="276">
        <f>K37/M37</f>
        <v>1272.4849375911872</v>
      </c>
    </row>
    <row r="38" spans="1:14">
      <c r="A38" t="s">
        <v>269</v>
      </c>
      <c r="B38" s="836" t="str">
        <f>VLOOKUP(A38,EQUIPOS!A8:D188,3,FALSE)</f>
        <v>Motoniveladora  potencia 215 HP, ancho de cuchilla 4,27 m, peso 18 ton.</v>
      </c>
      <c r="C38" s="837"/>
      <c r="D38" s="837"/>
      <c r="E38" s="837"/>
      <c r="F38" s="837"/>
      <c r="G38" s="837"/>
      <c r="H38" s="838"/>
      <c r="I38" s="271"/>
      <c r="J38" s="272"/>
      <c r="K38" s="273">
        <f>VLOOKUP(A38,EQUIPOS!A8:D188,4,FALSE)</f>
        <v>130118.32286702115</v>
      </c>
      <c r="L38" s="274"/>
      <c r="M38" s="275">
        <v>45</v>
      </c>
      <c r="N38" s="276">
        <f>K38/M38</f>
        <v>2891.5182859338033</v>
      </c>
    </row>
    <row r="39" spans="1:14">
      <c r="A39" t="s">
        <v>365</v>
      </c>
      <c r="B39" s="836" t="str">
        <f>VLOOKUP(A39,EQUIPOS!A9:D189,3,FALSE)</f>
        <v xml:space="preserve">Vibrocompatador, potencia 153 HP, peso 10 Ton. </v>
      </c>
      <c r="C39" s="837"/>
      <c r="D39" s="837"/>
      <c r="E39" s="837"/>
      <c r="F39" s="837"/>
      <c r="G39" s="837"/>
      <c r="H39" s="838"/>
      <c r="I39" s="839"/>
      <c r="J39" s="820"/>
      <c r="K39" s="273">
        <f>VLOOKUP(A39,EQUIPOS!A9:D189,4,FALSE)</f>
        <v>129804.36654715687</v>
      </c>
      <c r="L39" s="840">
        <v>45</v>
      </c>
      <c r="M39" s="841"/>
      <c r="N39" s="276">
        <f>K39/L39</f>
        <v>2884.5414788257081</v>
      </c>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t="s">
        <v>952</v>
      </c>
      <c r="C42" s="837"/>
      <c r="D42" s="837"/>
      <c r="E42" s="837"/>
      <c r="F42" s="837"/>
      <c r="G42" s="837"/>
      <c r="H42" s="838"/>
      <c r="I42" s="845"/>
      <c r="J42" s="846"/>
      <c r="K42" s="44"/>
      <c r="L42" s="847">
        <v>0.02</v>
      </c>
      <c r="M42" s="848"/>
      <c r="N42" s="108">
        <f>N76*L42</f>
        <v>11.941569089689333</v>
      </c>
    </row>
    <row r="43" spans="1:14" ht="15.75" thickBot="1">
      <c r="B43" s="823" t="s">
        <v>953</v>
      </c>
      <c r="C43" s="824"/>
      <c r="D43" s="824"/>
      <c r="E43" s="824"/>
      <c r="F43" s="824"/>
      <c r="G43" s="824"/>
      <c r="H43" s="824"/>
      <c r="I43" s="824"/>
      <c r="J43" s="824"/>
      <c r="K43" s="824"/>
      <c r="L43" s="824"/>
      <c r="M43" s="825"/>
      <c r="N43" s="398">
        <f>SUM(N36:N42)</f>
        <v>10315.340222169973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53188.044684317909</v>
      </c>
      <c r="N48" s="276">
        <f>K48*M48</f>
        <v>66485.055855397382</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66485.055855397382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1385</v>
      </c>
      <c r="B59" s="49" t="str">
        <f>VLOOKUP(A59,TRANSPORTE!A5:D104,3,FALSE)</f>
        <v xml:space="preserve">Transporte de material de Sub Base CBR=40% </v>
      </c>
      <c r="C59" s="50"/>
      <c r="D59" s="50"/>
      <c r="E59" s="50"/>
      <c r="F59" s="50"/>
      <c r="G59" s="50"/>
      <c r="H59" s="292" t="s">
        <v>1998</v>
      </c>
      <c r="I59" s="283">
        <v>1.25</v>
      </c>
      <c r="J59" s="283">
        <v>1</v>
      </c>
      <c r="K59" s="283">
        <f>I59*J59</f>
        <v>1.25</v>
      </c>
      <c r="L59" s="827">
        <f>VLOOKUP(A59,TRANSPORTE!A5:D123,4,FALSE)</f>
        <v>1601.3840655828621</v>
      </c>
      <c r="M59" s="828"/>
      <c r="N59" s="295">
        <f>K59*L59</f>
        <v>2001.7300819785778</v>
      </c>
    </row>
    <row r="60" spans="1:14" ht="24.75" customHeight="1">
      <c r="B60" s="49"/>
      <c r="C60" s="321"/>
      <c r="D60" s="321"/>
      <c r="E60" s="321"/>
      <c r="F60" s="321"/>
      <c r="G60" s="321"/>
      <c r="H60" s="315"/>
      <c r="I60" s="403"/>
      <c r="J60" s="290"/>
      <c r="K60" s="283"/>
      <c r="L60" s="827"/>
      <c r="M60" s="828"/>
      <c r="N60" s="291"/>
    </row>
    <row r="61" spans="1:14">
      <c r="B61" s="49"/>
      <c r="C61" s="50"/>
      <c r="D61" s="50"/>
      <c r="E61" s="50"/>
      <c r="F61" s="50"/>
      <c r="G61" s="321"/>
      <c r="H61" s="315"/>
      <c r="I61" s="403"/>
      <c r="J61" s="290"/>
      <c r="K61" s="283"/>
      <c r="L61" s="827"/>
      <c r="M61" s="828"/>
      <c r="N61" s="295"/>
    </row>
    <row r="62" spans="1:14">
      <c r="B62" s="49"/>
      <c r="C62" s="50"/>
      <c r="D62" s="50"/>
      <c r="E62" s="50"/>
      <c r="F62" s="50"/>
      <c r="G62" s="50"/>
      <c r="H62" s="292"/>
      <c r="I62" s="283"/>
      <c r="J62" s="283"/>
      <c r="K62" s="283"/>
      <c r="L62" s="827"/>
      <c r="M62" s="828"/>
      <c r="N62" s="295"/>
    </row>
    <row r="63" spans="1:14">
      <c r="B63" s="49"/>
      <c r="C63" s="50"/>
      <c r="D63" s="50"/>
      <c r="E63" s="50"/>
      <c r="F63" s="50"/>
      <c r="G63" s="50"/>
      <c r="H63" s="292"/>
      <c r="I63" s="283"/>
      <c r="J63" s="283"/>
      <c r="K63" s="283"/>
      <c r="L63" s="827"/>
      <c r="M63" s="828"/>
      <c r="N63" s="295"/>
    </row>
    <row r="64" spans="1:14" ht="15.75" thickBot="1">
      <c r="B64" s="469"/>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SUM(N59:N64)</f>
        <v>2001.7300819785778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360</v>
      </c>
      <c r="N70" s="399">
        <f>K70/M70</f>
        <v>300.72777777777776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79399.204614030401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15879.840922806081</v>
      </c>
      <c r="M83" s="858"/>
      <c r="N83" s="54"/>
    </row>
    <row r="84" spans="1:14">
      <c r="B84" s="92" t="s">
        <v>973</v>
      </c>
      <c r="C84" s="93"/>
      <c r="D84" s="93"/>
      <c r="E84" s="93"/>
      <c r="F84" s="93"/>
      <c r="G84" s="93"/>
      <c r="H84" s="93"/>
      <c r="I84" s="90"/>
      <c r="J84" s="91"/>
      <c r="K84" s="308">
        <v>0.05</v>
      </c>
      <c r="L84" s="857">
        <f>N78*K84</f>
        <v>3969.9602307015202</v>
      </c>
      <c r="M84" s="858"/>
      <c r="N84" s="54"/>
    </row>
    <row r="85" spans="1:14" ht="15.75" thickBot="1">
      <c r="B85" s="94" t="s">
        <v>974</v>
      </c>
      <c r="C85" s="95"/>
      <c r="D85" s="95"/>
      <c r="E85" s="95"/>
      <c r="F85" s="95"/>
      <c r="G85" s="95"/>
      <c r="H85" s="95"/>
      <c r="I85" s="96"/>
      <c r="J85" s="97"/>
      <c r="K85" s="309">
        <v>0.05</v>
      </c>
      <c r="L85" s="859">
        <f>N78*K85</f>
        <v>3969.9602307015202</v>
      </c>
      <c r="M85" s="860"/>
      <c r="N85" s="54"/>
    </row>
    <row r="86" spans="1:14" ht="15.75" thickBot="1">
      <c r="B86" s="823" t="s">
        <v>953</v>
      </c>
      <c r="C86" s="824"/>
      <c r="D86" s="824"/>
      <c r="E86" s="824"/>
      <c r="F86" s="824"/>
      <c r="G86" s="824"/>
      <c r="H86" s="824"/>
      <c r="I86" s="824"/>
      <c r="J86" s="824"/>
      <c r="K86" s="824"/>
      <c r="L86" s="824"/>
      <c r="M86" s="825"/>
      <c r="N86" s="55">
        <f>L83+L84+L85</f>
        <v>23819.76138420912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103218.96599823952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1019</v>
      </c>
      <c r="C31" s="84" t="s">
        <v>1955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146468.42778283131</v>
      </c>
      <c r="L36" s="274"/>
      <c r="M36" s="275">
        <v>400</v>
      </c>
      <c r="N36" s="276">
        <f>K36/M36</f>
        <v>366.17106945707826</v>
      </c>
    </row>
    <row r="37" spans="1:14">
      <c r="A37" s="116" t="s">
        <v>152</v>
      </c>
      <c r="B37" s="836" t="str">
        <f>VLOOKUP(A37,EQUIPOS!A7:D154,3,FALSE)</f>
        <v xml:space="preserve">Carrotanque de agua(1000 Galones) </v>
      </c>
      <c r="C37" s="837"/>
      <c r="D37" s="837"/>
      <c r="E37" s="837"/>
      <c r="F37" s="837"/>
      <c r="G37" s="837"/>
      <c r="H37" s="838"/>
      <c r="I37" s="271"/>
      <c r="J37" s="272"/>
      <c r="K37" s="273">
        <f>VLOOKUP(A37,EQUIPOS!A7:D164,4,FALSE)</f>
        <v>57261.822191603424</v>
      </c>
      <c r="L37" s="274"/>
      <c r="M37" s="275">
        <v>200</v>
      </c>
      <c r="N37" s="276">
        <f>K37/M37</f>
        <v>286.30911095801713</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130118.32286702115</v>
      </c>
      <c r="L38" s="274"/>
      <c r="M38" s="275">
        <v>200</v>
      </c>
      <c r="N38" s="276">
        <f>K38/M38</f>
        <v>650.59161433510576</v>
      </c>
    </row>
    <row r="39" spans="1:14">
      <c r="A39" t="s">
        <v>365</v>
      </c>
      <c r="B39" s="836" t="str">
        <f>VLOOKUP(A39,EQUIPOS!A9:D155,3,FALSE)</f>
        <v xml:space="preserve">Vibrocompatador, potencia 153 HP, peso 10 Ton. </v>
      </c>
      <c r="C39" s="837"/>
      <c r="D39" s="837"/>
      <c r="E39" s="837"/>
      <c r="F39" s="837"/>
      <c r="G39" s="837"/>
      <c r="H39" s="838"/>
      <c r="I39" s="839"/>
      <c r="J39" s="820"/>
      <c r="K39" s="273">
        <f>VLOOKUP(A39,EQUIPOS!A9:D166,4,FALSE)</f>
        <v>129804.36654715687</v>
      </c>
      <c r="L39" s="840">
        <v>200</v>
      </c>
      <c r="M39" s="841"/>
      <c r="N39" s="276">
        <f>K39/L39</f>
        <v>649.0218327357843</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1954.7804805311655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1600</v>
      </c>
      <c r="N71" s="399">
        <f>K71/M71</f>
        <v>67.663749999999993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134.34265225900498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2089.1231327901705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417.82462655803414</v>
      </c>
      <c r="M83" s="858"/>
      <c r="N83" s="54"/>
    </row>
    <row r="84" spans="1:14">
      <c r="B84" s="92" t="s">
        <v>973</v>
      </c>
      <c r="C84" s="93"/>
      <c r="D84" s="93"/>
      <c r="E84" s="93"/>
      <c r="F84" s="93"/>
      <c r="G84" s="93"/>
      <c r="H84" s="93"/>
      <c r="I84" s="90"/>
      <c r="J84" s="91"/>
      <c r="K84" s="308">
        <v>0.05</v>
      </c>
      <c r="L84" s="857">
        <f>N78*K84</f>
        <v>104.45615663950854</v>
      </c>
      <c r="M84" s="858"/>
      <c r="N84" s="54"/>
    </row>
    <row r="85" spans="1:14" ht="15.75" thickBot="1">
      <c r="B85" s="94" t="s">
        <v>974</v>
      </c>
      <c r="C85" s="95"/>
      <c r="D85" s="95"/>
      <c r="E85" s="95"/>
      <c r="F85" s="95"/>
      <c r="G85" s="95"/>
      <c r="H85" s="95"/>
      <c r="I85" s="96"/>
      <c r="J85" s="97"/>
      <c r="K85" s="309">
        <v>0.05</v>
      </c>
      <c r="L85" s="859">
        <f>N78*K85</f>
        <v>104.45615663950854</v>
      </c>
      <c r="M85" s="860"/>
      <c r="N85" s="54"/>
    </row>
    <row r="86" spans="1:14" ht="15.75" thickBot="1">
      <c r="B86" s="823" t="s">
        <v>953</v>
      </c>
      <c r="C86" s="824"/>
      <c r="D86" s="824"/>
      <c r="E86" s="824"/>
      <c r="F86" s="824"/>
      <c r="G86" s="824"/>
      <c r="H86" s="824"/>
      <c r="I86" s="824"/>
      <c r="J86" s="824"/>
      <c r="K86" s="824"/>
      <c r="L86" s="824"/>
      <c r="M86" s="825"/>
      <c r="N86" s="55">
        <f>L83+L84+L85</f>
        <v>626.73693983705118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2715.8600726272216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8820.6593730609293</v>
      </c>
      <c r="N48" s="276">
        <f>K48*M48</f>
        <v>10584.791247673114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10584.791247673114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10801.888973723666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2160.3777947447334</v>
      </c>
      <c r="M83" s="858"/>
      <c r="N83" s="54"/>
    </row>
    <row r="84" spans="1:14">
      <c r="B84" s="92" t="s">
        <v>973</v>
      </c>
      <c r="C84" s="93"/>
      <c r="D84" s="93"/>
      <c r="E84" s="93"/>
      <c r="F84" s="93"/>
      <c r="G84" s="93"/>
      <c r="H84" s="93"/>
      <c r="I84" s="90"/>
      <c r="J84" s="91"/>
      <c r="K84" s="308">
        <v>0.05</v>
      </c>
      <c r="L84" s="857">
        <f>N78*K84</f>
        <v>540.09444868618334</v>
      </c>
      <c r="M84" s="858"/>
      <c r="N84" s="54"/>
    </row>
    <row r="85" spans="1:14" ht="15.75" thickBot="1">
      <c r="B85" s="94" t="s">
        <v>974</v>
      </c>
      <c r="C85" s="95"/>
      <c r="D85" s="95"/>
      <c r="E85" s="95"/>
      <c r="F85" s="95"/>
      <c r="G85" s="95"/>
      <c r="H85" s="95"/>
      <c r="I85" s="96"/>
      <c r="J85" s="97"/>
      <c r="K85" s="309">
        <v>0.05</v>
      </c>
      <c r="L85" s="859">
        <f>N78*K85</f>
        <v>540.09444868618334</v>
      </c>
      <c r="M85" s="860"/>
      <c r="N85" s="54"/>
    </row>
    <row r="86" spans="1:14" ht="15.75" thickBot="1">
      <c r="B86" s="823" t="s">
        <v>953</v>
      </c>
      <c r="C86" s="824"/>
      <c r="D86" s="824"/>
      <c r="E86" s="824"/>
      <c r="F86" s="824"/>
      <c r="G86" s="824"/>
      <c r="H86" s="824"/>
      <c r="I86" s="824"/>
      <c r="J86" s="824"/>
      <c r="K86" s="824"/>
      <c r="L86" s="824"/>
      <c r="M86" s="825"/>
      <c r="N86" s="55">
        <f>L83+L84+L85</f>
        <v>3240.5666921171005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14042.455665840767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1021</v>
      </c>
      <c r="C31" s="84" t="s">
        <v>1447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299">
        <v>1000</v>
      </c>
      <c r="N70" s="399">
        <f>K70/M70</f>
        <v>108.262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5802.457726050553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1160.4915452101106</v>
      </c>
      <c r="M83" s="858"/>
      <c r="N83" s="54"/>
    </row>
    <row r="84" spans="1:14">
      <c r="B84" s="92" t="s">
        <v>973</v>
      </c>
      <c r="C84" s="93"/>
      <c r="D84" s="93"/>
      <c r="E84" s="93"/>
      <c r="F84" s="93"/>
      <c r="G84" s="93"/>
      <c r="H84" s="93"/>
      <c r="I84" s="90"/>
      <c r="J84" s="91"/>
      <c r="K84" s="308">
        <v>0.05</v>
      </c>
      <c r="L84" s="857">
        <f>N78*K84</f>
        <v>290.12288630252766</v>
      </c>
      <c r="M84" s="858"/>
      <c r="N84" s="54"/>
    </row>
    <row r="85" spans="1:14" ht="15.75" thickBot="1">
      <c r="B85" s="94" t="s">
        <v>974</v>
      </c>
      <c r="C85" s="95"/>
      <c r="D85" s="95"/>
      <c r="E85" s="95"/>
      <c r="F85" s="95"/>
      <c r="G85" s="95"/>
      <c r="H85" s="95"/>
      <c r="I85" s="96"/>
      <c r="J85" s="97"/>
      <c r="K85" s="309">
        <v>0.05</v>
      </c>
      <c r="L85" s="859">
        <f>N78*K85</f>
        <v>290.12288630252766</v>
      </c>
      <c r="M85" s="860"/>
      <c r="N85" s="54"/>
    </row>
    <row r="86" spans="1:14" ht="15.75" thickBot="1">
      <c r="B86" s="823" t="s">
        <v>953</v>
      </c>
      <c r="C86" s="824"/>
      <c r="D86" s="824"/>
      <c r="E86" s="824"/>
      <c r="F86" s="824"/>
      <c r="G86" s="824"/>
      <c r="H86" s="824"/>
      <c r="I86" s="824"/>
      <c r="J86" s="824"/>
      <c r="K86" s="824"/>
      <c r="L86" s="824"/>
      <c r="M86" s="825"/>
      <c r="N86" s="55">
        <f>L83+L84+L85</f>
        <v>1740.7373178151659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7543.1950438657186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1448</v>
      </c>
      <c r="C31" s="84" t="s">
        <v>1449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9592.1926127352672</v>
      </c>
      <c r="N48" s="276">
        <f>K48*M48</f>
        <v>11510.63113528232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11510.63113528232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11727.728861332871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2345.5457722665742</v>
      </c>
      <c r="M83" s="858"/>
      <c r="N83" s="54"/>
    </row>
    <row r="84" spans="1:14">
      <c r="B84" s="92" t="s">
        <v>973</v>
      </c>
      <c r="C84" s="93"/>
      <c r="D84" s="93"/>
      <c r="E84" s="93"/>
      <c r="F84" s="93"/>
      <c r="G84" s="93"/>
      <c r="H84" s="93"/>
      <c r="I84" s="90"/>
      <c r="J84" s="91"/>
      <c r="K84" s="308">
        <v>0.05</v>
      </c>
      <c r="L84" s="857">
        <f>N78*K84</f>
        <v>586.38644306664355</v>
      </c>
      <c r="M84" s="858"/>
      <c r="N84" s="54"/>
    </row>
    <row r="85" spans="1:14" ht="15.75" thickBot="1">
      <c r="B85" s="94" t="s">
        <v>974</v>
      </c>
      <c r="C85" s="95"/>
      <c r="D85" s="95"/>
      <c r="E85" s="95"/>
      <c r="F85" s="95"/>
      <c r="G85" s="95"/>
      <c r="H85" s="95"/>
      <c r="I85" s="96"/>
      <c r="J85" s="97"/>
      <c r="K85" s="309">
        <v>0.05</v>
      </c>
      <c r="L85" s="859">
        <f>N78*K85</f>
        <v>586.38644306664355</v>
      </c>
      <c r="M85" s="860"/>
      <c r="N85" s="54"/>
    </row>
    <row r="86" spans="1:14" ht="15.75" thickBot="1">
      <c r="B86" s="823" t="s">
        <v>953</v>
      </c>
      <c r="C86" s="824"/>
      <c r="D86" s="824"/>
      <c r="E86" s="824"/>
      <c r="F86" s="824"/>
      <c r="G86" s="824"/>
      <c r="H86" s="824"/>
      <c r="I86" s="824"/>
      <c r="J86" s="824"/>
      <c r="K86" s="824"/>
      <c r="L86" s="824"/>
      <c r="M86" s="825"/>
      <c r="N86" s="55">
        <f>L83+L84+L85</f>
        <v>3518.3186583998613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15246.047519732732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1450</v>
      </c>
      <c r="C31" s="84" t="s">
        <v>1451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2.1494824361440799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2.1494824361440799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15778.971423615581</v>
      </c>
      <c r="N48" s="276">
        <f>K48*M48</f>
        <v>20512.662850700257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20512.662850700257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1000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214.948243614408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20729.760576750807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4145.9521153501619</v>
      </c>
      <c r="M83" s="858"/>
      <c r="N83" s="54"/>
    </row>
    <row r="84" spans="1:14">
      <c r="B84" s="92" t="s">
        <v>973</v>
      </c>
      <c r="C84" s="93"/>
      <c r="D84" s="93"/>
      <c r="E84" s="93"/>
      <c r="F84" s="93"/>
      <c r="G84" s="93"/>
      <c r="H84" s="93"/>
      <c r="I84" s="90"/>
      <c r="J84" s="91"/>
      <c r="K84" s="308">
        <v>0.05</v>
      </c>
      <c r="L84" s="857">
        <f>N78*K84</f>
        <v>1036.4880288375405</v>
      </c>
      <c r="M84" s="858"/>
      <c r="N84" s="54"/>
    </row>
    <row r="85" spans="1:14" ht="15.75" thickBot="1">
      <c r="B85" s="94" t="s">
        <v>974</v>
      </c>
      <c r="C85" s="95"/>
      <c r="D85" s="95"/>
      <c r="E85" s="95"/>
      <c r="F85" s="95"/>
      <c r="G85" s="95"/>
      <c r="H85" s="95"/>
      <c r="I85" s="96"/>
      <c r="J85" s="97"/>
      <c r="K85" s="309">
        <v>0.05</v>
      </c>
      <c r="L85" s="859">
        <f>N78*K85</f>
        <v>1036.4880288375405</v>
      </c>
      <c r="M85" s="860"/>
      <c r="N85" s="54"/>
    </row>
    <row r="86" spans="1:14" ht="15.75" thickBot="1">
      <c r="B86" s="823" t="s">
        <v>953</v>
      </c>
      <c r="C86" s="824"/>
      <c r="D86" s="824"/>
      <c r="E86" s="824"/>
      <c r="F86" s="824"/>
      <c r="G86" s="824"/>
      <c r="H86" s="824"/>
      <c r="I86" s="824"/>
      <c r="J86" s="824"/>
      <c r="K86" s="824"/>
      <c r="L86" s="824"/>
      <c r="M86" s="825"/>
      <c r="N86" s="55">
        <f>L83+L84+L85</f>
        <v>6218.9281730252433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26948.688749776051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1022</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303</v>
      </c>
      <c r="B36" s="836" t="str">
        <f>VLOOKUP(A36,EQUIPOS!A6:D154,3,FALSE)</f>
        <v>Retrocargador, pala de 1,1 m3 de capacidad, profundidad de excavación de 4.400 mm y una altura de 5.680 mm</v>
      </c>
      <c r="C36" s="837"/>
      <c r="D36" s="837"/>
      <c r="E36" s="837"/>
      <c r="F36" s="837"/>
      <c r="G36" s="837"/>
      <c r="H36" s="838"/>
      <c r="I36" s="271"/>
      <c r="J36" s="272"/>
      <c r="K36" s="273">
        <f>VLOOKUP(A36,EQUIPOS!A6:D163,4,FALSE)</f>
        <v>93516.551358926212</v>
      </c>
      <c r="L36" s="274"/>
      <c r="M36" s="275">
        <v>250</v>
      </c>
      <c r="N36" s="276">
        <f>K36/M36</f>
        <v>374.06620543570483</v>
      </c>
    </row>
    <row r="37" spans="1:14">
      <c r="A37" s="116" t="s">
        <v>373</v>
      </c>
      <c r="B37" s="836" t="str">
        <f>VLOOKUP(A37,EQUIPOS!A7:D154,3,FALSE)</f>
        <v>Volqueta 6 m3</v>
      </c>
      <c r="C37" s="837"/>
      <c r="D37" s="837"/>
      <c r="E37" s="837"/>
      <c r="F37" s="837"/>
      <c r="G37" s="837"/>
      <c r="H37" s="838"/>
      <c r="I37" s="271"/>
      <c r="J37" s="272"/>
      <c r="K37" s="273">
        <f>VLOOKUP(A37,EQUIPOS!A7:D164,4,FALSE)</f>
        <v>69920.370575334382</v>
      </c>
      <c r="L37" s="274"/>
      <c r="M37" s="275">
        <v>250</v>
      </c>
      <c r="N37" s="276">
        <f>K37/M37</f>
        <v>279.68148230133755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5.3737060903602005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659.12139382740258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2000</v>
      </c>
      <c r="N71" s="399">
        <f>K71/M71</f>
        <v>54.131</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107.474121807204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766.59551563460661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153.31910312692133</v>
      </c>
      <c r="M83" s="858"/>
      <c r="N83" s="54"/>
    </row>
    <row r="84" spans="1:14">
      <c r="B84" s="92" t="s">
        <v>973</v>
      </c>
      <c r="C84" s="93"/>
      <c r="D84" s="93"/>
      <c r="E84" s="93"/>
      <c r="F84" s="93"/>
      <c r="G84" s="93"/>
      <c r="H84" s="93"/>
      <c r="I84" s="90"/>
      <c r="J84" s="91"/>
      <c r="K84" s="308">
        <v>0.05</v>
      </c>
      <c r="L84" s="857">
        <f>N78*K84</f>
        <v>38.329775781730334</v>
      </c>
      <c r="M84" s="858"/>
      <c r="N84" s="54"/>
    </row>
    <row r="85" spans="1:14" ht="15.75" thickBot="1">
      <c r="B85" s="94" t="s">
        <v>974</v>
      </c>
      <c r="C85" s="95"/>
      <c r="D85" s="95"/>
      <c r="E85" s="95"/>
      <c r="F85" s="95"/>
      <c r="G85" s="95"/>
      <c r="H85" s="95"/>
      <c r="I85" s="96"/>
      <c r="J85" s="97"/>
      <c r="K85" s="309">
        <v>0.05</v>
      </c>
      <c r="L85" s="859">
        <f>N78*K85</f>
        <v>38.329775781730334</v>
      </c>
      <c r="M85" s="860"/>
      <c r="N85" s="54"/>
    </row>
    <row r="86" spans="1:14" ht="15.75" thickBot="1">
      <c r="B86" s="823" t="s">
        <v>953</v>
      </c>
      <c r="C86" s="824"/>
      <c r="D86" s="824"/>
      <c r="E86" s="824"/>
      <c r="F86" s="824"/>
      <c r="G86" s="824"/>
      <c r="H86" s="824"/>
      <c r="I86" s="824"/>
      <c r="J86" s="824"/>
      <c r="K86" s="824"/>
      <c r="L86" s="824"/>
      <c r="M86" s="825"/>
      <c r="N86" s="55">
        <f>L83+L84+L85</f>
        <v>229.97865469038203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996.5741703249887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1455</v>
      </c>
      <c r="C31" s="84" t="s">
        <v>1456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35</v>
      </c>
      <c r="N36" s="276">
        <f>K36/M36</f>
        <v>1636.0520626172406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35</v>
      </c>
      <c r="N37" s="276">
        <f>K37/M37</f>
        <v>3717.666367629176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35</v>
      </c>
      <c r="N38" s="276">
        <f>K38/M38</f>
        <v>3708.6961870616246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9077.7680632804986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46.036386356281774</v>
      </c>
      <c r="N48" s="276">
        <f>K48*M48</f>
        <v>1150.9096589070443</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498.21930866385509</v>
      </c>
      <c r="N49" s="276">
        <f>K49*M49</f>
        <v>39857.544693108408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41008.454352015455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50853.894713918839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10170.778942783769</v>
      </c>
      <c r="M83" s="858"/>
      <c r="N83" s="54"/>
    </row>
    <row r="84" spans="1:14">
      <c r="B84" s="92" t="s">
        <v>973</v>
      </c>
      <c r="C84" s="93"/>
      <c r="D84" s="93"/>
      <c r="E84" s="93"/>
      <c r="F84" s="93"/>
      <c r="G84" s="93"/>
      <c r="H84" s="93"/>
      <c r="I84" s="90"/>
      <c r="J84" s="91"/>
      <c r="K84" s="308">
        <v>0.05</v>
      </c>
      <c r="L84" s="857">
        <f>N78*K84</f>
        <v>2542.6947356959422</v>
      </c>
      <c r="M84" s="858"/>
      <c r="N84" s="54"/>
    </row>
    <row r="85" spans="1:14" ht="15.75" thickBot="1">
      <c r="B85" s="94" t="s">
        <v>974</v>
      </c>
      <c r="C85" s="95"/>
      <c r="D85" s="95"/>
      <c r="E85" s="95"/>
      <c r="F85" s="95"/>
      <c r="G85" s="95"/>
      <c r="H85" s="95"/>
      <c r="I85" s="96"/>
      <c r="J85" s="97"/>
      <c r="K85" s="309">
        <v>0.05</v>
      </c>
      <c r="L85" s="859">
        <f>N78*K85</f>
        <v>2542.6947356959422</v>
      </c>
      <c r="M85" s="860"/>
      <c r="N85" s="54"/>
    </row>
    <row r="86" spans="1:14" ht="15.75" thickBot="1">
      <c r="B86" s="823" t="s">
        <v>953</v>
      </c>
      <c r="C86" s="824"/>
      <c r="D86" s="824"/>
      <c r="E86" s="824"/>
      <c r="F86" s="824"/>
      <c r="G86" s="824"/>
      <c r="H86" s="824"/>
      <c r="I86" s="824"/>
      <c r="J86" s="824"/>
      <c r="K86" s="824"/>
      <c r="L86" s="824"/>
      <c r="M86" s="825"/>
      <c r="N86" s="55">
        <f>L83+L84+L85</f>
        <v>15256.168414175654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66110.063128094494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1457</v>
      </c>
      <c r="C31" s="84" t="s">
        <v>1458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35</v>
      </c>
      <c r="N36" s="276">
        <f>K36/M36</f>
        <v>1636.0520626172406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35</v>
      </c>
      <c r="N37" s="276">
        <f>K37/M37</f>
        <v>3717.666367629176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35</v>
      </c>
      <c r="N38" s="276">
        <f>K38/M38</f>
        <v>3708.6961870616246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9077.7680632804986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46.036386356281774</v>
      </c>
      <c r="N48" s="276">
        <f>K48*M48</f>
        <v>1150.9096589070443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1150.9096589070443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10996.350020810429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2199.270004162086</v>
      </c>
      <c r="M83" s="858"/>
      <c r="N83" s="54"/>
    </row>
    <row r="84" spans="1:14">
      <c r="B84" s="92" t="s">
        <v>973</v>
      </c>
      <c r="C84" s="93"/>
      <c r="D84" s="93"/>
      <c r="E84" s="93"/>
      <c r="F84" s="93"/>
      <c r="G84" s="93"/>
      <c r="H84" s="93"/>
      <c r="I84" s="90"/>
      <c r="J84" s="91"/>
      <c r="K84" s="308">
        <v>0.05</v>
      </c>
      <c r="L84" s="857">
        <f>N78*K84</f>
        <v>549.81750104052151</v>
      </c>
      <c r="M84" s="858"/>
      <c r="N84" s="54"/>
    </row>
    <row r="85" spans="1:14" ht="15.75" thickBot="1">
      <c r="B85" s="94" t="s">
        <v>974</v>
      </c>
      <c r="C85" s="95"/>
      <c r="D85" s="95"/>
      <c r="E85" s="95"/>
      <c r="F85" s="95"/>
      <c r="G85" s="95"/>
      <c r="H85" s="95"/>
      <c r="I85" s="96"/>
      <c r="J85" s="97"/>
      <c r="K85" s="309">
        <v>0.05</v>
      </c>
      <c r="L85" s="859">
        <f>N78*K85</f>
        <v>549.81750104052151</v>
      </c>
      <c r="M85" s="860"/>
      <c r="N85" s="54"/>
    </row>
    <row r="86" spans="1:14" ht="15.75" thickBot="1">
      <c r="B86" s="823" t="s">
        <v>953</v>
      </c>
      <c r="C86" s="824"/>
      <c r="D86" s="824"/>
      <c r="E86" s="824"/>
      <c r="F86" s="824"/>
      <c r="G86" s="824"/>
      <c r="H86" s="824"/>
      <c r="I86" s="824"/>
      <c r="J86" s="824"/>
      <c r="K86" s="824"/>
      <c r="L86" s="824"/>
      <c r="M86" s="825"/>
      <c r="N86" s="55">
        <f>L83+L84+L85</f>
        <v>3298.9050062431293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14295.255027053558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1459</v>
      </c>
      <c r="C31" s="84" t="s">
        <v>1460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498.21930866385509</v>
      </c>
      <c r="N48" s="276">
        <f>K48*M48</f>
        <v>498.21930866385509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498.21930866385509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f>SUM(N70:N75)</f>
        <v>0</v>
      </c>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498.21930866385509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99.643861732771029</v>
      </c>
      <c r="M83" s="858"/>
      <c r="N83" s="54"/>
    </row>
    <row r="84" spans="1:14">
      <c r="B84" s="92" t="s">
        <v>973</v>
      </c>
      <c r="C84" s="93"/>
      <c r="D84" s="93"/>
      <c r="E84" s="93"/>
      <c r="F84" s="93"/>
      <c r="G84" s="93"/>
      <c r="H84" s="93"/>
      <c r="I84" s="90"/>
      <c r="J84" s="91"/>
      <c r="K84" s="308">
        <v>0.05</v>
      </c>
      <c r="L84" s="857">
        <f>N78*K84</f>
        <v>24.910965433192757</v>
      </c>
      <c r="M84" s="858"/>
      <c r="N84" s="54"/>
    </row>
    <row r="85" spans="1:14" ht="15.75" thickBot="1">
      <c r="B85" s="94" t="s">
        <v>974</v>
      </c>
      <c r="C85" s="95"/>
      <c r="D85" s="95"/>
      <c r="E85" s="95"/>
      <c r="F85" s="95"/>
      <c r="G85" s="95"/>
      <c r="H85" s="95"/>
      <c r="I85" s="96"/>
      <c r="J85" s="97"/>
      <c r="K85" s="309">
        <v>0.05</v>
      </c>
      <c r="L85" s="859">
        <f>N78*K85</f>
        <v>24.910965433192757</v>
      </c>
      <c r="M85" s="860"/>
      <c r="N85" s="54"/>
    </row>
    <row r="86" spans="1:14" ht="15.75" thickBot="1">
      <c r="B86" s="823" t="s">
        <v>953</v>
      </c>
      <c r="C86" s="824"/>
      <c r="D86" s="824"/>
      <c r="E86" s="824"/>
      <c r="F86" s="824"/>
      <c r="G86" s="824"/>
      <c r="H86" s="824"/>
      <c r="I86" s="824"/>
      <c r="J86" s="824"/>
      <c r="K86" s="824"/>
      <c r="L86" s="824"/>
      <c r="M86" s="825"/>
      <c r="N86" s="55">
        <f>L83+L84+L85</f>
        <v>149.46579259915654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647.68510126301157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1461</v>
      </c>
      <c r="C31" s="84" t="s">
        <v>1462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35</v>
      </c>
      <c r="N36" s="276">
        <f>K36/M36</f>
        <v>1636.0520626172406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35</v>
      </c>
      <c r="N37" s="276">
        <f>K37/M37</f>
        <v>3717.666367629176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35</v>
      </c>
      <c r="N38" s="276">
        <f>K38/M38</f>
        <v>3708.6961870616246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N76*M41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9077.7680632804986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1030.8648508890969</v>
      </c>
      <c r="N48" s="276">
        <f>K48*M48</f>
        <v>82469.188071127748</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46.036386356281774</v>
      </c>
      <c r="N49" s="276">
        <f>K49*M49</f>
        <v>1150.9096589070443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83620.097730034788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280</v>
      </c>
      <c r="N71" s="399">
        <f>K71/M71</f>
        <v>386.65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767.67229862288559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93465.538091938171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18693.107618387636</v>
      </c>
      <c r="M83" s="858"/>
      <c r="N83" s="54"/>
    </row>
    <row r="84" spans="1:14">
      <c r="B84" s="92" t="s">
        <v>973</v>
      </c>
      <c r="C84" s="93"/>
      <c r="D84" s="93"/>
      <c r="E84" s="93"/>
      <c r="F84" s="93"/>
      <c r="G84" s="93"/>
      <c r="H84" s="93"/>
      <c r="I84" s="90"/>
      <c r="J84" s="91"/>
      <c r="K84" s="308">
        <v>0.05</v>
      </c>
      <c r="L84" s="857">
        <f>N78*K84</f>
        <v>4673.2769045969089</v>
      </c>
      <c r="M84" s="858"/>
      <c r="N84" s="54"/>
    </row>
    <row r="85" spans="1:14" ht="15.75" thickBot="1">
      <c r="B85" s="94" t="s">
        <v>974</v>
      </c>
      <c r="C85" s="95"/>
      <c r="D85" s="95"/>
      <c r="E85" s="95"/>
      <c r="F85" s="95"/>
      <c r="G85" s="95"/>
      <c r="H85" s="95"/>
      <c r="I85" s="96"/>
      <c r="J85" s="97"/>
      <c r="K85" s="309">
        <v>0.05</v>
      </c>
      <c r="L85" s="859">
        <f>N78*K85</f>
        <v>4673.2769045969089</v>
      </c>
      <c r="M85" s="860"/>
      <c r="N85" s="54"/>
    </row>
    <row r="86" spans="1:14" ht="15.75" thickBot="1">
      <c r="B86" s="823" t="s">
        <v>953</v>
      </c>
      <c r="C86" s="824"/>
      <c r="D86" s="824"/>
      <c r="E86" s="824"/>
      <c r="F86" s="824"/>
      <c r="G86" s="824"/>
      <c r="H86" s="824"/>
      <c r="I86" s="824"/>
      <c r="J86" s="824"/>
      <c r="K86" s="824"/>
      <c r="L86" s="824"/>
      <c r="M86" s="825"/>
      <c r="N86" s="55">
        <f>L83+L84+L85</f>
        <v>28039.661427581457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121505.19951951964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1464</v>
      </c>
      <c r="C31" s="84" t="s">
        <v>1873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35</v>
      </c>
      <c r="N36" s="276">
        <f>K36/M36</f>
        <v>1636.0520626172406</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35</v>
      </c>
      <c r="N37" s="276">
        <f>K37/M37</f>
        <v>3717.666367629176</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35</v>
      </c>
      <c r="N38" s="276">
        <f>K38/M38</f>
        <v>3708.6961870616246</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15.353445972457711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9077.7680632804986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46.036386356281774</v>
      </c>
      <c r="N48" s="276">
        <f>K48*M48</f>
        <v>1150.9096589070443</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1150.9096589070443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280</v>
      </c>
      <c r="N70" s="399">
        <f>K70/M70</f>
        <v>386.65</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767.67229862288559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10996.350020810429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2199.270004162086</v>
      </c>
      <c r="M82" s="858"/>
      <c r="N82" s="54"/>
    </row>
    <row r="83" spans="1:14">
      <c r="B83" s="92" t="s">
        <v>973</v>
      </c>
      <c r="C83" s="93"/>
      <c r="D83" s="93"/>
      <c r="E83" s="93"/>
      <c r="F83" s="93"/>
      <c r="G83" s="93"/>
      <c r="H83" s="93"/>
      <c r="I83" s="90"/>
      <c r="J83" s="91"/>
      <c r="K83" s="308">
        <v>0.05</v>
      </c>
      <c r="L83" s="857">
        <f>N77*K83</f>
        <v>549.81750104052151</v>
      </c>
      <c r="M83" s="858"/>
      <c r="N83" s="54"/>
    </row>
    <row r="84" spans="1:14" ht="15.75" thickBot="1">
      <c r="B84" s="94" t="s">
        <v>974</v>
      </c>
      <c r="C84" s="95"/>
      <c r="D84" s="95"/>
      <c r="E84" s="95"/>
      <c r="F84" s="95"/>
      <c r="G84" s="95"/>
      <c r="H84" s="95"/>
      <c r="I84" s="96"/>
      <c r="J84" s="97"/>
      <c r="K84" s="309">
        <v>0.05</v>
      </c>
      <c r="L84" s="859">
        <f>N77*K84</f>
        <v>549.81750104052151</v>
      </c>
      <c r="M84" s="860"/>
      <c r="N84" s="54"/>
    </row>
    <row r="85" spans="1:14" ht="15.75" thickBot="1">
      <c r="B85" s="823" t="s">
        <v>953</v>
      </c>
      <c r="C85" s="824"/>
      <c r="D85" s="824"/>
      <c r="E85" s="824"/>
      <c r="F85" s="824"/>
      <c r="G85" s="824"/>
      <c r="H85" s="824"/>
      <c r="I85" s="824"/>
      <c r="J85" s="824"/>
      <c r="K85" s="824"/>
      <c r="L85" s="824"/>
      <c r="M85" s="825"/>
      <c r="N85" s="55">
        <f>L82+L83+L84</f>
        <v>3298.9050062431293</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14295.255027053558</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ht="21"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1465</v>
      </c>
      <c r="C31" s="84" t="s">
        <v>1466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1030.8648508890969</v>
      </c>
      <c r="N48" s="276">
        <f>K48*M48</f>
        <v>1030.8648508890969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1030.8648508890969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1030.8648508890969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206.17297017781939</v>
      </c>
      <c r="M83" s="858"/>
      <c r="N83" s="54"/>
    </row>
    <row r="84" spans="1:14">
      <c r="B84" s="92" t="s">
        <v>973</v>
      </c>
      <c r="C84" s="93"/>
      <c r="D84" s="93"/>
      <c r="E84" s="93"/>
      <c r="F84" s="93"/>
      <c r="G84" s="93"/>
      <c r="H84" s="93"/>
      <c r="I84" s="90"/>
      <c r="J84" s="91"/>
      <c r="K84" s="308">
        <v>0.05</v>
      </c>
      <c r="L84" s="857">
        <f>N78*K84</f>
        <v>51.543242544454849</v>
      </c>
      <c r="M84" s="858"/>
      <c r="N84" s="54"/>
    </row>
    <row r="85" spans="1:14" ht="15.75" thickBot="1">
      <c r="B85" s="94" t="s">
        <v>974</v>
      </c>
      <c r="C85" s="95"/>
      <c r="D85" s="95"/>
      <c r="E85" s="95"/>
      <c r="F85" s="95"/>
      <c r="G85" s="95"/>
      <c r="H85" s="95"/>
      <c r="I85" s="96"/>
      <c r="J85" s="97"/>
      <c r="K85" s="309">
        <v>0.05</v>
      </c>
      <c r="L85" s="859">
        <f>N78*K85</f>
        <v>51.543242544454849</v>
      </c>
      <c r="M85" s="860"/>
      <c r="N85" s="54"/>
    </row>
    <row r="86" spans="1:14" ht="15.75" thickBot="1">
      <c r="B86" s="823" t="s">
        <v>953</v>
      </c>
      <c r="C86" s="824"/>
      <c r="D86" s="824"/>
      <c r="E86" s="824"/>
      <c r="F86" s="824"/>
      <c r="G86" s="824"/>
      <c r="H86" s="824"/>
      <c r="I86" s="824"/>
      <c r="J86" s="824"/>
      <c r="K86" s="824"/>
      <c r="L86" s="824"/>
      <c r="M86" s="825"/>
      <c r="N86" s="55">
        <f>L83+L84+L85</f>
        <v>309.25945526672911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1340.1243061558262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600</v>
      </c>
      <c r="N36" s="276">
        <f>K36/M36</f>
        <v>95.436370319339034</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600</v>
      </c>
      <c r="N37" s="276">
        <f>K37/M37</f>
        <v>216.86387144503524</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600</v>
      </c>
      <c r="N38" s="276">
        <f>K38/M38</f>
        <v>216.34061091192811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0.44780884086334993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529.08866151716575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46.036386356281774</v>
      </c>
      <c r="N48" s="276">
        <f>K48*M48</f>
        <v>138.10915906884532</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138.10915906884532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4800</v>
      </c>
      <c r="N70" s="399">
        <f>K70/M70</f>
        <v>22.554583333333333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44.780884086334993</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711.97870467234611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142.39574093446922</v>
      </c>
      <c r="M82" s="858"/>
      <c r="N82" s="54"/>
    </row>
    <row r="83" spans="1:14">
      <c r="B83" s="92" t="s">
        <v>973</v>
      </c>
      <c r="C83" s="93"/>
      <c r="D83" s="93"/>
      <c r="E83" s="93"/>
      <c r="F83" s="93"/>
      <c r="G83" s="93"/>
      <c r="H83" s="93"/>
      <c r="I83" s="90"/>
      <c r="J83" s="91"/>
      <c r="K83" s="308">
        <v>0.05</v>
      </c>
      <c r="L83" s="857">
        <f>N77*K83</f>
        <v>35.598935233617304</v>
      </c>
      <c r="M83" s="858"/>
      <c r="N83" s="54"/>
    </row>
    <row r="84" spans="1:14" ht="15.75" thickBot="1">
      <c r="B84" s="94" t="s">
        <v>974</v>
      </c>
      <c r="C84" s="95"/>
      <c r="D84" s="95"/>
      <c r="E84" s="95"/>
      <c r="F84" s="95"/>
      <c r="G84" s="95"/>
      <c r="H84" s="95"/>
      <c r="I84" s="96"/>
      <c r="J84" s="97"/>
      <c r="K84" s="309">
        <v>0.05</v>
      </c>
      <c r="L84" s="859">
        <f>N77*K84</f>
        <v>35.598935233617304</v>
      </c>
      <c r="M84" s="860"/>
      <c r="N84" s="54"/>
    </row>
    <row r="85" spans="1:14" ht="15.75" thickBot="1">
      <c r="B85" s="823" t="s">
        <v>953</v>
      </c>
      <c r="C85" s="824"/>
      <c r="D85" s="824"/>
      <c r="E85" s="824"/>
      <c r="F85" s="824"/>
      <c r="G85" s="824"/>
      <c r="H85" s="824"/>
      <c r="I85" s="824"/>
      <c r="J85" s="824"/>
      <c r="K85" s="824"/>
      <c r="L85" s="824"/>
      <c r="M85" s="825"/>
      <c r="N85" s="55">
        <f>L82+L83+L84</f>
        <v>213.59361140170384</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925.57231607404992</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0.02</v>
      </c>
      <c r="N41" s="348">
        <f>N75*M41</f>
        <v>11.941569089689333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7060.486271440388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46.036386356281774</v>
      </c>
      <c r="N48" s="276">
        <f>K48*M48</f>
        <v>1150.9096589070443</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23156.302337209734</v>
      </c>
      <c r="N49" s="276">
        <f>K49*M49</f>
        <v>28945.377921512169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30096.287580419212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1303</v>
      </c>
      <c r="B58" s="49" t="str">
        <f>VLOOKUP(A58,TRANSPORTE!A5:D117,3,FALSE)</f>
        <v xml:space="preserve">Transporte de Material de Afirmado de la Zona </v>
      </c>
      <c r="C58" s="321"/>
      <c r="D58" s="321"/>
      <c r="E58" s="321"/>
      <c r="F58" s="321"/>
      <c r="G58" s="321"/>
      <c r="H58" s="315" t="s">
        <v>1467</v>
      </c>
      <c r="I58" s="283">
        <v>1.25</v>
      </c>
      <c r="J58" s="290">
        <v>1</v>
      </c>
      <c r="K58" s="283">
        <f>I58*J58</f>
        <v>1.25</v>
      </c>
      <c r="L58" s="827">
        <f>VLOOKUP(A58,TRANSPORTE!A5:D117,4,FALSE)</f>
        <v>1676.5759569871336</v>
      </c>
      <c r="M58" s="828"/>
      <c r="N58" s="291">
        <f>K58*L58</f>
        <v>2095.7199462339172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2095.7199462339172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58520.000000000007</v>
      </c>
      <c r="J70" s="297">
        <v>185</v>
      </c>
      <c r="K70" s="298">
        <f>VLOOKUP(A70,'MANO DE OBRA'!A8:D100,4,FALSE)</f>
        <v>108262</v>
      </c>
      <c r="L70" s="53"/>
      <c r="M70" s="303">
        <v>360</v>
      </c>
      <c r="N70" s="399">
        <f>K70/M70</f>
        <v>300.72777777777776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3" t="s">
        <v>953</v>
      </c>
      <c r="C75" s="824"/>
      <c r="D75" s="824"/>
      <c r="E75" s="824"/>
      <c r="F75" s="824"/>
      <c r="G75" s="824"/>
      <c r="H75" s="824"/>
      <c r="I75" s="830"/>
      <c r="J75" s="830"/>
      <c r="K75" s="830"/>
      <c r="L75" s="830"/>
      <c r="M75" s="831"/>
      <c r="N75" s="305">
        <f>SUM(N69:N74)</f>
        <v>597.07845448446665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39849.572252577986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7969.9144505155973</v>
      </c>
      <c r="M82" s="858"/>
      <c r="N82" s="54"/>
    </row>
    <row r="83" spans="1:14">
      <c r="B83" s="92" t="s">
        <v>973</v>
      </c>
      <c r="C83" s="93"/>
      <c r="D83" s="93"/>
      <c r="E83" s="93"/>
      <c r="F83" s="93"/>
      <c r="G83" s="93"/>
      <c r="H83" s="93"/>
      <c r="I83" s="90"/>
      <c r="J83" s="91"/>
      <c r="K83" s="308">
        <v>0.05</v>
      </c>
      <c r="L83" s="857">
        <f>N77*K83</f>
        <v>1992.4786126288993</v>
      </c>
      <c r="M83" s="858"/>
      <c r="N83" s="54"/>
    </row>
    <row r="84" spans="1:14" ht="15.75" thickBot="1">
      <c r="B84" s="94" t="s">
        <v>974</v>
      </c>
      <c r="C84" s="95"/>
      <c r="D84" s="95"/>
      <c r="E84" s="95"/>
      <c r="F84" s="95"/>
      <c r="G84" s="95"/>
      <c r="H84" s="95"/>
      <c r="I84" s="96"/>
      <c r="J84" s="97"/>
      <c r="K84" s="309">
        <v>0.05</v>
      </c>
      <c r="L84" s="859">
        <f>N77*K84</f>
        <v>1992.4786126288993</v>
      </c>
      <c r="M84" s="860"/>
      <c r="N84" s="54"/>
    </row>
    <row r="85" spans="1:14" ht="15.75" thickBot="1">
      <c r="B85" s="823" t="s">
        <v>953</v>
      </c>
      <c r="C85" s="824"/>
      <c r="D85" s="824"/>
      <c r="E85" s="824"/>
      <c r="F85" s="824"/>
      <c r="G85" s="824"/>
      <c r="H85" s="824"/>
      <c r="I85" s="824"/>
      <c r="J85" s="824"/>
      <c r="K85" s="824"/>
      <c r="L85" s="824"/>
      <c r="M85" s="825"/>
      <c r="N85" s="55">
        <f>L82+L83+L84</f>
        <v>11954.871675773396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51804.443928351378</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6400.336492033065</v>
      </c>
      <c r="N48" s="276">
        <f>K48*M48</f>
        <v>6400.336492033065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6400.336492033065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6400.336492033065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1280.0672984066132</v>
      </c>
      <c r="M83" s="858"/>
      <c r="N83" s="54"/>
    </row>
    <row r="84" spans="1:14">
      <c r="B84" s="92" t="s">
        <v>973</v>
      </c>
      <c r="C84" s="93"/>
      <c r="D84" s="93"/>
      <c r="E84" s="93"/>
      <c r="F84" s="93"/>
      <c r="G84" s="93"/>
      <c r="H84" s="93"/>
      <c r="I84" s="90"/>
      <c r="J84" s="91"/>
      <c r="K84" s="308">
        <v>0.05</v>
      </c>
      <c r="L84" s="857">
        <f>N78*K84</f>
        <v>320.0168246016533</v>
      </c>
      <c r="M84" s="858"/>
      <c r="N84" s="54"/>
    </row>
    <row r="85" spans="1:14" ht="15.75" thickBot="1">
      <c r="B85" s="94" t="s">
        <v>974</v>
      </c>
      <c r="C85" s="95"/>
      <c r="D85" s="95"/>
      <c r="E85" s="95"/>
      <c r="F85" s="95"/>
      <c r="G85" s="95"/>
      <c r="H85" s="95"/>
      <c r="I85" s="96"/>
      <c r="J85" s="97"/>
      <c r="K85" s="309">
        <v>0.05</v>
      </c>
      <c r="L85" s="859">
        <f>N78*K85</f>
        <v>320.0168246016533</v>
      </c>
      <c r="M85" s="860"/>
      <c r="N85" s="54"/>
    </row>
    <row r="86" spans="1:14" ht="15.75" thickBot="1">
      <c r="B86" s="823" t="s">
        <v>953</v>
      </c>
      <c r="C86" s="824"/>
      <c r="D86" s="824"/>
      <c r="E86" s="824"/>
      <c r="F86" s="824"/>
      <c r="G86" s="824"/>
      <c r="H86" s="824"/>
      <c r="I86" s="824"/>
      <c r="J86" s="824"/>
      <c r="K86" s="824"/>
      <c r="L86" s="824"/>
      <c r="M86" s="825"/>
      <c r="N86" s="55">
        <f>L83+L84+L85</f>
        <v>1920.1009476099198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8320.4374396429848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5523.0875742439166</v>
      </c>
      <c r="N48" s="276">
        <f>K48*M48</f>
        <v>5523.0875742439166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5523.0875742439166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5523.0875742439166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1104.6175148487835</v>
      </c>
      <c r="M83" s="858"/>
      <c r="N83" s="54"/>
    </row>
    <row r="84" spans="1:14">
      <c r="B84" s="92" t="s">
        <v>973</v>
      </c>
      <c r="C84" s="93"/>
      <c r="D84" s="93"/>
      <c r="E84" s="93"/>
      <c r="F84" s="93"/>
      <c r="G84" s="93"/>
      <c r="H84" s="93"/>
      <c r="I84" s="90"/>
      <c r="J84" s="91"/>
      <c r="K84" s="308">
        <v>0.05</v>
      </c>
      <c r="L84" s="857">
        <f>N78*K84</f>
        <v>276.15437871219586</v>
      </c>
      <c r="M84" s="858"/>
      <c r="N84" s="54"/>
    </row>
    <row r="85" spans="1:14" ht="15.75" thickBot="1">
      <c r="B85" s="94" t="s">
        <v>974</v>
      </c>
      <c r="C85" s="95"/>
      <c r="D85" s="95"/>
      <c r="E85" s="95"/>
      <c r="F85" s="95"/>
      <c r="G85" s="95"/>
      <c r="H85" s="95"/>
      <c r="I85" s="96"/>
      <c r="J85" s="97"/>
      <c r="K85" s="309">
        <v>0.05</v>
      </c>
      <c r="L85" s="859">
        <f>N78*K85</f>
        <v>276.15437871219586</v>
      </c>
      <c r="M85" s="860"/>
      <c r="N85" s="54"/>
    </row>
    <row r="86" spans="1:14" ht="15.75" thickBot="1">
      <c r="B86" s="823" t="s">
        <v>953</v>
      </c>
      <c r="C86" s="824"/>
      <c r="D86" s="824"/>
      <c r="E86" s="824"/>
      <c r="F86" s="824"/>
      <c r="G86" s="824"/>
      <c r="H86" s="824"/>
      <c r="I86" s="824"/>
      <c r="J86" s="824"/>
      <c r="K86" s="824"/>
      <c r="L86" s="824"/>
      <c r="M86" s="825"/>
      <c r="N86" s="55">
        <f>L83+L84+L85</f>
        <v>1656.9262722731753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7180.0138465170921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ht="18.7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1027</v>
      </c>
      <c r="C31" s="84" t="s">
        <v>1203</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46.036386356281774</v>
      </c>
      <c r="N48" s="276">
        <f>K48*M48</f>
        <v>46.036386356281774</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5523.0875742439166</v>
      </c>
      <c r="N49" s="276">
        <f>K49*M49</f>
        <v>1988.3115267278099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2034.3479130840917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49" t="s">
        <v>963</v>
      </c>
      <c r="C68" s="850"/>
      <c r="D68" s="850"/>
      <c r="E68" s="850"/>
      <c r="F68" s="850"/>
      <c r="G68" s="850"/>
      <c r="H68" s="850"/>
      <c r="I68" s="76" t="s">
        <v>964</v>
      </c>
      <c r="J68" s="78" t="s">
        <v>1409</v>
      </c>
      <c r="K68" s="77" t="s">
        <v>966</v>
      </c>
      <c r="L68" s="851" t="s">
        <v>950</v>
      </c>
      <c r="M68" s="852"/>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10"/>
      <c r="C74" s="811"/>
      <c r="D74" s="811"/>
      <c r="E74" s="811"/>
      <c r="F74" s="811"/>
      <c r="G74" s="811"/>
      <c r="H74" s="811"/>
      <c r="I74" s="129"/>
      <c r="J74" s="129"/>
      <c r="K74" s="129"/>
      <c r="L74" s="911"/>
      <c r="M74" s="911"/>
      <c r="N74" s="48"/>
    </row>
    <row r="75" spans="2:15" ht="15.75" thickBot="1">
      <c r="B75" s="823" t="s">
        <v>953</v>
      </c>
      <c r="C75" s="824"/>
      <c r="D75" s="824"/>
      <c r="E75" s="824"/>
      <c r="F75" s="824"/>
      <c r="G75" s="824"/>
      <c r="H75" s="824"/>
      <c r="I75" s="830"/>
      <c r="J75" s="830"/>
      <c r="K75" s="830"/>
      <c r="L75" s="830"/>
      <c r="M75" s="831"/>
      <c r="N75" s="305"/>
    </row>
    <row r="76" spans="2:15" ht="15.75" thickBot="1">
      <c r="B76" s="36"/>
      <c r="C76" s="37"/>
      <c r="D76" s="37"/>
      <c r="E76" s="37"/>
      <c r="F76" s="37"/>
      <c r="G76" s="37"/>
      <c r="H76" s="37"/>
      <c r="I76" s="37"/>
      <c r="J76" s="37"/>
      <c r="K76" s="37"/>
      <c r="L76" s="37"/>
      <c r="M76" s="37"/>
      <c r="N76" s="38"/>
    </row>
    <row r="77" spans="2:15" ht="15.75" thickBot="1">
      <c r="B77" s="823" t="s">
        <v>967</v>
      </c>
      <c r="C77" s="824"/>
      <c r="D77" s="824"/>
      <c r="E77" s="824"/>
      <c r="F77" s="824"/>
      <c r="G77" s="824"/>
      <c r="H77" s="824"/>
      <c r="I77" s="824"/>
      <c r="J77" s="824"/>
      <c r="K77" s="824"/>
      <c r="L77" s="824"/>
      <c r="M77" s="825"/>
      <c r="N77" s="102">
        <f>N43+N53+N64+N75</f>
        <v>2034.3479130840917</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406.86958261681838</v>
      </c>
      <c r="M82" s="858"/>
      <c r="N82" s="54"/>
    </row>
    <row r="83" spans="1:14">
      <c r="B83" s="92" t="s">
        <v>973</v>
      </c>
      <c r="C83" s="93"/>
      <c r="D83" s="93"/>
      <c r="E83" s="93"/>
      <c r="F83" s="93"/>
      <c r="G83" s="93"/>
      <c r="H83" s="93"/>
      <c r="I83" s="90"/>
      <c r="J83" s="91"/>
      <c r="K83" s="308">
        <v>0.05</v>
      </c>
      <c r="L83" s="857">
        <f>N77*K83</f>
        <v>101.71739565420459</v>
      </c>
      <c r="M83" s="858"/>
      <c r="N83" s="54"/>
    </row>
    <row r="84" spans="1:14" ht="15.75" thickBot="1">
      <c r="B84" s="94" t="s">
        <v>974</v>
      </c>
      <c r="C84" s="95"/>
      <c r="D84" s="95"/>
      <c r="E84" s="95"/>
      <c r="F84" s="95"/>
      <c r="G84" s="95"/>
      <c r="H84" s="95"/>
      <c r="I84" s="96"/>
      <c r="J84" s="97"/>
      <c r="K84" s="309">
        <v>0.05</v>
      </c>
      <c r="L84" s="859">
        <f>N77*K84</f>
        <v>101.71739565420459</v>
      </c>
      <c r="M84" s="860"/>
      <c r="N84" s="54"/>
    </row>
    <row r="85" spans="1:14" ht="15.75" thickBot="1">
      <c r="B85" s="823" t="s">
        <v>953</v>
      </c>
      <c r="C85" s="824"/>
      <c r="D85" s="824"/>
      <c r="E85" s="824"/>
      <c r="F85" s="824"/>
      <c r="G85" s="824"/>
      <c r="H85" s="824"/>
      <c r="I85" s="824"/>
      <c r="J85" s="824"/>
      <c r="K85" s="824"/>
      <c r="L85" s="824"/>
      <c r="M85" s="825"/>
      <c r="N85" s="55">
        <f>L82+L83+L84</f>
        <v>610.30437392522754</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2644.6522870093195</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23156.302337209734</v>
      </c>
      <c r="N48" s="276">
        <f>K48*M48</f>
        <v>28945.377921512169</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46.036386356281774</v>
      </c>
      <c r="N49" s="276">
        <f>K49*M49</f>
        <v>1150.9096589070443</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30096.287580419212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827">
        <f>VLOOKUP(A59,TRANSPORTE!A5:D123,4,FALSE)</f>
        <v>1676.5759569871336</v>
      </c>
      <c r="M59" s="828"/>
      <c r="N59" s="291">
        <f>K59*L59</f>
        <v>2095.7199462339172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2095.7199462339172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39843.601468033143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7968.7202936066287</v>
      </c>
      <c r="M83" s="858"/>
      <c r="N83" s="54"/>
    </row>
    <row r="84" spans="1:14">
      <c r="B84" s="92" t="s">
        <v>973</v>
      </c>
      <c r="C84" s="93"/>
      <c r="D84" s="93"/>
      <c r="E84" s="93"/>
      <c r="F84" s="93"/>
      <c r="G84" s="93"/>
      <c r="H84" s="93"/>
      <c r="I84" s="90"/>
      <c r="J84" s="91"/>
      <c r="K84" s="308">
        <v>0.05</v>
      </c>
      <c r="L84" s="857">
        <f>N78*K84</f>
        <v>1992.1800734016572</v>
      </c>
      <c r="M84" s="858"/>
      <c r="N84" s="54"/>
    </row>
    <row r="85" spans="1:14" ht="15.75" thickBot="1">
      <c r="B85" s="94" t="s">
        <v>974</v>
      </c>
      <c r="C85" s="95"/>
      <c r="D85" s="95"/>
      <c r="E85" s="95"/>
      <c r="F85" s="95"/>
      <c r="G85" s="95"/>
      <c r="H85" s="95"/>
      <c r="I85" s="96"/>
      <c r="J85" s="97"/>
      <c r="K85" s="309">
        <v>0.05</v>
      </c>
      <c r="L85" s="859">
        <f>N78*K85</f>
        <v>1992.1800734016572</v>
      </c>
      <c r="M85" s="860"/>
      <c r="N85" s="54"/>
    </row>
    <row r="86" spans="1:14" ht="15.75" thickBot="1">
      <c r="B86" s="823" t="s">
        <v>953</v>
      </c>
      <c r="C86" s="824"/>
      <c r="D86" s="824"/>
      <c r="E86" s="824"/>
      <c r="F86" s="824"/>
      <c r="G86" s="824"/>
      <c r="H86" s="824"/>
      <c r="I86" s="824"/>
      <c r="J86" s="824"/>
      <c r="K86" s="824"/>
      <c r="L86" s="824"/>
      <c r="M86" s="825"/>
      <c r="N86" s="55">
        <f>L83+L84+L85</f>
        <v>11953.080440409944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51796.68190844309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1029</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57688.707258460658</v>
      </c>
      <c r="N48" s="276">
        <f>K48*M48</f>
        <v>74995.319435998856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76100.192708549614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85833.585935187337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17166.71718703747</v>
      </c>
      <c r="M83" s="858"/>
      <c r="N83" s="54"/>
    </row>
    <row r="84" spans="1:14">
      <c r="B84" s="92" t="s">
        <v>973</v>
      </c>
      <c r="C84" s="93"/>
      <c r="D84" s="93"/>
      <c r="E84" s="93"/>
      <c r="F84" s="93"/>
      <c r="G84" s="93"/>
      <c r="H84" s="93"/>
      <c r="I84" s="90"/>
      <c r="J84" s="91"/>
      <c r="K84" s="308">
        <v>0.05</v>
      </c>
      <c r="L84" s="857">
        <f>N78*K84</f>
        <v>4291.6792967593674</v>
      </c>
      <c r="M84" s="858"/>
      <c r="N84" s="54"/>
    </row>
    <row r="85" spans="1:14" ht="15.75" thickBot="1">
      <c r="B85" s="94" t="s">
        <v>974</v>
      </c>
      <c r="C85" s="95"/>
      <c r="D85" s="95"/>
      <c r="E85" s="95"/>
      <c r="F85" s="95"/>
      <c r="G85" s="95"/>
      <c r="H85" s="95"/>
      <c r="I85" s="96"/>
      <c r="J85" s="97"/>
      <c r="K85" s="309">
        <v>0.05</v>
      </c>
      <c r="L85" s="859">
        <f>N78*K85</f>
        <v>4291.6792967593674</v>
      </c>
      <c r="M85" s="860"/>
      <c r="N85" s="54"/>
    </row>
    <row r="86" spans="1:14" ht="15.75" thickBot="1">
      <c r="B86" s="823" t="s">
        <v>953</v>
      </c>
      <c r="C86" s="824"/>
      <c r="D86" s="824"/>
      <c r="E86" s="824"/>
      <c r="F86" s="824"/>
      <c r="G86" s="824"/>
      <c r="H86" s="824"/>
      <c r="I86" s="824"/>
      <c r="J86" s="824"/>
      <c r="K86" s="824"/>
      <c r="L86" s="824"/>
      <c r="M86" s="825"/>
      <c r="N86" s="55">
        <f>L83+L84+L85</f>
        <v>25750.075780556206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111583.66171574354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1030</v>
      </c>
      <c r="C31" s="84" t="s">
        <v>1470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47225.411317161801</v>
      </c>
      <c r="N48" s="276">
        <f>K48*M48</f>
        <v>61393.034712310342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62497.907984861107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72231.301211498838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14446.260242299768</v>
      </c>
      <c r="M83" s="858"/>
      <c r="N83" s="54"/>
    </row>
    <row r="84" spans="1:14">
      <c r="B84" s="92" t="s">
        <v>973</v>
      </c>
      <c r="C84" s="93"/>
      <c r="D84" s="93"/>
      <c r="E84" s="93"/>
      <c r="F84" s="93"/>
      <c r="G84" s="93"/>
      <c r="H84" s="93"/>
      <c r="I84" s="90"/>
      <c r="J84" s="91"/>
      <c r="K84" s="308">
        <v>0.05</v>
      </c>
      <c r="L84" s="857">
        <f>N78*K84</f>
        <v>3611.565060574942</v>
      </c>
      <c r="M84" s="858"/>
      <c r="N84" s="54"/>
    </row>
    <row r="85" spans="1:14" ht="15.75" thickBot="1">
      <c r="B85" s="94" t="s">
        <v>974</v>
      </c>
      <c r="C85" s="95"/>
      <c r="D85" s="95"/>
      <c r="E85" s="95"/>
      <c r="F85" s="95"/>
      <c r="G85" s="95"/>
      <c r="H85" s="95"/>
      <c r="I85" s="96"/>
      <c r="J85" s="97"/>
      <c r="K85" s="309">
        <v>0.05</v>
      </c>
      <c r="L85" s="859">
        <f>N78*K85</f>
        <v>3611.565060574942</v>
      </c>
      <c r="M85" s="860"/>
      <c r="N85" s="54"/>
    </row>
    <row r="86" spans="1:14" ht="15.75" thickBot="1">
      <c r="B86" s="823" t="s">
        <v>953</v>
      </c>
      <c r="C86" s="824"/>
      <c r="D86" s="824"/>
      <c r="E86" s="824"/>
      <c r="F86" s="824"/>
      <c r="G86" s="824"/>
      <c r="H86" s="824"/>
      <c r="I86" s="824"/>
      <c r="J86" s="824"/>
      <c r="K86" s="824"/>
      <c r="L86" s="824"/>
      <c r="M86" s="825"/>
      <c r="N86" s="55">
        <f>L83+L84+L85</f>
        <v>21669.390363449653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93900.691574948491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1472</v>
      </c>
      <c r="C31" s="84" t="s">
        <v>1473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60438.102554738594</v>
      </c>
      <c r="N48" s="276">
        <f>K48*M48</f>
        <v>78569.533321160168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79674.406593710926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89407.79982034865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17881.559964069729</v>
      </c>
      <c r="M83" s="858"/>
      <c r="N83" s="54"/>
    </row>
    <row r="84" spans="1:14">
      <c r="B84" s="92" t="s">
        <v>973</v>
      </c>
      <c r="C84" s="93"/>
      <c r="D84" s="93"/>
      <c r="E84" s="93"/>
      <c r="F84" s="93"/>
      <c r="G84" s="93"/>
      <c r="H84" s="93"/>
      <c r="I84" s="90"/>
      <c r="J84" s="91"/>
      <c r="K84" s="308">
        <v>0.05</v>
      </c>
      <c r="L84" s="857">
        <f>N78*K84</f>
        <v>4470.3899910174323</v>
      </c>
      <c r="M84" s="858"/>
      <c r="N84" s="54"/>
    </row>
    <row r="85" spans="1:14" ht="15.75" thickBot="1">
      <c r="B85" s="94" t="s">
        <v>974</v>
      </c>
      <c r="C85" s="95"/>
      <c r="D85" s="95"/>
      <c r="E85" s="95"/>
      <c r="F85" s="95"/>
      <c r="G85" s="95"/>
      <c r="H85" s="95"/>
      <c r="I85" s="96"/>
      <c r="J85" s="97"/>
      <c r="K85" s="309">
        <v>0.05</v>
      </c>
      <c r="L85" s="859">
        <f>N78*K85</f>
        <v>4470.3899910174323</v>
      </c>
      <c r="M85" s="860"/>
      <c r="N85" s="54"/>
    </row>
    <row r="86" spans="1:14" ht="15.75" thickBot="1">
      <c r="B86" s="823" t="s">
        <v>953</v>
      </c>
      <c r="C86" s="824"/>
      <c r="D86" s="824"/>
      <c r="E86" s="824"/>
      <c r="F86" s="824"/>
      <c r="G86" s="824"/>
      <c r="H86" s="824"/>
      <c r="I86" s="824"/>
      <c r="J86" s="824"/>
      <c r="K86" s="824"/>
      <c r="L86" s="824"/>
      <c r="M86" s="825"/>
      <c r="N86" s="55">
        <f>L83+L84+L85</f>
        <v>26822.339946104596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116230.13976645324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1474</v>
      </c>
      <c r="C31" s="84" t="s">
        <v>1475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275">
        <v>2.5</v>
      </c>
      <c r="N36" s="276">
        <f>K36/M36</f>
        <v>2602.6399008622279</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407"/>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3410.6655098982478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57688.707258460658</v>
      </c>
      <c r="N48" s="276">
        <f>K48*M48</f>
        <v>74995.319435998856</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76100.192708549614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97753.169684425971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19550.633936885195</v>
      </c>
      <c r="M83" s="858"/>
      <c r="N83" s="54"/>
    </row>
    <row r="84" spans="1:14">
      <c r="B84" s="92" t="s">
        <v>973</v>
      </c>
      <c r="C84" s="93"/>
      <c r="D84" s="93"/>
      <c r="E84" s="93"/>
      <c r="F84" s="93"/>
      <c r="G84" s="93"/>
      <c r="H84" s="93"/>
      <c r="I84" s="90"/>
      <c r="J84" s="91"/>
      <c r="K84" s="308">
        <v>0.05</v>
      </c>
      <c r="L84" s="857">
        <f>N78*K84</f>
        <v>4887.6584842212987</v>
      </c>
      <c r="M84" s="858"/>
      <c r="N84" s="54"/>
    </row>
    <row r="85" spans="1:14" ht="15.75" thickBot="1">
      <c r="B85" s="94" t="s">
        <v>974</v>
      </c>
      <c r="C85" s="95"/>
      <c r="D85" s="95"/>
      <c r="E85" s="95"/>
      <c r="F85" s="95"/>
      <c r="G85" s="95"/>
      <c r="H85" s="95"/>
      <c r="I85" s="96"/>
      <c r="J85" s="97"/>
      <c r="K85" s="309">
        <v>0.05</v>
      </c>
      <c r="L85" s="859">
        <f>N78*K85</f>
        <v>4887.6584842212987</v>
      </c>
      <c r="M85" s="860"/>
      <c r="N85" s="54"/>
    </row>
    <row r="86" spans="1:14" ht="15.75" thickBot="1">
      <c r="B86" s="823" t="s">
        <v>953</v>
      </c>
      <c r="C86" s="824"/>
      <c r="D86" s="824"/>
      <c r="E86" s="824"/>
      <c r="F86" s="824"/>
      <c r="G86" s="824"/>
      <c r="H86" s="824"/>
      <c r="I86" s="824"/>
      <c r="J86" s="824"/>
      <c r="K86" s="824"/>
      <c r="L86" s="824"/>
      <c r="M86" s="825"/>
      <c r="N86" s="55">
        <f>L83+L84+L85</f>
        <v>29325.950905327791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127079.12058975376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1476</v>
      </c>
      <c r="C31" s="84" t="s">
        <v>1477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275">
        <v>2.5</v>
      </c>
      <c r="N36" s="276">
        <f>K36/M36</f>
        <v>2602.6399008622279</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3410.6655098982478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47225.411317161801</v>
      </c>
      <c r="N48" s="276">
        <f>K48*M48</f>
        <v>61393.034712310342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62497.907984861107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84150.884960737472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16830.176992147495</v>
      </c>
      <c r="M83" s="858"/>
      <c r="N83" s="54"/>
    </row>
    <row r="84" spans="1:14">
      <c r="B84" s="92" t="s">
        <v>973</v>
      </c>
      <c r="C84" s="93"/>
      <c r="D84" s="93"/>
      <c r="E84" s="93"/>
      <c r="F84" s="93"/>
      <c r="G84" s="93"/>
      <c r="H84" s="93"/>
      <c r="I84" s="90"/>
      <c r="J84" s="91"/>
      <c r="K84" s="308">
        <v>0.05</v>
      </c>
      <c r="L84" s="857">
        <f>N78*K84</f>
        <v>4207.5442480368738</v>
      </c>
      <c r="M84" s="858"/>
      <c r="N84" s="54"/>
    </row>
    <row r="85" spans="1:14" ht="15.75" thickBot="1">
      <c r="B85" s="94" t="s">
        <v>974</v>
      </c>
      <c r="C85" s="95"/>
      <c r="D85" s="95"/>
      <c r="E85" s="95"/>
      <c r="F85" s="95"/>
      <c r="G85" s="95"/>
      <c r="H85" s="95"/>
      <c r="I85" s="96"/>
      <c r="J85" s="97"/>
      <c r="K85" s="309">
        <v>0.05</v>
      </c>
      <c r="L85" s="859">
        <f>N78*K85</f>
        <v>4207.5442480368738</v>
      </c>
      <c r="M85" s="860"/>
      <c r="N85" s="54"/>
    </row>
    <row r="86" spans="1:14" ht="15.75" thickBot="1">
      <c r="B86" s="823" t="s">
        <v>953</v>
      </c>
      <c r="C86" s="824"/>
      <c r="D86" s="824"/>
      <c r="E86" s="824"/>
      <c r="F86" s="824"/>
      <c r="G86" s="824"/>
      <c r="H86" s="824"/>
      <c r="I86" s="824"/>
      <c r="J86" s="824"/>
      <c r="K86" s="824"/>
      <c r="L86" s="824"/>
      <c r="M86" s="825"/>
      <c r="N86" s="55">
        <f>L83+L84+L85</f>
        <v>25245.265488221241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109396.15044895871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1478</v>
      </c>
      <c r="C31" s="84" t="s">
        <v>1479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275">
        <v>2.5</v>
      </c>
      <c r="N36" s="276">
        <f>K36/M36</f>
        <v>2602.6399008622279</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3410.6655098982478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60438.102554738594</v>
      </c>
      <c r="N48" s="276">
        <f>K48*M48</f>
        <v>78569.533321160168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79674.406593710926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101327.38356958728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20265.476713917458</v>
      </c>
      <c r="M83" s="858"/>
      <c r="N83" s="54"/>
    </row>
    <row r="84" spans="1:14">
      <c r="B84" s="92" t="s">
        <v>973</v>
      </c>
      <c r="C84" s="93"/>
      <c r="D84" s="93"/>
      <c r="E84" s="93"/>
      <c r="F84" s="93"/>
      <c r="G84" s="93"/>
      <c r="H84" s="93"/>
      <c r="I84" s="90"/>
      <c r="J84" s="91"/>
      <c r="K84" s="308">
        <v>0.05</v>
      </c>
      <c r="L84" s="857">
        <f>N78*K84</f>
        <v>5066.3691784793646</v>
      </c>
      <c r="M84" s="858"/>
      <c r="N84" s="54"/>
    </row>
    <row r="85" spans="1:14" ht="15.75" thickBot="1">
      <c r="B85" s="94" t="s">
        <v>974</v>
      </c>
      <c r="C85" s="95"/>
      <c r="D85" s="95"/>
      <c r="E85" s="95"/>
      <c r="F85" s="95"/>
      <c r="G85" s="95"/>
      <c r="H85" s="95"/>
      <c r="I85" s="96"/>
      <c r="J85" s="97"/>
      <c r="K85" s="309">
        <v>0.05</v>
      </c>
      <c r="L85" s="859">
        <f>N78*K85</f>
        <v>5066.3691784793646</v>
      </c>
      <c r="M85" s="860"/>
      <c r="N85" s="54"/>
    </row>
    <row r="86" spans="1:14" ht="15.75" thickBot="1">
      <c r="B86" s="823" t="s">
        <v>953</v>
      </c>
      <c r="C86" s="824"/>
      <c r="D86" s="824"/>
      <c r="E86" s="824"/>
      <c r="F86" s="824"/>
      <c r="G86" s="824"/>
      <c r="H86" s="824"/>
      <c r="I86" s="824"/>
      <c r="J86" s="824"/>
      <c r="K86" s="824"/>
      <c r="L86" s="824"/>
      <c r="M86" s="825"/>
      <c r="N86" s="55">
        <f>L83+L84+L85</f>
        <v>30398.215070876184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131725.59864046346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1031</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70621.452747782459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80354.845974420183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16070.969194884037</v>
      </c>
      <c r="M83" s="858"/>
      <c r="N83" s="54"/>
    </row>
    <row r="84" spans="1:14">
      <c r="B84" s="92" t="s">
        <v>973</v>
      </c>
      <c r="C84" s="93"/>
      <c r="D84" s="93"/>
      <c r="E84" s="93"/>
      <c r="F84" s="93"/>
      <c r="G84" s="93"/>
      <c r="H84" s="93"/>
      <c r="I84" s="90"/>
      <c r="J84" s="91"/>
      <c r="K84" s="308">
        <v>0.05</v>
      </c>
      <c r="L84" s="857">
        <f>N78*K84</f>
        <v>4017.7422987210093</v>
      </c>
      <c r="M84" s="858"/>
      <c r="N84" s="54"/>
    </row>
    <row r="85" spans="1:14" ht="15.75" thickBot="1">
      <c r="B85" s="94" t="s">
        <v>974</v>
      </c>
      <c r="C85" s="95"/>
      <c r="D85" s="95"/>
      <c r="E85" s="95"/>
      <c r="F85" s="95"/>
      <c r="G85" s="95"/>
      <c r="H85" s="95"/>
      <c r="I85" s="96"/>
      <c r="J85" s="97"/>
      <c r="K85" s="309">
        <v>0.05</v>
      </c>
      <c r="L85" s="859">
        <f>N78*K85</f>
        <v>4017.7422987210093</v>
      </c>
      <c r="M85" s="860"/>
      <c r="N85" s="54"/>
    </row>
    <row r="86" spans="1:14" ht="15.75" thickBot="1">
      <c r="B86" s="823" t="s">
        <v>953</v>
      </c>
      <c r="C86" s="824"/>
      <c r="D86" s="824"/>
      <c r="E86" s="824"/>
      <c r="F86" s="824"/>
      <c r="G86" s="824"/>
      <c r="H86" s="824"/>
      <c r="I86" s="824"/>
      <c r="J86" s="824"/>
      <c r="K86" s="824"/>
      <c r="L86" s="824"/>
      <c r="M86" s="825"/>
      <c r="N86" s="55">
        <f>L83+L84+L85</f>
        <v>24106.453792326054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104461.29976674623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1032</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70621.452747782459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80354.845974420183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16070.969194884037</v>
      </c>
      <c r="M83" s="858"/>
      <c r="N83" s="54"/>
    </row>
    <row r="84" spans="1:14">
      <c r="B84" s="92" t="s">
        <v>973</v>
      </c>
      <c r="C84" s="93"/>
      <c r="D84" s="93"/>
      <c r="E84" s="93"/>
      <c r="F84" s="93"/>
      <c r="G84" s="93"/>
      <c r="H84" s="93"/>
      <c r="I84" s="90"/>
      <c r="J84" s="91"/>
      <c r="K84" s="308">
        <v>0.05</v>
      </c>
      <c r="L84" s="857">
        <f>N78*K84</f>
        <v>4017.7422987210093</v>
      </c>
      <c r="M84" s="858"/>
      <c r="N84" s="54"/>
    </row>
    <row r="85" spans="1:14" ht="15.75" thickBot="1">
      <c r="B85" s="94" t="s">
        <v>974</v>
      </c>
      <c r="C85" s="95"/>
      <c r="D85" s="95"/>
      <c r="E85" s="95"/>
      <c r="F85" s="95"/>
      <c r="G85" s="95"/>
      <c r="H85" s="95"/>
      <c r="I85" s="96"/>
      <c r="J85" s="97"/>
      <c r="K85" s="309">
        <v>0.05</v>
      </c>
      <c r="L85" s="859">
        <f>N78*K85</f>
        <v>4017.7422987210093</v>
      </c>
      <c r="M85" s="860"/>
      <c r="N85" s="54"/>
    </row>
    <row r="86" spans="1:14" ht="15.75" thickBot="1">
      <c r="B86" s="823" t="s">
        <v>953</v>
      </c>
      <c r="C86" s="824"/>
      <c r="D86" s="824"/>
      <c r="E86" s="824"/>
      <c r="F86" s="824"/>
      <c r="G86" s="824"/>
      <c r="H86" s="824"/>
      <c r="I86" s="824"/>
      <c r="J86" s="824"/>
      <c r="K86" s="824"/>
      <c r="L86" s="824"/>
      <c r="M86" s="825"/>
      <c r="N86" s="55">
        <f>L83+L84+L85</f>
        <v>24106.453792326054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104461.29976674623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1482</v>
      </c>
      <c r="C31" s="84" t="s">
        <v>1483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269</v>
      </c>
      <c r="B37" s="836" t="str">
        <f>VLOOKUP(A37,EQUIPOS!A7:D154,3,FALSE)</f>
        <v>Motoniveladora  potencia 215 HP, ancho de cuchilla 4,27 m, peso 18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61292.333279349601</v>
      </c>
      <c r="N48" s="276">
        <f>K48*M48</f>
        <v>79680.033263154488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80784.906535705246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90518.299762342969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18103.659952468595</v>
      </c>
      <c r="M83" s="858"/>
      <c r="N83" s="54"/>
    </row>
    <row r="84" spans="1:14">
      <c r="B84" s="92" t="s">
        <v>973</v>
      </c>
      <c r="C84" s="93"/>
      <c r="D84" s="93"/>
      <c r="E84" s="93"/>
      <c r="F84" s="93"/>
      <c r="G84" s="93"/>
      <c r="H84" s="93"/>
      <c r="I84" s="90"/>
      <c r="J84" s="91"/>
      <c r="K84" s="308">
        <v>0.05</v>
      </c>
      <c r="L84" s="857">
        <f>N78*K84</f>
        <v>4525.9149881171488</v>
      </c>
      <c r="M84" s="858"/>
      <c r="N84" s="54"/>
    </row>
    <row r="85" spans="1:14" ht="15.75" thickBot="1">
      <c r="B85" s="94" t="s">
        <v>974</v>
      </c>
      <c r="C85" s="95"/>
      <c r="D85" s="95"/>
      <c r="E85" s="95"/>
      <c r="F85" s="95"/>
      <c r="G85" s="95"/>
      <c r="H85" s="95"/>
      <c r="I85" s="96"/>
      <c r="J85" s="97"/>
      <c r="K85" s="309">
        <v>0.05</v>
      </c>
      <c r="L85" s="859">
        <f>N78*K85</f>
        <v>4525.9149881171488</v>
      </c>
      <c r="M85" s="860"/>
      <c r="N85" s="54"/>
    </row>
    <row r="86" spans="1:14" ht="15.75" thickBot="1">
      <c r="B86" s="823" t="s">
        <v>953</v>
      </c>
      <c r="C86" s="824"/>
      <c r="D86" s="824"/>
      <c r="E86" s="824"/>
      <c r="F86" s="824"/>
      <c r="G86" s="824"/>
      <c r="H86" s="824"/>
      <c r="I86" s="824"/>
      <c r="J86" s="824"/>
      <c r="K86" s="824"/>
      <c r="L86" s="824"/>
      <c r="M86" s="825"/>
      <c r="N86" s="55">
        <f>L83+L84+L85</f>
        <v>27155.489928702889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117673.78969104585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1484</v>
      </c>
      <c r="C31" s="84" t="s">
        <v>1485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275">
        <v>2.5</v>
      </c>
      <c r="N36" s="276">
        <f>K36/M36</f>
        <v>2602.6399008622279</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3410.6655098982478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70621.452747782459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92274.429723658817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18454.885944731763</v>
      </c>
      <c r="M83" s="858"/>
      <c r="N83" s="54"/>
    </row>
    <row r="84" spans="1:14">
      <c r="B84" s="92" t="s">
        <v>973</v>
      </c>
      <c r="C84" s="93"/>
      <c r="D84" s="93"/>
      <c r="E84" s="93"/>
      <c r="F84" s="93"/>
      <c r="G84" s="93"/>
      <c r="H84" s="93"/>
      <c r="I84" s="90"/>
      <c r="J84" s="91"/>
      <c r="K84" s="308">
        <v>0.05</v>
      </c>
      <c r="L84" s="857">
        <f>N78*K84</f>
        <v>4613.7214861829407</v>
      </c>
      <c r="M84" s="858"/>
      <c r="N84" s="54"/>
    </row>
    <row r="85" spans="1:14" ht="15.75" thickBot="1">
      <c r="B85" s="94" t="s">
        <v>974</v>
      </c>
      <c r="C85" s="95"/>
      <c r="D85" s="95"/>
      <c r="E85" s="95"/>
      <c r="F85" s="95"/>
      <c r="G85" s="95"/>
      <c r="H85" s="95"/>
      <c r="I85" s="96"/>
      <c r="J85" s="97"/>
      <c r="K85" s="309">
        <v>0.05</v>
      </c>
      <c r="L85" s="859">
        <f>N78*K85</f>
        <v>4613.7214861829407</v>
      </c>
      <c r="M85" s="860"/>
      <c r="N85" s="54"/>
    </row>
    <row r="86" spans="1:14" ht="15.75" thickBot="1">
      <c r="B86" s="823" t="s">
        <v>953</v>
      </c>
      <c r="C86" s="824"/>
      <c r="D86" s="824"/>
      <c r="E86" s="824"/>
      <c r="F86" s="824"/>
      <c r="G86" s="824"/>
      <c r="H86" s="824"/>
      <c r="I86" s="824"/>
      <c r="J86" s="824"/>
      <c r="K86" s="824"/>
      <c r="L86" s="824"/>
      <c r="M86" s="825"/>
      <c r="N86" s="55">
        <f>L83+L84+L85</f>
        <v>27682.328917097646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119956.75864075647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1486</v>
      </c>
      <c r="C31" s="84" t="s">
        <v>1487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275">
        <v>2.5</v>
      </c>
      <c r="N36" s="276">
        <f>K36/M36</f>
        <v>2602.6399008622279</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3410.6655098982478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70621.452747782459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92274.429723658817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18454.885944731763</v>
      </c>
      <c r="M83" s="858"/>
      <c r="N83" s="54"/>
    </row>
    <row r="84" spans="1:14">
      <c r="B84" s="92" t="s">
        <v>973</v>
      </c>
      <c r="C84" s="93"/>
      <c r="D84" s="93"/>
      <c r="E84" s="93"/>
      <c r="F84" s="93"/>
      <c r="G84" s="93"/>
      <c r="H84" s="93"/>
      <c r="I84" s="90"/>
      <c r="J84" s="91"/>
      <c r="K84" s="308">
        <v>0.05</v>
      </c>
      <c r="L84" s="857">
        <f>N78*K84</f>
        <v>4613.7214861829407</v>
      </c>
      <c r="M84" s="858"/>
      <c r="N84" s="54"/>
    </row>
    <row r="85" spans="1:14" ht="15.75" thickBot="1">
      <c r="B85" s="94" t="s">
        <v>974</v>
      </c>
      <c r="C85" s="95"/>
      <c r="D85" s="95"/>
      <c r="E85" s="95"/>
      <c r="F85" s="95"/>
      <c r="G85" s="95"/>
      <c r="H85" s="95"/>
      <c r="I85" s="96"/>
      <c r="J85" s="97"/>
      <c r="K85" s="309">
        <v>0.05</v>
      </c>
      <c r="L85" s="859">
        <f>N78*K85</f>
        <v>4613.7214861829407</v>
      </c>
      <c r="M85" s="860"/>
      <c r="N85" s="54"/>
    </row>
    <row r="86" spans="1:14" ht="15.75" thickBot="1">
      <c r="B86" s="823" t="s">
        <v>953</v>
      </c>
      <c r="C86" s="824"/>
      <c r="D86" s="824"/>
      <c r="E86" s="824"/>
      <c r="F86" s="824"/>
      <c r="G86" s="824"/>
      <c r="H86" s="824"/>
      <c r="I86" s="824"/>
      <c r="J86" s="824"/>
      <c r="K86" s="824"/>
      <c r="L86" s="824"/>
      <c r="M86" s="825"/>
      <c r="N86" s="55">
        <f>L83+L84+L85</f>
        <v>27682.328917097646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119956.75864075647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1488</v>
      </c>
      <c r="C31" s="84" t="s">
        <v>1489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275">
        <v>2.5</v>
      </c>
      <c r="N36" s="276">
        <f>K36/M36</f>
        <v>2602.6399008622279</v>
      </c>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0.05</v>
      </c>
      <c r="N41" s="348">
        <f>N76*M41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3410.6655098982478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61292.333279349601</v>
      </c>
      <c r="N48" s="276">
        <f>K48*M48</f>
        <v>79680.033263154488</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46.036386356281774</v>
      </c>
      <c r="N49" s="276">
        <f>K49*M49</f>
        <v>1104.8732725507625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80784.906535705246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827">
        <f>VLOOKUP(A59,TRANSPORTE!A5:D123,4,FALSE)</f>
        <v>1601.3840655828621</v>
      </c>
      <c r="M59" s="828"/>
      <c r="N59" s="291">
        <f>K59*L59</f>
        <v>2081.7992852577208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2081.7992852577208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303">
        <v>20</v>
      </c>
      <c r="N71" s="399">
        <f>K71/M71</f>
        <v>10826.2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16160.5121807204</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102437.8835115816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20487.576702316321</v>
      </c>
      <c r="M83" s="858"/>
      <c r="N83" s="54"/>
    </row>
    <row r="84" spans="1:14">
      <c r="B84" s="92" t="s">
        <v>973</v>
      </c>
      <c r="C84" s="93"/>
      <c r="D84" s="93"/>
      <c r="E84" s="93"/>
      <c r="F84" s="93"/>
      <c r="G84" s="93"/>
      <c r="H84" s="93"/>
      <c r="I84" s="90"/>
      <c r="J84" s="91"/>
      <c r="K84" s="308">
        <v>0.05</v>
      </c>
      <c r="L84" s="857">
        <f>N78*K84</f>
        <v>5121.8941755790802</v>
      </c>
      <c r="M84" s="858"/>
      <c r="N84" s="54"/>
    </row>
    <row r="85" spans="1:14" ht="15.75" thickBot="1">
      <c r="B85" s="94" t="s">
        <v>974</v>
      </c>
      <c r="C85" s="95"/>
      <c r="D85" s="95"/>
      <c r="E85" s="95"/>
      <c r="F85" s="95"/>
      <c r="G85" s="95"/>
      <c r="H85" s="95"/>
      <c r="I85" s="96"/>
      <c r="J85" s="97"/>
      <c r="K85" s="309">
        <v>0.05</v>
      </c>
      <c r="L85" s="859">
        <f>N78*K85</f>
        <v>5121.8941755790802</v>
      </c>
      <c r="M85" s="860"/>
      <c r="N85" s="54"/>
    </row>
    <row r="86" spans="1:14" ht="15.75" thickBot="1">
      <c r="B86" s="823" t="s">
        <v>953</v>
      </c>
      <c r="C86" s="824"/>
      <c r="D86" s="824"/>
      <c r="E86" s="824"/>
      <c r="F86" s="824"/>
      <c r="G86" s="824"/>
      <c r="H86" s="824"/>
      <c r="I86" s="824"/>
      <c r="J86" s="824"/>
      <c r="K86" s="824"/>
      <c r="L86" s="824"/>
      <c r="M86" s="825"/>
      <c r="N86" s="55">
        <f>L83+L84+L85</f>
        <v>30731.365053474481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133169.24856505607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1033</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30</v>
      </c>
      <c r="N36" s="276">
        <f>K36/M36</f>
        <v>3549.5760124994622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30</v>
      </c>
      <c r="N37" s="276">
        <f>K37/M37</f>
        <v>4337.2774289007048</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30</v>
      </c>
      <c r="N38" s="276">
        <f>K38/M38</f>
        <v>4326.8122182385623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12222.621836455995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53474.291904024387</v>
      </c>
      <c r="N48" s="276">
        <f>K48*M48</f>
        <v>66842.86488003048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66842.86488003048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1676.5759569871336</v>
      </c>
      <c r="M59" s="828"/>
      <c r="N59" s="291">
        <f>K59*L59</f>
        <v>2095.7199462339172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2095.7199462339172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82056.824344447086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16411.364868889417</v>
      </c>
      <c r="M83" s="858"/>
      <c r="N83" s="54"/>
    </row>
    <row r="84" spans="1:14">
      <c r="B84" s="92" t="s">
        <v>973</v>
      </c>
      <c r="C84" s="93"/>
      <c r="D84" s="93"/>
      <c r="E84" s="93"/>
      <c r="F84" s="93"/>
      <c r="G84" s="93"/>
      <c r="H84" s="93"/>
      <c r="I84" s="90"/>
      <c r="J84" s="91"/>
      <c r="K84" s="308">
        <v>0.05</v>
      </c>
      <c r="L84" s="857">
        <f>N78*K84</f>
        <v>4102.8412172223543</v>
      </c>
      <c r="M84" s="858"/>
      <c r="N84" s="54"/>
    </row>
    <row r="85" spans="1:14" ht="15.75" thickBot="1">
      <c r="B85" s="94" t="s">
        <v>974</v>
      </c>
      <c r="C85" s="95"/>
      <c r="D85" s="95"/>
      <c r="E85" s="95"/>
      <c r="F85" s="95"/>
      <c r="G85" s="95"/>
      <c r="H85" s="95"/>
      <c r="I85" s="96"/>
      <c r="J85" s="97"/>
      <c r="K85" s="309">
        <v>0.05</v>
      </c>
      <c r="L85" s="859">
        <f>N78*K85</f>
        <v>4102.8412172223543</v>
      </c>
      <c r="M85" s="860"/>
      <c r="N85" s="54"/>
    </row>
    <row r="86" spans="1:14" ht="15.75" thickBot="1">
      <c r="B86" s="823" t="s">
        <v>953</v>
      </c>
      <c r="C86" s="824"/>
      <c r="D86" s="824"/>
      <c r="E86" s="824"/>
      <c r="F86" s="824"/>
      <c r="G86" s="824"/>
      <c r="H86" s="824"/>
      <c r="I86" s="824"/>
      <c r="J86" s="824"/>
      <c r="K86" s="824"/>
      <c r="L86" s="824"/>
      <c r="M86" s="825"/>
      <c r="N86" s="55">
        <f>L83+L84+L85</f>
        <v>24617.047303334126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106673.87164778121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1034</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30</v>
      </c>
      <c r="N36" s="276">
        <f>K36/M36</f>
        <v>3549.5760124994622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30</v>
      </c>
      <c r="N37" s="276">
        <f>K37/M37</f>
        <v>4337.2774289007048</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30</v>
      </c>
      <c r="N38" s="276">
        <f>K38/M38</f>
        <v>4326.8122182385623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12222.621836455995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61292.333279349601</v>
      </c>
      <c r="N48" s="276">
        <f>K48*M48</f>
        <v>76615.416599186996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76615.416599186996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1676.5759569871336</v>
      </c>
      <c r="M59" s="828"/>
      <c r="N59" s="291">
        <f>K59*L59</f>
        <v>2095.7199462339172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2095.7199462339172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91829.376063603602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18365.875212720723</v>
      </c>
      <c r="M83" s="858"/>
      <c r="N83" s="54"/>
    </row>
    <row r="84" spans="1:14">
      <c r="B84" s="92" t="s">
        <v>973</v>
      </c>
      <c r="C84" s="93"/>
      <c r="D84" s="93"/>
      <c r="E84" s="93"/>
      <c r="F84" s="93"/>
      <c r="G84" s="93"/>
      <c r="H84" s="93"/>
      <c r="I84" s="90"/>
      <c r="J84" s="91"/>
      <c r="K84" s="308">
        <v>0.05</v>
      </c>
      <c r="L84" s="857">
        <f>N78*K84</f>
        <v>4591.4688031801807</v>
      </c>
      <c r="M84" s="858"/>
      <c r="N84" s="54"/>
    </row>
    <row r="85" spans="1:14" ht="15.75" thickBot="1">
      <c r="B85" s="94" t="s">
        <v>974</v>
      </c>
      <c r="C85" s="95"/>
      <c r="D85" s="95"/>
      <c r="E85" s="95"/>
      <c r="F85" s="95"/>
      <c r="G85" s="95"/>
      <c r="H85" s="95"/>
      <c r="I85" s="96"/>
      <c r="J85" s="97"/>
      <c r="K85" s="309">
        <v>0.05</v>
      </c>
      <c r="L85" s="859">
        <f>N78*K85</f>
        <v>4591.4688031801807</v>
      </c>
      <c r="M85" s="860"/>
      <c r="N85" s="54"/>
    </row>
    <row r="86" spans="1:14" ht="15.75" thickBot="1">
      <c r="B86" s="823" t="s">
        <v>953</v>
      </c>
      <c r="C86" s="824"/>
      <c r="D86" s="824"/>
      <c r="E86" s="824"/>
      <c r="F86" s="824"/>
      <c r="G86" s="824"/>
      <c r="H86" s="824"/>
      <c r="I86" s="824"/>
      <c r="J86" s="824"/>
      <c r="K86" s="824"/>
      <c r="L86" s="824"/>
      <c r="M86" s="825"/>
      <c r="N86" s="55">
        <f>L83+L84+L85</f>
        <v>27548.812819081086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119378.18888268468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1035</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30</v>
      </c>
      <c r="N36" s="276">
        <f>K36/M36</f>
        <v>3549.5760124994622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30</v>
      </c>
      <c r="N37" s="276">
        <f>K37/M37</f>
        <v>4337.2774289007048</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30</v>
      </c>
      <c r="N38" s="276">
        <f>K38/M38</f>
        <v>4326.8122182385623</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8.9561768172669982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12222.621836455995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61292.333279349601</v>
      </c>
      <c r="N48" s="276">
        <f>K48*M48</f>
        <v>76615.416599186996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76615.416599186996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827">
        <f>VLOOKUP(A59,TRANSPORTE!A5:D123,4,FALSE)</f>
        <v>1676.5759569871336</v>
      </c>
      <c r="M59" s="828"/>
      <c r="N59" s="291">
        <f>K59*L59</f>
        <v>2095.7199462339172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2095.7199462339172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240</v>
      </c>
      <c r="N71" s="399">
        <f>K71/M71</f>
        <v>451.09166666666664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895.61768172669986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91829.376063603602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18365.875212720723</v>
      </c>
      <c r="M83" s="858"/>
      <c r="N83" s="54"/>
    </row>
    <row r="84" spans="1:14">
      <c r="B84" s="92" t="s">
        <v>973</v>
      </c>
      <c r="C84" s="93"/>
      <c r="D84" s="93"/>
      <c r="E84" s="93"/>
      <c r="F84" s="93"/>
      <c r="G84" s="93"/>
      <c r="H84" s="93"/>
      <c r="I84" s="90"/>
      <c r="J84" s="91"/>
      <c r="K84" s="308">
        <v>0.05</v>
      </c>
      <c r="L84" s="857">
        <f>N78*K84</f>
        <v>4591.4688031801807</v>
      </c>
      <c r="M84" s="858"/>
      <c r="N84" s="54"/>
    </row>
    <row r="85" spans="1:14" ht="15.75" thickBot="1">
      <c r="B85" s="94" t="s">
        <v>974</v>
      </c>
      <c r="C85" s="95"/>
      <c r="D85" s="95"/>
      <c r="E85" s="95"/>
      <c r="F85" s="95"/>
      <c r="G85" s="95"/>
      <c r="H85" s="95"/>
      <c r="I85" s="96"/>
      <c r="J85" s="97"/>
      <c r="K85" s="309">
        <v>0.05</v>
      </c>
      <c r="L85" s="859">
        <f>N78*K85</f>
        <v>4591.4688031801807</v>
      </c>
      <c r="M85" s="860"/>
      <c r="N85" s="54"/>
    </row>
    <row r="86" spans="1:14" ht="15.75" thickBot="1">
      <c r="B86" s="823" t="s">
        <v>953</v>
      </c>
      <c r="C86" s="824"/>
      <c r="D86" s="824"/>
      <c r="E86" s="824"/>
      <c r="F86" s="824"/>
      <c r="G86" s="824"/>
      <c r="H86" s="824"/>
      <c r="I86" s="824"/>
      <c r="J86" s="824"/>
      <c r="K86" s="824"/>
      <c r="L86" s="824"/>
      <c r="M86" s="825"/>
      <c r="N86" s="55">
        <f>L83+L84+L85</f>
        <v>27548.812819081086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119378.18888268468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1493</v>
      </c>
      <c r="C31" s="84" t="s">
        <v>2020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498.21930866385509</v>
      </c>
      <c r="N49" s="276">
        <f>K49*M49</f>
        <v>44839.73777974696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114356.31725497867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124187.45994044196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24837.491988088394</v>
      </c>
      <c r="M83" s="858"/>
      <c r="N83" s="54"/>
    </row>
    <row r="84" spans="1:14">
      <c r="B84" s="92" t="s">
        <v>973</v>
      </c>
      <c r="C84" s="93"/>
      <c r="D84" s="93"/>
      <c r="E84" s="93"/>
      <c r="F84" s="93"/>
      <c r="G84" s="93"/>
      <c r="H84" s="93"/>
      <c r="I84" s="90"/>
      <c r="J84" s="91"/>
      <c r="K84" s="308">
        <v>0.05</v>
      </c>
      <c r="L84" s="857">
        <f>N78*K84</f>
        <v>6209.3729970220984</v>
      </c>
      <c r="M84" s="858"/>
      <c r="N84" s="54"/>
    </row>
    <row r="85" spans="1:14" ht="15.75" thickBot="1">
      <c r="B85" s="94" t="s">
        <v>974</v>
      </c>
      <c r="C85" s="95"/>
      <c r="D85" s="95"/>
      <c r="E85" s="95"/>
      <c r="F85" s="95"/>
      <c r="G85" s="95"/>
      <c r="H85" s="95"/>
      <c r="I85" s="96"/>
      <c r="J85" s="97"/>
      <c r="K85" s="309">
        <v>0.05</v>
      </c>
      <c r="L85" s="859">
        <f>N78*K85</f>
        <v>6209.3729970220984</v>
      </c>
      <c r="M85" s="860"/>
      <c r="N85" s="54"/>
    </row>
    <row r="86" spans="1:14" ht="15.75" thickBot="1">
      <c r="B86" s="823" t="s">
        <v>953</v>
      </c>
      <c r="C86" s="824"/>
      <c r="D86" s="824"/>
      <c r="E86" s="824"/>
      <c r="F86" s="824"/>
      <c r="G86" s="824"/>
      <c r="H86" s="824"/>
      <c r="I86" s="824"/>
      <c r="J86" s="824"/>
      <c r="K86" s="824"/>
      <c r="L86" s="824"/>
      <c r="M86" s="825"/>
      <c r="N86" s="55">
        <f>L83+L84+L85</f>
        <v>37256.237982132589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161443.69792257453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498.21930866385509</v>
      </c>
      <c r="N49" s="276">
        <f>K49*M49</f>
        <v>44839.73777974696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114356.31725497867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124187.45994044196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24837.491988088394</v>
      </c>
      <c r="M83" s="858"/>
      <c r="N83" s="54"/>
    </row>
    <row r="84" spans="1:14">
      <c r="B84" s="92" t="s">
        <v>973</v>
      </c>
      <c r="C84" s="93"/>
      <c r="D84" s="93"/>
      <c r="E84" s="93"/>
      <c r="F84" s="93"/>
      <c r="G84" s="93"/>
      <c r="H84" s="93"/>
      <c r="I84" s="90"/>
      <c r="J84" s="91"/>
      <c r="K84" s="308">
        <v>0.05</v>
      </c>
      <c r="L84" s="857">
        <f>N78*K84</f>
        <v>6209.3729970220984</v>
      </c>
      <c r="M84" s="858"/>
      <c r="N84" s="54"/>
    </row>
    <row r="85" spans="1:14" ht="15.75" thickBot="1">
      <c r="B85" s="94" t="s">
        <v>974</v>
      </c>
      <c r="C85" s="95"/>
      <c r="D85" s="95"/>
      <c r="E85" s="95"/>
      <c r="F85" s="95"/>
      <c r="G85" s="95"/>
      <c r="H85" s="95"/>
      <c r="I85" s="96"/>
      <c r="J85" s="97"/>
      <c r="K85" s="309">
        <v>0.05</v>
      </c>
      <c r="L85" s="859">
        <f>N78*K85</f>
        <v>6209.3729970220984</v>
      </c>
      <c r="M85" s="860"/>
      <c r="N85" s="54"/>
    </row>
    <row r="86" spans="1:14" ht="15.75" thickBot="1">
      <c r="B86" s="823" t="s">
        <v>953</v>
      </c>
      <c r="C86" s="824"/>
      <c r="D86" s="824"/>
      <c r="E86" s="824"/>
      <c r="F86" s="824"/>
      <c r="G86" s="824"/>
      <c r="H86" s="824"/>
      <c r="I86" s="824"/>
      <c r="J86" s="824"/>
      <c r="K86" s="824"/>
      <c r="L86" s="824"/>
      <c r="M86" s="825"/>
      <c r="N86" s="55">
        <f>L83+L84+L85</f>
        <v>37256.237982132589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161443.69792257453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1495</v>
      </c>
      <c r="C31" s="84" t="s">
        <v>1496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498.21930866385509</v>
      </c>
      <c r="N49" s="276">
        <f>K49*M49</f>
        <v>44839.73777974696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114356.31725497867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124187.45994044196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24837.491988088394</v>
      </c>
      <c r="M83" s="858"/>
      <c r="N83" s="54"/>
    </row>
    <row r="84" spans="1:14">
      <c r="B84" s="92" t="s">
        <v>973</v>
      </c>
      <c r="C84" s="93"/>
      <c r="D84" s="93"/>
      <c r="E84" s="93"/>
      <c r="F84" s="93"/>
      <c r="G84" s="93"/>
      <c r="H84" s="93"/>
      <c r="I84" s="90"/>
      <c r="J84" s="91"/>
      <c r="K84" s="308">
        <v>0.05</v>
      </c>
      <c r="L84" s="857">
        <f>N78*K84</f>
        <v>6209.3729970220984</v>
      </c>
      <c r="M84" s="858"/>
      <c r="N84" s="54"/>
    </row>
    <row r="85" spans="1:14" ht="15.75" thickBot="1">
      <c r="B85" s="94" t="s">
        <v>974</v>
      </c>
      <c r="C85" s="95"/>
      <c r="D85" s="95"/>
      <c r="E85" s="95"/>
      <c r="F85" s="95"/>
      <c r="G85" s="95"/>
      <c r="H85" s="95"/>
      <c r="I85" s="96"/>
      <c r="J85" s="97"/>
      <c r="K85" s="309">
        <v>0.05</v>
      </c>
      <c r="L85" s="859">
        <f>N78*K85</f>
        <v>6209.3729970220984</v>
      </c>
      <c r="M85" s="860"/>
      <c r="N85" s="54"/>
    </row>
    <row r="86" spans="1:14" ht="15.75" thickBot="1">
      <c r="B86" s="823" t="s">
        <v>953</v>
      </c>
      <c r="C86" s="824"/>
      <c r="D86" s="824"/>
      <c r="E86" s="824"/>
      <c r="F86" s="824"/>
      <c r="G86" s="824"/>
      <c r="H86" s="824"/>
      <c r="I86" s="824"/>
      <c r="J86" s="824"/>
      <c r="K86" s="824"/>
      <c r="L86" s="824"/>
      <c r="M86" s="825"/>
      <c r="N86" s="55">
        <f>L83+L84+L85</f>
        <v>37256.237982132589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161443.69792257453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1497</v>
      </c>
      <c r="C31" s="84" t="s">
        <v>1498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498.21930866385509</v>
      </c>
      <c r="N49" s="276">
        <f>K49*M49</f>
        <v>44839.73777974696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114356.31725497867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124187.45994044196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24837.491988088394</v>
      </c>
      <c r="M83" s="858"/>
      <c r="N83" s="54"/>
    </row>
    <row r="84" spans="1:14">
      <c r="B84" s="92" t="s">
        <v>973</v>
      </c>
      <c r="C84" s="93"/>
      <c r="D84" s="93"/>
      <c r="E84" s="93"/>
      <c r="F84" s="93"/>
      <c r="G84" s="93"/>
      <c r="H84" s="93"/>
      <c r="I84" s="90"/>
      <c r="J84" s="91"/>
      <c r="K84" s="308">
        <v>0.05</v>
      </c>
      <c r="L84" s="857">
        <f>N78*K84</f>
        <v>6209.3729970220984</v>
      </c>
      <c r="M84" s="858"/>
      <c r="N84" s="54"/>
    </row>
    <row r="85" spans="1:14" ht="15.75" thickBot="1">
      <c r="B85" s="94" t="s">
        <v>974</v>
      </c>
      <c r="C85" s="95"/>
      <c r="D85" s="95"/>
      <c r="E85" s="95"/>
      <c r="F85" s="95"/>
      <c r="G85" s="95"/>
      <c r="H85" s="95"/>
      <c r="I85" s="96"/>
      <c r="J85" s="97"/>
      <c r="K85" s="309">
        <v>0.05</v>
      </c>
      <c r="L85" s="859">
        <f>N78*K85</f>
        <v>6209.3729970220984</v>
      </c>
      <c r="M85" s="860"/>
      <c r="N85" s="54"/>
    </row>
    <row r="86" spans="1:14" ht="15.75" thickBot="1">
      <c r="B86" s="823" t="s">
        <v>953</v>
      </c>
      <c r="C86" s="824"/>
      <c r="D86" s="824"/>
      <c r="E86" s="824"/>
      <c r="F86" s="824"/>
      <c r="G86" s="824"/>
      <c r="H86" s="824"/>
      <c r="I86" s="824"/>
      <c r="J86" s="824"/>
      <c r="K86" s="824"/>
      <c r="L86" s="824"/>
      <c r="M86" s="825"/>
      <c r="N86" s="55">
        <f>L83+L84+L85</f>
        <v>37256.237982132589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161443.69792257453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1499</v>
      </c>
      <c r="C31" s="84" t="s">
        <v>1500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69516.579475231702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79347.72216069499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15869.544432138999</v>
      </c>
      <c r="M83" s="858"/>
      <c r="N83" s="54"/>
    </row>
    <row r="84" spans="1:14">
      <c r="B84" s="92" t="s">
        <v>973</v>
      </c>
      <c r="C84" s="93"/>
      <c r="D84" s="93"/>
      <c r="E84" s="93"/>
      <c r="F84" s="93"/>
      <c r="G84" s="93"/>
      <c r="H84" s="93"/>
      <c r="I84" s="90"/>
      <c r="J84" s="91"/>
      <c r="K84" s="308">
        <v>0.05</v>
      </c>
      <c r="L84" s="857">
        <f>N78*K84</f>
        <v>3967.3861080347497</v>
      </c>
      <c r="M84" s="858"/>
      <c r="N84" s="54"/>
    </row>
    <row r="85" spans="1:14" ht="15.75" thickBot="1">
      <c r="B85" s="94" t="s">
        <v>974</v>
      </c>
      <c r="C85" s="95"/>
      <c r="D85" s="95"/>
      <c r="E85" s="95"/>
      <c r="F85" s="95"/>
      <c r="G85" s="95"/>
      <c r="H85" s="95"/>
      <c r="I85" s="96"/>
      <c r="J85" s="97"/>
      <c r="K85" s="309">
        <v>0.05</v>
      </c>
      <c r="L85" s="859">
        <f>N78*K85</f>
        <v>3967.3861080347497</v>
      </c>
      <c r="M85" s="860"/>
      <c r="N85" s="54"/>
    </row>
    <row r="86" spans="1:14" ht="15.75" thickBot="1">
      <c r="B86" s="823" t="s">
        <v>953</v>
      </c>
      <c r="C86" s="824"/>
      <c r="D86" s="824"/>
      <c r="E86" s="824"/>
      <c r="F86" s="824"/>
      <c r="G86" s="824"/>
      <c r="H86" s="824"/>
      <c r="I86" s="824"/>
      <c r="J86" s="824"/>
      <c r="K86" s="824"/>
      <c r="L86" s="824"/>
      <c r="M86" s="825"/>
      <c r="N86" s="55">
        <f>L83+L84+L85</f>
        <v>23804.316648208496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103152.03880890348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1501</v>
      </c>
      <c r="C31" s="84" t="s">
        <v>1502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69516.579475231702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79347.72216069499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15869.544432138999</v>
      </c>
      <c r="M83" s="858"/>
      <c r="N83" s="54"/>
    </row>
    <row r="84" spans="1:14">
      <c r="B84" s="92" t="s">
        <v>973</v>
      </c>
      <c r="C84" s="93"/>
      <c r="D84" s="93"/>
      <c r="E84" s="93"/>
      <c r="F84" s="93"/>
      <c r="G84" s="93"/>
      <c r="H84" s="93"/>
      <c r="I84" s="90"/>
      <c r="J84" s="91"/>
      <c r="K84" s="308">
        <v>0.05</v>
      </c>
      <c r="L84" s="857">
        <f>N78*K84</f>
        <v>3967.3861080347497</v>
      </c>
      <c r="M84" s="858"/>
      <c r="N84" s="54"/>
    </row>
    <row r="85" spans="1:14" ht="15.75" thickBot="1">
      <c r="B85" s="94" t="s">
        <v>974</v>
      </c>
      <c r="C85" s="95"/>
      <c r="D85" s="95"/>
      <c r="E85" s="95"/>
      <c r="F85" s="95"/>
      <c r="G85" s="95"/>
      <c r="H85" s="95"/>
      <c r="I85" s="96"/>
      <c r="J85" s="97"/>
      <c r="K85" s="309">
        <v>0.05</v>
      </c>
      <c r="L85" s="859">
        <f>N78*K85</f>
        <v>3967.3861080347497</v>
      </c>
      <c r="M85" s="860"/>
      <c r="N85" s="54"/>
    </row>
    <row r="86" spans="1:14" ht="15.75" thickBot="1">
      <c r="B86" s="823" t="s">
        <v>953</v>
      </c>
      <c r="C86" s="824"/>
      <c r="D86" s="824"/>
      <c r="E86" s="824"/>
      <c r="F86" s="824"/>
      <c r="G86" s="824"/>
      <c r="H86" s="824"/>
      <c r="I86" s="824"/>
      <c r="J86" s="824"/>
      <c r="K86" s="824"/>
      <c r="L86" s="824"/>
      <c r="M86" s="825"/>
      <c r="N86" s="55">
        <f>L83+L84+L85</f>
        <v>23804.316648208496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103152.03880890348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1503</v>
      </c>
      <c r="C31" s="84" t="s">
        <v>1504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69516.579475231702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79347.72216069499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15869.544432138999</v>
      </c>
      <c r="M83" s="858"/>
      <c r="N83" s="54"/>
    </row>
    <row r="84" spans="1:14">
      <c r="B84" s="92" t="s">
        <v>973</v>
      </c>
      <c r="C84" s="93"/>
      <c r="D84" s="93"/>
      <c r="E84" s="93"/>
      <c r="F84" s="93"/>
      <c r="G84" s="93"/>
      <c r="H84" s="93"/>
      <c r="I84" s="90"/>
      <c r="J84" s="91"/>
      <c r="K84" s="308">
        <v>0.05</v>
      </c>
      <c r="L84" s="857">
        <f>N78*K84</f>
        <v>3967.3861080347497</v>
      </c>
      <c r="M84" s="858"/>
      <c r="N84" s="54"/>
    </row>
    <row r="85" spans="1:14" ht="15.75" thickBot="1">
      <c r="B85" s="94" t="s">
        <v>974</v>
      </c>
      <c r="C85" s="95"/>
      <c r="D85" s="95"/>
      <c r="E85" s="95"/>
      <c r="F85" s="95"/>
      <c r="G85" s="95"/>
      <c r="H85" s="95"/>
      <c r="I85" s="96"/>
      <c r="J85" s="97"/>
      <c r="K85" s="309">
        <v>0.05</v>
      </c>
      <c r="L85" s="859">
        <f>N78*K85</f>
        <v>3967.3861080347497</v>
      </c>
      <c r="M85" s="860"/>
      <c r="N85" s="54"/>
    </row>
    <row r="86" spans="1:14" ht="15.75" thickBot="1">
      <c r="B86" s="823" t="s">
        <v>953</v>
      </c>
      <c r="C86" s="824"/>
      <c r="D86" s="824"/>
      <c r="E86" s="824"/>
      <c r="F86" s="824"/>
      <c r="G86" s="824"/>
      <c r="H86" s="824"/>
      <c r="I86" s="824"/>
      <c r="J86" s="824"/>
      <c r="K86" s="824"/>
      <c r="L86" s="824"/>
      <c r="M86" s="825"/>
      <c r="N86" s="55">
        <f>L83+L84+L85</f>
        <v>23804.316648208496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103152.03880890348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1505</v>
      </c>
      <c r="C31" s="84" t="s">
        <v>1506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69516.579475231702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79347.72216069499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15869.544432138999</v>
      </c>
      <c r="M83" s="858"/>
      <c r="N83" s="54"/>
    </row>
    <row r="84" spans="1:14">
      <c r="B84" s="92" t="s">
        <v>973</v>
      </c>
      <c r="C84" s="93"/>
      <c r="D84" s="93"/>
      <c r="E84" s="93"/>
      <c r="F84" s="93"/>
      <c r="G84" s="93"/>
      <c r="H84" s="93"/>
      <c r="I84" s="90"/>
      <c r="J84" s="91"/>
      <c r="K84" s="308">
        <v>0.05</v>
      </c>
      <c r="L84" s="857">
        <f>N78*K84</f>
        <v>3967.3861080347497</v>
      </c>
      <c r="M84" s="858"/>
      <c r="N84" s="54"/>
    </row>
    <row r="85" spans="1:14" ht="15.75" thickBot="1">
      <c r="B85" s="94" t="s">
        <v>974</v>
      </c>
      <c r="C85" s="95"/>
      <c r="D85" s="95"/>
      <c r="E85" s="95"/>
      <c r="F85" s="95"/>
      <c r="G85" s="95"/>
      <c r="H85" s="95"/>
      <c r="I85" s="96"/>
      <c r="J85" s="97"/>
      <c r="K85" s="309">
        <v>0.05</v>
      </c>
      <c r="L85" s="859">
        <f>N78*K85</f>
        <v>3967.3861080347497</v>
      </c>
      <c r="M85" s="860"/>
      <c r="N85" s="54"/>
    </row>
    <row r="86" spans="1:14" ht="15.75" thickBot="1">
      <c r="B86" s="823" t="s">
        <v>953</v>
      </c>
      <c r="C86" s="824"/>
      <c r="D86" s="824"/>
      <c r="E86" s="824"/>
      <c r="F86" s="824"/>
      <c r="G86" s="824"/>
      <c r="H86" s="824"/>
      <c r="I86" s="824"/>
      <c r="J86" s="824"/>
      <c r="K86" s="824"/>
      <c r="L86" s="824"/>
      <c r="M86" s="825"/>
      <c r="N86" s="55">
        <f>L83+L84+L85</f>
        <v>23804.316648208496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103152.03880890348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1507</v>
      </c>
      <c r="C31" s="84" t="s">
        <v>1508</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498.21930866385509</v>
      </c>
      <c r="N48" s="276">
        <f>K48*M48</f>
        <v>498.21930866385509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498.21930866385509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498.21930866385509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99.643861732771029</v>
      </c>
      <c r="M83" s="858"/>
      <c r="N83" s="54"/>
    </row>
    <row r="84" spans="1:14">
      <c r="B84" s="92" t="s">
        <v>973</v>
      </c>
      <c r="C84" s="93"/>
      <c r="D84" s="93"/>
      <c r="E84" s="93"/>
      <c r="F84" s="93"/>
      <c r="G84" s="93"/>
      <c r="H84" s="93"/>
      <c r="I84" s="90"/>
      <c r="J84" s="91"/>
      <c r="K84" s="308">
        <v>0.05</v>
      </c>
      <c r="L84" s="857">
        <f>N78*K84</f>
        <v>24.910965433192757</v>
      </c>
      <c r="M84" s="858"/>
      <c r="N84" s="54"/>
    </row>
    <row r="85" spans="1:14" ht="15.75" thickBot="1">
      <c r="B85" s="94" t="s">
        <v>974</v>
      </c>
      <c r="C85" s="95"/>
      <c r="D85" s="95"/>
      <c r="E85" s="95"/>
      <c r="F85" s="95"/>
      <c r="G85" s="95"/>
      <c r="H85" s="95"/>
      <c r="I85" s="96"/>
      <c r="J85" s="97"/>
      <c r="K85" s="309">
        <v>0.05</v>
      </c>
      <c r="L85" s="859">
        <f>N78*K85</f>
        <v>24.910965433192757</v>
      </c>
      <c r="M85" s="860"/>
      <c r="N85" s="54"/>
    </row>
    <row r="86" spans="1:14" ht="15.75" thickBot="1">
      <c r="B86" s="823" t="s">
        <v>953</v>
      </c>
      <c r="C86" s="824"/>
      <c r="D86" s="824"/>
      <c r="E86" s="824"/>
      <c r="F86" s="824"/>
      <c r="G86" s="824"/>
      <c r="H86" s="824"/>
      <c r="I86" s="824"/>
      <c r="J86" s="824"/>
      <c r="K86" s="824"/>
      <c r="L86" s="824"/>
      <c r="M86" s="825"/>
      <c r="N86" s="55">
        <f>L83+L84+L85</f>
        <v>149.46579259915654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647.68510126301157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1509</v>
      </c>
      <c r="C31" s="84" t="s">
        <v>1510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498.21930866385509</v>
      </c>
      <c r="N49" s="276">
        <f>K49*M49</f>
        <v>44839.73777974696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114356.31725497867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124187.45994044196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24837.491988088394</v>
      </c>
      <c r="M83" s="858"/>
      <c r="N83" s="54"/>
    </row>
    <row r="84" spans="1:14">
      <c r="B84" s="92" t="s">
        <v>973</v>
      </c>
      <c r="C84" s="93"/>
      <c r="D84" s="93"/>
      <c r="E84" s="93"/>
      <c r="F84" s="93"/>
      <c r="G84" s="93"/>
      <c r="H84" s="93"/>
      <c r="I84" s="90"/>
      <c r="J84" s="91"/>
      <c r="K84" s="308">
        <v>0.05</v>
      </c>
      <c r="L84" s="857">
        <f>N78*K84</f>
        <v>6209.3729970220984</v>
      </c>
      <c r="M84" s="858"/>
      <c r="N84" s="54"/>
    </row>
    <row r="85" spans="1:14" ht="15.75" thickBot="1">
      <c r="B85" s="94" t="s">
        <v>974</v>
      </c>
      <c r="C85" s="95"/>
      <c r="D85" s="95"/>
      <c r="E85" s="95"/>
      <c r="F85" s="95"/>
      <c r="G85" s="95"/>
      <c r="H85" s="95"/>
      <c r="I85" s="96"/>
      <c r="J85" s="97"/>
      <c r="K85" s="309">
        <v>0.05</v>
      </c>
      <c r="L85" s="859">
        <f>N78*K85</f>
        <v>6209.3729970220984</v>
      </c>
      <c r="M85" s="860"/>
      <c r="N85" s="54"/>
    </row>
    <row r="86" spans="1:14" ht="15.75" thickBot="1">
      <c r="B86" s="823" t="s">
        <v>953</v>
      </c>
      <c r="C86" s="824"/>
      <c r="D86" s="824"/>
      <c r="E86" s="824"/>
      <c r="F86" s="824"/>
      <c r="G86" s="824"/>
      <c r="H86" s="824"/>
      <c r="I86" s="824"/>
      <c r="J86" s="824"/>
      <c r="K86" s="824"/>
      <c r="L86" s="824"/>
      <c r="M86" s="825"/>
      <c r="N86" s="55">
        <f>L83+L84+L85</f>
        <v>37256.237982132589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161443.69792257453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1511</v>
      </c>
      <c r="C31" s="84" t="s">
        <v>1512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498.21930866385509</v>
      </c>
      <c r="N49" s="276">
        <f>K49*M49</f>
        <v>44839.73777974696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114356.31725497867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124187.45994044196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24837.491988088394</v>
      </c>
      <c r="M83" s="858"/>
      <c r="N83" s="54"/>
    </row>
    <row r="84" spans="1:14">
      <c r="B84" s="92" t="s">
        <v>973</v>
      </c>
      <c r="C84" s="93"/>
      <c r="D84" s="93"/>
      <c r="E84" s="93"/>
      <c r="F84" s="93"/>
      <c r="G84" s="93"/>
      <c r="H84" s="93"/>
      <c r="I84" s="90"/>
      <c r="J84" s="91"/>
      <c r="K84" s="308">
        <v>0.05</v>
      </c>
      <c r="L84" s="857">
        <f>N78*K84</f>
        <v>6209.3729970220984</v>
      </c>
      <c r="M84" s="858"/>
      <c r="N84" s="54"/>
    </row>
    <row r="85" spans="1:14" ht="15.75" thickBot="1">
      <c r="B85" s="94" t="s">
        <v>974</v>
      </c>
      <c r="C85" s="95"/>
      <c r="D85" s="95"/>
      <c r="E85" s="95"/>
      <c r="F85" s="95"/>
      <c r="G85" s="95"/>
      <c r="H85" s="95"/>
      <c r="I85" s="96"/>
      <c r="J85" s="97"/>
      <c r="K85" s="309">
        <v>0.05</v>
      </c>
      <c r="L85" s="859">
        <f>N78*K85</f>
        <v>6209.3729970220984</v>
      </c>
      <c r="M85" s="860"/>
      <c r="N85" s="54"/>
    </row>
    <row r="86" spans="1:14" ht="15.75" thickBot="1">
      <c r="B86" s="823" t="s">
        <v>953</v>
      </c>
      <c r="C86" s="824"/>
      <c r="D86" s="824"/>
      <c r="E86" s="824"/>
      <c r="F86" s="824"/>
      <c r="G86" s="824"/>
      <c r="H86" s="824"/>
      <c r="I86" s="824"/>
      <c r="J86" s="824"/>
      <c r="K86" s="824"/>
      <c r="L86" s="824"/>
      <c r="M86" s="825"/>
      <c r="N86" s="55">
        <f>L83+L84+L85</f>
        <v>37256.237982132589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161443.69792257453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1513</v>
      </c>
      <c r="C31" s="84" t="s">
        <v>1514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69516.579475231702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79347.72216069499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15869.544432138999</v>
      </c>
      <c r="M83" s="858"/>
      <c r="N83" s="54"/>
    </row>
    <row r="84" spans="1:14">
      <c r="B84" s="92" t="s">
        <v>973</v>
      </c>
      <c r="C84" s="93"/>
      <c r="D84" s="93"/>
      <c r="E84" s="93"/>
      <c r="F84" s="93"/>
      <c r="G84" s="93"/>
      <c r="H84" s="93"/>
      <c r="I84" s="90"/>
      <c r="J84" s="91"/>
      <c r="K84" s="308">
        <v>0.05</v>
      </c>
      <c r="L84" s="857">
        <f>N78*K84</f>
        <v>3967.3861080347497</v>
      </c>
      <c r="M84" s="858"/>
      <c r="N84" s="54"/>
    </row>
    <row r="85" spans="1:14" ht="15.75" thickBot="1">
      <c r="B85" s="94" t="s">
        <v>974</v>
      </c>
      <c r="C85" s="95"/>
      <c r="D85" s="95"/>
      <c r="E85" s="95"/>
      <c r="F85" s="95"/>
      <c r="G85" s="95"/>
      <c r="H85" s="95"/>
      <c r="I85" s="96"/>
      <c r="J85" s="97"/>
      <c r="K85" s="309">
        <v>0.05</v>
      </c>
      <c r="L85" s="859">
        <f>N78*K85</f>
        <v>3967.3861080347497</v>
      </c>
      <c r="M85" s="860"/>
      <c r="N85" s="54"/>
    </row>
    <row r="86" spans="1:14" ht="15.75" thickBot="1">
      <c r="B86" s="823" t="s">
        <v>953</v>
      </c>
      <c r="C86" s="824"/>
      <c r="D86" s="824"/>
      <c r="E86" s="824"/>
      <c r="F86" s="824"/>
      <c r="G86" s="824"/>
      <c r="H86" s="824"/>
      <c r="I86" s="824"/>
      <c r="J86" s="824"/>
      <c r="K86" s="824"/>
      <c r="L86" s="824"/>
      <c r="M86" s="825"/>
      <c r="N86" s="55">
        <f>L83+L84+L85</f>
        <v>23804.316648208496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103152.03880890348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1515</v>
      </c>
      <c r="C31" s="84" t="s">
        <v>1516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45</v>
      </c>
      <c r="N36" s="276">
        <f>K36/M36</f>
        <v>1272.4849375911872</v>
      </c>
    </row>
    <row r="37" spans="1:14">
      <c r="A37" s="116" t="s">
        <v>271</v>
      </c>
      <c r="B37" s="836" t="str">
        <f>VLOOKUP(A37,EQUIPOS!A7:D154,3,FALSE)</f>
        <v>Motoniveladora, potencia 140 HP, ancho de cuchilla 3,66 m, peso 11 ton.</v>
      </c>
      <c r="C37" s="837"/>
      <c r="D37" s="837"/>
      <c r="E37" s="837"/>
      <c r="F37" s="837"/>
      <c r="G37" s="837"/>
      <c r="H37" s="838"/>
      <c r="I37" s="271"/>
      <c r="J37" s="272"/>
      <c r="K37" s="273">
        <f>VLOOKUP(A37,EQUIPOS!A7:D164,4,FALSE)</f>
        <v>130118.32286702115</v>
      </c>
      <c r="L37" s="274"/>
      <c r="M37" s="275">
        <v>45</v>
      </c>
      <c r="N37" s="276">
        <f>K37/M37</f>
        <v>2891.5182859338033</v>
      </c>
    </row>
    <row r="38" spans="1:14">
      <c r="A38" t="s">
        <v>365</v>
      </c>
      <c r="B38" s="836" t="str">
        <f>VLOOKUP(A38,EQUIPOS!A8:D154,3,FALSE)</f>
        <v xml:space="preserve">Vibrocompatador, potencia 153 HP, peso 10 Ton. </v>
      </c>
      <c r="C38" s="837"/>
      <c r="D38" s="837"/>
      <c r="E38" s="837"/>
      <c r="F38" s="837"/>
      <c r="G38" s="837"/>
      <c r="H38" s="838"/>
      <c r="I38" s="271"/>
      <c r="J38" s="272"/>
      <c r="K38" s="273">
        <f>VLOOKUP(A38,EQUIPOS!A8:D165,4,FALSE)</f>
        <v>129804.36654715687</v>
      </c>
      <c r="L38" s="274"/>
      <c r="M38" s="275">
        <v>45</v>
      </c>
      <c r="N38" s="276">
        <f>K38/M38</f>
        <v>2884.5414788257081</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5.9707845448446664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7054.5154868955433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53474.291904024387</v>
      </c>
      <c r="N48" s="276">
        <f>K48*M48</f>
        <v>69516.579475231702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69516.579475231702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827">
        <f>VLOOKUP(A59,TRANSPORTE!A5:D123,4,FALSE)</f>
        <v>1676.5759569871336</v>
      </c>
      <c r="M59" s="828"/>
      <c r="N59" s="291">
        <f>K59*L59</f>
        <v>2179.548744083274</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2179.548744083274</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58520.000000000007</v>
      </c>
      <c r="J71" s="297">
        <v>185</v>
      </c>
      <c r="K71" s="298">
        <f>VLOOKUP(A71,'MANO DE OBRA'!A8:D100,4,FALSE)</f>
        <v>108262</v>
      </c>
      <c r="L71" s="53"/>
      <c r="M71" s="303">
        <v>360</v>
      </c>
      <c r="N71" s="399">
        <f>K71/M71</f>
        <v>300.72777777777776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3" t="s">
        <v>953</v>
      </c>
      <c r="C76" s="824"/>
      <c r="D76" s="824"/>
      <c r="E76" s="824"/>
      <c r="F76" s="824"/>
      <c r="G76" s="824"/>
      <c r="H76" s="824"/>
      <c r="I76" s="830"/>
      <c r="J76" s="830"/>
      <c r="K76" s="830"/>
      <c r="L76" s="830"/>
      <c r="M76" s="831"/>
      <c r="N76" s="464">
        <f>SUM(N70:N75)</f>
        <v>597.07845448446665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79347.72216069499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15869.544432138999</v>
      </c>
      <c r="M83" s="858"/>
      <c r="N83" s="54"/>
    </row>
    <row r="84" spans="1:14">
      <c r="B84" s="92" t="s">
        <v>973</v>
      </c>
      <c r="C84" s="93"/>
      <c r="D84" s="93"/>
      <c r="E84" s="93"/>
      <c r="F84" s="93"/>
      <c r="G84" s="93"/>
      <c r="H84" s="93"/>
      <c r="I84" s="90"/>
      <c r="J84" s="91"/>
      <c r="K84" s="308">
        <v>0.05</v>
      </c>
      <c r="L84" s="857">
        <f>N78*K84</f>
        <v>3967.3861080347497</v>
      </c>
      <c r="M84" s="858"/>
      <c r="N84" s="54"/>
    </row>
    <row r="85" spans="1:14" ht="15.75" thickBot="1">
      <c r="B85" s="94" t="s">
        <v>974</v>
      </c>
      <c r="C85" s="95"/>
      <c r="D85" s="95"/>
      <c r="E85" s="95"/>
      <c r="F85" s="95"/>
      <c r="G85" s="95"/>
      <c r="H85" s="95"/>
      <c r="I85" s="96"/>
      <c r="J85" s="97"/>
      <c r="K85" s="309">
        <v>0.05</v>
      </c>
      <c r="L85" s="859">
        <f>N78*K85</f>
        <v>3967.3861080347497</v>
      </c>
      <c r="M85" s="860"/>
      <c r="N85" s="54"/>
    </row>
    <row r="86" spans="1:14" ht="15.75" thickBot="1">
      <c r="B86" s="823" t="s">
        <v>953</v>
      </c>
      <c r="C86" s="824"/>
      <c r="D86" s="824"/>
      <c r="E86" s="824"/>
      <c r="F86" s="824"/>
      <c r="G86" s="824"/>
      <c r="H86" s="824"/>
      <c r="I86" s="824"/>
      <c r="J86" s="824"/>
      <c r="K86" s="824"/>
      <c r="L86" s="824"/>
      <c r="M86" s="825"/>
      <c r="N86" s="55">
        <f>L83+L84+L85</f>
        <v>23804.316648208496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103152.03880890348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1517</v>
      </c>
      <c r="C31" s="84" t="s">
        <v>1518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498.21930866385509</v>
      </c>
      <c r="N48" s="276">
        <f>K48*M48</f>
        <v>498.21930866385509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498.21930866385509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498.21930866385509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99.643861732771029</v>
      </c>
      <c r="M83" s="858"/>
      <c r="N83" s="54"/>
    </row>
    <row r="84" spans="1:14">
      <c r="B84" s="92" t="s">
        <v>973</v>
      </c>
      <c r="C84" s="93"/>
      <c r="D84" s="93"/>
      <c r="E84" s="93"/>
      <c r="F84" s="93"/>
      <c r="G84" s="93"/>
      <c r="H84" s="93"/>
      <c r="I84" s="90"/>
      <c r="J84" s="91"/>
      <c r="K84" s="308">
        <v>0.05</v>
      </c>
      <c r="L84" s="857">
        <f>N78*K84</f>
        <v>24.910965433192757</v>
      </c>
      <c r="M84" s="858"/>
      <c r="N84" s="54"/>
    </row>
    <row r="85" spans="1:14" ht="15.75" thickBot="1">
      <c r="B85" s="94" t="s">
        <v>974</v>
      </c>
      <c r="C85" s="95"/>
      <c r="D85" s="95"/>
      <c r="E85" s="95"/>
      <c r="F85" s="95"/>
      <c r="G85" s="95"/>
      <c r="H85" s="95"/>
      <c r="I85" s="96"/>
      <c r="J85" s="97"/>
      <c r="K85" s="309">
        <v>0.05</v>
      </c>
      <c r="L85" s="859">
        <f>N78*K85</f>
        <v>24.910965433192757</v>
      </c>
      <c r="M85" s="860"/>
      <c r="N85" s="54"/>
    </row>
    <row r="86" spans="1:14" ht="15.75" thickBot="1">
      <c r="B86" s="823" t="s">
        <v>953</v>
      </c>
      <c r="C86" s="824"/>
      <c r="D86" s="824"/>
      <c r="E86" s="824"/>
      <c r="F86" s="824"/>
      <c r="G86" s="824"/>
      <c r="H86" s="824"/>
      <c r="I86" s="824"/>
      <c r="J86" s="824"/>
      <c r="K86" s="824"/>
      <c r="L86" s="824"/>
      <c r="M86" s="825"/>
      <c r="N86" s="55">
        <f>L83+L84+L85</f>
        <v>149.46579259915654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647.68510126301157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456"/>
      <c r="L30" s="834" t="s">
        <v>945</v>
      </c>
      <c r="M30" s="835"/>
      <c r="N30" s="74" t="s">
        <v>946</v>
      </c>
    </row>
    <row r="31" spans="1:14" ht="15.75" thickBot="1">
      <c r="A31" t="s">
        <v>1844</v>
      </c>
      <c r="B31" s="83" t="s">
        <v>1521</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1473.1643634010168</v>
      </c>
      <c r="N48" s="276">
        <f>K48*M48</f>
        <v>1473.1643634010168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1473.1643634010168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1473.1643634010168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294.63287268020338</v>
      </c>
      <c r="M83" s="858"/>
      <c r="N83" s="54"/>
    </row>
    <row r="84" spans="1:14">
      <c r="B84" s="92" t="s">
        <v>973</v>
      </c>
      <c r="C84" s="93"/>
      <c r="D84" s="93"/>
      <c r="E84" s="93"/>
      <c r="F84" s="93"/>
      <c r="G84" s="93"/>
      <c r="H84" s="93"/>
      <c r="I84" s="90"/>
      <c r="J84" s="91"/>
      <c r="K84" s="308">
        <v>0.05</v>
      </c>
      <c r="L84" s="857">
        <f>N78*K84</f>
        <v>73.658218170050844</v>
      </c>
      <c r="M84" s="858"/>
      <c r="N84" s="54"/>
    </row>
    <row r="85" spans="1:14" ht="15.75" thickBot="1">
      <c r="B85" s="94" t="s">
        <v>974</v>
      </c>
      <c r="C85" s="95"/>
      <c r="D85" s="95"/>
      <c r="E85" s="95"/>
      <c r="F85" s="95"/>
      <c r="G85" s="95"/>
      <c r="H85" s="95"/>
      <c r="I85" s="96"/>
      <c r="J85" s="97"/>
      <c r="K85" s="309">
        <v>0.05</v>
      </c>
      <c r="L85" s="859">
        <f>N78*K85</f>
        <v>73.658218170050844</v>
      </c>
      <c r="M85" s="860"/>
      <c r="N85" s="54"/>
    </row>
    <row r="86" spans="1:14" ht="15.75" thickBot="1">
      <c r="B86" s="823" t="s">
        <v>953</v>
      </c>
      <c r="C86" s="824"/>
      <c r="D86" s="824"/>
      <c r="E86" s="824"/>
      <c r="F86" s="824"/>
      <c r="G86" s="824"/>
      <c r="H86" s="824"/>
      <c r="I86" s="824"/>
      <c r="J86" s="824"/>
      <c r="K86" s="824"/>
      <c r="L86" s="824"/>
      <c r="M86" s="825"/>
      <c r="N86" s="55">
        <f>L83+L84+L85</f>
        <v>441.94930902030512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1915.113672421322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1522</v>
      </c>
      <c r="C31" s="84" t="s">
        <v>1529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2338.9041846010941</v>
      </c>
      <c r="N48" s="276">
        <f>K48*M48</f>
        <v>2338.9041846010941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2338.9041846010941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2338.9041846010941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467.78083692021886</v>
      </c>
      <c r="M83" s="858"/>
      <c r="N83" s="54"/>
    </row>
    <row r="84" spans="1:14">
      <c r="B84" s="92" t="s">
        <v>973</v>
      </c>
      <c r="C84" s="93"/>
      <c r="D84" s="93"/>
      <c r="E84" s="93"/>
      <c r="F84" s="93"/>
      <c r="G84" s="93"/>
      <c r="H84" s="93"/>
      <c r="I84" s="90"/>
      <c r="J84" s="91"/>
      <c r="K84" s="308">
        <v>0.05</v>
      </c>
      <c r="L84" s="857">
        <f>N78*K84</f>
        <v>116.94520923005472</v>
      </c>
      <c r="M84" s="858"/>
      <c r="N84" s="54"/>
    </row>
    <row r="85" spans="1:14" ht="15.75" thickBot="1">
      <c r="B85" s="94" t="s">
        <v>974</v>
      </c>
      <c r="C85" s="95"/>
      <c r="D85" s="95"/>
      <c r="E85" s="95"/>
      <c r="F85" s="95"/>
      <c r="G85" s="95"/>
      <c r="H85" s="95"/>
      <c r="I85" s="96"/>
      <c r="J85" s="97"/>
      <c r="K85" s="309">
        <v>0.05</v>
      </c>
      <c r="L85" s="859">
        <f>N78*K85</f>
        <v>116.94520923005472</v>
      </c>
      <c r="M85" s="860"/>
      <c r="N85" s="54"/>
    </row>
    <row r="86" spans="1:14" ht="15.75" thickBot="1">
      <c r="B86" s="823" t="s">
        <v>953</v>
      </c>
      <c r="C86" s="824"/>
      <c r="D86" s="824"/>
      <c r="E86" s="824"/>
      <c r="F86" s="824"/>
      <c r="G86" s="824"/>
      <c r="H86" s="824"/>
      <c r="I86" s="824"/>
      <c r="J86" s="824"/>
      <c r="K86" s="824"/>
      <c r="L86" s="824"/>
      <c r="M86" s="825"/>
      <c r="N86" s="55">
        <f>L83+L84+L85</f>
        <v>701.67125538032826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3040.5754399814223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1524</v>
      </c>
      <c r="C31" s="84" t="s">
        <v>1523</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1852.9645508403414</v>
      </c>
      <c r="N48" s="276">
        <f>K48*M48</f>
        <v>1852.9645508403414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1852.9645508403414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1852.9645508403414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370.59291016806833</v>
      </c>
      <c r="M83" s="858"/>
      <c r="N83" s="54"/>
    </row>
    <row r="84" spans="1:14">
      <c r="B84" s="92" t="s">
        <v>973</v>
      </c>
      <c r="C84" s="93"/>
      <c r="D84" s="93"/>
      <c r="E84" s="93"/>
      <c r="F84" s="93"/>
      <c r="G84" s="93"/>
      <c r="H84" s="93"/>
      <c r="I84" s="90"/>
      <c r="J84" s="91"/>
      <c r="K84" s="308">
        <v>0.05</v>
      </c>
      <c r="L84" s="857">
        <f>N78*K84</f>
        <v>92.648227542017082</v>
      </c>
      <c r="M84" s="858"/>
      <c r="N84" s="54"/>
    </row>
    <row r="85" spans="1:14" ht="15.75" thickBot="1">
      <c r="B85" s="94" t="s">
        <v>974</v>
      </c>
      <c r="C85" s="95"/>
      <c r="D85" s="95"/>
      <c r="E85" s="95"/>
      <c r="F85" s="95"/>
      <c r="G85" s="95"/>
      <c r="H85" s="95"/>
      <c r="I85" s="96"/>
      <c r="J85" s="97"/>
      <c r="K85" s="309">
        <v>0.05</v>
      </c>
      <c r="L85" s="859">
        <f>N78*K85</f>
        <v>92.648227542017082</v>
      </c>
      <c r="M85" s="860"/>
      <c r="N85" s="54"/>
    </row>
    <row r="86" spans="1:14" ht="15.75" thickBot="1">
      <c r="B86" s="823" t="s">
        <v>953</v>
      </c>
      <c r="C86" s="824"/>
      <c r="D86" s="824"/>
      <c r="E86" s="824"/>
      <c r="F86" s="824"/>
      <c r="G86" s="824"/>
      <c r="H86" s="824"/>
      <c r="I86" s="824"/>
      <c r="J86" s="824"/>
      <c r="K86" s="824"/>
      <c r="L86" s="824"/>
      <c r="M86" s="825"/>
      <c r="N86" s="55">
        <f>L83+L84+L85</f>
        <v>555.88936525210249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2408.8539160924438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1526</v>
      </c>
      <c r="C31" s="84" t="s">
        <v>1530</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2895.1771864061648</v>
      </c>
      <c r="N48" s="276">
        <f>K48*M48</f>
        <v>2895.1771864061648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2895.1771864061648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2895.1771864061648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579.03543728123293</v>
      </c>
      <c r="M83" s="858"/>
      <c r="N83" s="54"/>
    </row>
    <row r="84" spans="1:14">
      <c r="B84" s="92" t="s">
        <v>973</v>
      </c>
      <c r="C84" s="93"/>
      <c r="D84" s="93"/>
      <c r="E84" s="93"/>
      <c r="F84" s="93"/>
      <c r="G84" s="93"/>
      <c r="H84" s="93"/>
      <c r="I84" s="90"/>
      <c r="J84" s="91"/>
      <c r="K84" s="308">
        <v>0.05</v>
      </c>
      <c r="L84" s="857">
        <f>N78*K84</f>
        <v>144.75885932030823</v>
      </c>
      <c r="M84" s="858"/>
      <c r="N84" s="54"/>
    </row>
    <row r="85" spans="1:14" ht="15.75" thickBot="1">
      <c r="B85" s="94" t="s">
        <v>974</v>
      </c>
      <c r="C85" s="95"/>
      <c r="D85" s="95"/>
      <c r="E85" s="95"/>
      <c r="F85" s="95"/>
      <c r="G85" s="95"/>
      <c r="H85" s="95"/>
      <c r="I85" s="96"/>
      <c r="J85" s="97"/>
      <c r="K85" s="309">
        <v>0.05</v>
      </c>
      <c r="L85" s="859">
        <f>N78*K85</f>
        <v>144.75885932030823</v>
      </c>
      <c r="M85" s="860"/>
      <c r="N85" s="54"/>
    </row>
    <row r="86" spans="1:14" ht="15.75" thickBot="1">
      <c r="B86" s="823" t="s">
        <v>953</v>
      </c>
      <c r="C86" s="824"/>
      <c r="D86" s="824"/>
      <c r="E86" s="824"/>
      <c r="F86" s="824"/>
      <c r="G86" s="824"/>
      <c r="H86" s="824"/>
      <c r="I86" s="824"/>
      <c r="J86" s="824"/>
      <c r="K86" s="824"/>
      <c r="L86" s="824"/>
      <c r="M86" s="825"/>
      <c r="N86" s="55">
        <f>L83+L84+L85</f>
        <v>868.55315592184945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3763.7303423280141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1036</v>
      </c>
      <c r="C31" s="84" t="s">
        <v>1531</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3062.397501479631</v>
      </c>
      <c r="N48" s="276">
        <f>K48*M48</f>
        <v>3062.397501479631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3062.397501479631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3062.397501479631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612.47950029592619</v>
      </c>
      <c r="M83" s="858"/>
      <c r="N83" s="54"/>
    </row>
    <row r="84" spans="1:14">
      <c r="B84" s="92" t="s">
        <v>973</v>
      </c>
      <c r="C84" s="93"/>
      <c r="D84" s="93"/>
      <c r="E84" s="93"/>
      <c r="F84" s="93"/>
      <c r="G84" s="93"/>
      <c r="H84" s="93"/>
      <c r="I84" s="90"/>
      <c r="J84" s="91"/>
      <c r="K84" s="308">
        <v>0.05</v>
      </c>
      <c r="L84" s="857">
        <f>N78*K84</f>
        <v>153.11987507398155</v>
      </c>
      <c r="M84" s="858"/>
      <c r="N84" s="54"/>
    </row>
    <row r="85" spans="1:14" ht="15.75" thickBot="1">
      <c r="B85" s="94" t="s">
        <v>974</v>
      </c>
      <c r="C85" s="95"/>
      <c r="D85" s="95"/>
      <c r="E85" s="95"/>
      <c r="F85" s="95"/>
      <c r="G85" s="95"/>
      <c r="H85" s="95"/>
      <c r="I85" s="96"/>
      <c r="J85" s="97"/>
      <c r="K85" s="309">
        <v>0.05</v>
      </c>
      <c r="L85" s="859">
        <f>N78*K85</f>
        <v>153.11987507398155</v>
      </c>
      <c r="M85" s="860"/>
      <c r="N85" s="54"/>
    </row>
    <row r="86" spans="1:14" ht="15.75" thickBot="1">
      <c r="B86" s="823" t="s">
        <v>953</v>
      </c>
      <c r="C86" s="824"/>
      <c r="D86" s="824"/>
      <c r="E86" s="824"/>
      <c r="F86" s="824"/>
      <c r="G86" s="824"/>
      <c r="H86" s="824"/>
      <c r="I86" s="824"/>
      <c r="J86" s="824"/>
      <c r="K86" s="824"/>
      <c r="L86" s="824"/>
      <c r="M86" s="825"/>
      <c r="N86" s="55">
        <f>L83+L84+L85</f>
        <v>918.71925044388934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3981.1167519235205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1037</v>
      </c>
      <c r="C31" s="84" t="s">
        <v>1532</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3285.2076819246636</v>
      </c>
      <c r="N48" s="276">
        <f>K48*M48</f>
        <v>3285.2076819246636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3285.2076819246636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3285.2076819246636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657.04153638493278</v>
      </c>
      <c r="M83" s="858"/>
      <c r="N83" s="54"/>
    </row>
    <row r="84" spans="1:14">
      <c r="B84" s="92" t="s">
        <v>973</v>
      </c>
      <c r="C84" s="93"/>
      <c r="D84" s="93"/>
      <c r="E84" s="93"/>
      <c r="F84" s="93"/>
      <c r="G84" s="93"/>
      <c r="H84" s="93"/>
      <c r="I84" s="90"/>
      <c r="J84" s="91"/>
      <c r="K84" s="308">
        <v>0.05</v>
      </c>
      <c r="L84" s="857">
        <f>N78*K84</f>
        <v>164.2603840962332</v>
      </c>
      <c r="M84" s="858"/>
      <c r="N84" s="54"/>
    </row>
    <row r="85" spans="1:14" ht="15.75" thickBot="1">
      <c r="B85" s="94" t="s">
        <v>974</v>
      </c>
      <c r="C85" s="95"/>
      <c r="D85" s="95"/>
      <c r="E85" s="95"/>
      <c r="F85" s="95"/>
      <c r="G85" s="95"/>
      <c r="H85" s="95"/>
      <c r="I85" s="96"/>
      <c r="J85" s="97"/>
      <c r="K85" s="309">
        <v>0.05</v>
      </c>
      <c r="L85" s="859">
        <f>N78*K85</f>
        <v>164.2603840962332</v>
      </c>
      <c r="M85" s="860"/>
      <c r="N85" s="54"/>
    </row>
    <row r="86" spans="1:14" ht="15.75" thickBot="1">
      <c r="B86" s="823" t="s">
        <v>953</v>
      </c>
      <c r="C86" s="824"/>
      <c r="D86" s="824"/>
      <c r="E86" s="824"/>
      <c r="F86" s="824"/>
      <c r="G86" s="824"/>
      <c r="H86" s="824"/>
      <c r="I86" s="824"/>
      <c r="J86" s="824"/>
      <c r="K86" s="824"/>
      <c r="L86" s="824"/>
      <c r="M86" s="825"/>
      <c r="N86" s="55">
        <f>L83+L84+L85</f>
        <v>985.56230457739923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4270.7699865020631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1527</v>
      </c>
      <c r="C31" s="84" t="s">
        <v>1533</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2315.8859914229533</v>
      </c>
      <c r="N48" s="276">
        <f>K48*M48</f>
        <v>2315.8859914229533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2315.8859914229533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2315.8859914229533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463.1771982845907</v>
      </c>
      <c r="M83" s="858"/>
      <c r="N83" s="54"/>
    </row>
    <row r="84" spans="1:14">
      <c r="B84" s="92" t="s">
        <v>973</v>
      </c>
      <c r="C84" s="93"/>
      <c r="D84" s="93"/>
      <c r="E84" s="93"/>
      <c r="F84" s="93"/>
      <c r="G84" s="93"/>
      <c r="H84" s="93"/>
      <c r="I84" s="90"/>
      <c r="J84" s="91"/>
      <c r="K84" s="308">
        <v>0.05</v>
      </c>
      <c r="L84" s="857">
        <f>N78*K84</f>
        <v>115.79429957114768</v>
      </c>
      <c r="M84" s="858"/>
      <c r="N84" s="54"/>
    </row>
    <row r="85" spans="1:14" ht="15.75" thickBot="1">
      <c r="B85" s="94" t="s">
        <v>974</v>
      </c>
      <c r="C85" s="95"/>
      <c r="D85" s="95"/>
      <c r="E85" s="95"/>
      <c r="F85" s="95"/>
      <c r="G85" s="95"/>
      <c r="H85" s="95"/>
      <c r="I85" s="96"/>
      <c r="J85" s="97"/>
      <c r="K85" s="309">
        <v>0.05</v>
      </c>
      <c r="L85" s="859">
        <f>N78*K85</f>
        <v>115.79429957114768</v>
      </c>
      <c r="M85" s="860"/>
      <c r="N85" s="54"/>
    </row>
    <row r="86" spans="1:14" ht="15.75" thickBot="1">
      <c r="B86" s="823" t="s">
        <v>953</v>
      </c>
      <c r="C86" s="824"/>
      <c r="D86" s="824"/>
      <c r="E86" s="824"/>
      <c r="F86" s="824"/>
      <c r="G86" s="824"/>
      <c r="H86" s="824"/>
      <c r="I86" s="824"/>
      <c r="J86" s="824"/>
      <c r="K86" s="824"/>
      <c r="L86" s="824"/>
      <c r="M86" s="825"/>
      <c r="N86" s="55">
        <f>L83+L84+L85</f>
        <v>694.76579742688602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3010.6517888498392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1534</v>
      </c>
      <c r="C31" s="84" t="s">
        <v>1535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3387.5107627164011</v>
      </c>
      <c r="N48" s="276">
        <f>K48*M48</f>
        <v>3387.5107627164011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3387.5107627164011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3387.5107627164011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677.50215254328032</v>
      </c>
      <c r="M83" s="858"/>
      <c r="N83" s="54"/>
    </row>
    <row r="84" spans="1:14">
      <c r="B84" s="92" t="s">
        <v>973</v>
      </c>
      <c r="C84" s="93"/>
      <c r="D84" s="93"/>
      <c r="E84" s="93"/>
      <c r="F84" s="93"/>
      <c r="G84" s="93"/>
      <c r="H84" s="93"/>
      <c r="I84" s="90"/>
      <c r="J84" s="91"/>
      <c r="K84" s="308">
        <v>0.05</v>
      </c>
      <c r="L84" s="857">
        <f>N78*K84</f>
        <v>169.37553813582008</v>
      </c>
      <c r="M84" s="858"/>
      <c r="N84" s="54"/>
    </row>
    <row r="85" spans="1:14" ht="15.75" thickBot="1">
      <c r="B85" s="94" t="s">
        <v>974</v>
      </c>
      <c r="C85" s="95"/>
      <c r="D85" s="95"/>
      <c r="E85" s="95"/>
      <c r="F85" s="95"/>
      <c r="G85" s="95"/>
      <c r="H85" s="95"/>
      <c r="I85" s="96"/>
      <c r="J85" s="97"/>
      <c r="K85" s="309">
        <v>0.05</v>
      </c>
      <c r="L85" s="859">
        <f>N78*K85</f>
        <v>169.37553813582008</v>
      </c>
      <c r="M85" s="860"/>
      <c r="N85" s="54"/>
    </row>
    <row r="86" spans="1:14" ht="15.75" thickBot="1">
      <c r="B86" s="823" t="s">
        <v>953</v>
      </c>
      <c r="C86" s="824"/>
      <c r="D86" s="824"/>
      <c r="E86" s="824"/>
      <c r="F86" s="824"/>
      <c r="G86" s="824"/>
      <c r="H86" s="824"/>
      <c r="I86" s="824"/>
      <c r="J86" s="824"/>
      <c r="K86" s="824"/>
      <c r="L86" s="824"/>
      <c r="M86" s="825"/>
      <c r="N86" s="55">
        <f>L83+L84+L85</f>
        <v>1016.2532288149205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4403.7639915313212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1536</v>
      </c>
      <c r="C31" s="84" t="s">
        <v>1537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3979.5898427985808</v>
      </c>
      <c r="N48" s="276">
        <f>K48*M48</f>
        <v>3979.5898427985808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3979.5898427985808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3" t="s">
        <v>953</v>
      </c>
      <c r="C76" s="824"/>
      <c r="D76" s="824"/>
      <c r="E76" s="824"/>
      <c r="F76" s="824"/>
      <c r="G76" s="824"/>
      <c r="H76" s="824"/>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3979.5898427985808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795.9179685597162</v>
      </c>
      <c r="M83" s="858"/>
      <c r="N83" s="54"/>
    </row>
    <row r="84" spans="1:14">
      <c r="B84" s="92" t="s">
        <v>973</v>
      </c>
      <c r="C84" s="93"/>
      <c r="D84" s="93"/>
      <c r="E84" s="93"/>
      <c r="F84" s="93"/>
      <c r="G84" s="93"/>
      <c r="H84" s="93"/>
      <c r="I84" s="90"/>
      <c r="J84" s="91"/>
      <c r="K84" s="308">
        <v>0.05</v>
      </c>
      <c r="L84" s="857">
        <f>N78*K84</f>
        <v>198.97949213992905</v>
      </c>
      <c r="M84" s="858"/>
      <c r="N84" s="54"/>
    </row>
    <row r="85" spans="1:14" ht="15.75" thickBot="1">
      <c r="B85" s="94" t="s">
        <v>974</v>
      </c>
      <c r="C85" s="95"/>
      <c r="D85" s="95"/>
      <c r="E85" s="95"/>
      <c r="F85" s="95"/>
      <c r="G85" s="95"/>
      <c r="H85" s="95"/>
      <c r="I85" s="96"/>
      <c r="J85" s="97"/>
      <c r="K85" s="309">
        <v>0.05</v>
      </c>
      <c r="L85" s="859">
        <f>N78*K85</f>
        <v>198.97949213992905</v>
      </c>
      <c r="M85" s="860"/>
      <c r="N85" s="54"/>
    </row>
    <row r="86" spans="1:14" ht="15.75" thickBot="1">
      <c r="B86" s="823" t="s">
        <v>953</v>
      </c>
      <c r="C86" s="824"/>
      <c r="D86" s="824"/>
      <c r="E86" s="824"/>
      <c r="F86" s="824"/>
      <c r="G86" s="824"/>
      <c r="H86" s="824"/>
      <c r="I86" s="824"/>
      <c r="J86" s="824"/>
      <c r="K86" s="824"/>
      <c r="L86" s="824"/>
      <c r="M86" s="825"/>
      <c r="N86" s="55">
        <f>L83+L84+L85</f>
        <v>1193.8769528395744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5173.4667956381554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1538</v>
      </c>
      <c r="C31" s="84" t="s">
        <v>1539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3459.1229192706169</v>
      </c>
      <c r="N48" s="276">
        <f>K48*M48</f>
        <v>3459.1229192706169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3459.1229192706169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3459.1229192706169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691.82458385412338</v>
      </c>
      <c r="M83" s="858"/>
      <c r="N83" s="54"/>
    </row>
    <row r="84" spans="1:14">
      <c r="B84" s="92" t="s">
        <v>973</v>
      </c>
      <c r="C84" s="93"/>
      <c r="D84" s="93"/>
      <c r="E84" s="93"/>
      <c r="F84" s="93"/>
      <c r="G84" s="93"/>
      <c r="H84" s="93"/>
      <c r="I84" s="90"/>
      <c r="J84" s="91"/>
      <c r="K84" s="308">
        <v>0.05</v>
      </c>
      <c r="L84" s="857">
        <f>N78*K84</f>
        <v>172.95614596353084</v>
      </c>
      <c r="M84" s="858"/>
      <c r="N84" s="54"/>
    </row>
    <row r="85" spans="1:14" ht="15.75" thickBot="1">
      <c r="B85" s="94" t="s">
        <v>974</v>
      </c>
      <c r="C85" s="95"/>
      <c r="D85" s="95"/>
      <c r="E85" s="95"/>
      <c r="F85" s="95"/>
      <c r="G85" s="95"/>
      <c r="H85" s="95"/>
      <c r="I85" s="96"/>
      <c r="J85" s="97"/>
      <c r="K85" s="309">
        <v>0.05</v>
      </c>
      <c r="L85" s="859">
        <f>N78*K85</f>
        <v>172.95614596353084</v>
      </c>
      <c r="M85" s="860"/>
      <c r="N85" s="54"/>
    </row>
    <row r="86" spans="1:14" ht="15.75" thickBot="1">
      <c r="B86" s="823" t="s">
        <v>953</v>
      </c>
      <c r="C86" s="824"/>
      <c r="D86" s="824"/>
      <c r="E86" s="824"/>
      <c r="F86" s="824"/>
      <c r="G86" s="824"/>
      <c r="H86" s="824"/>
      <c r="I86" s="824"/>
      <c r="J86" s="824"/>
      <c r="K86" s="824"/>
      <c r="L86" s="824"/>
      <c r="M86" s="825"/>
      <c r="N86" s="55">
        <f>L83+L84+L85</f>
        <v>1037.7368757811851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4496.8597950518015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1038</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3979.5898427985808</v>
      </c>
      <c r="N48" s="276">
        <f>K48*M48</f>
        <v>3979.5898427985808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3979.5898427985808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3979.5898427985808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795.9179685597162</v>
      </c>
      <c r="M83" s="858"/>
      <c r="N83" s="54"/>
    </row>
    <row r="84" spans="1:14">
      <c r="B84" s="92" t="s">
        <v>973</v>
      </c>
      <c r="C84" s="93"/>
      <c r="D84" s="93"/>
      <c r="E84" s="93"/>
      <c r="F84" s="93"/>
      <c r="G84" s="93"/>
      <c r="H84" s="93"/>
      <c r="I84" s="90"/>
      <c r="J84" s="91"/>
      <c r="K84" s="308">
        <v>0.05</v>
      </c>
      <c r="L84" s="857">
        <f>N78*K84</f>
        <v>198.97949213992905</v>
      </c>
      <c r="M84" s="858"/>
      <c r="N84" s="54"/>
    </row>
    <row r="85" spans="1:14" ht="15.75" thickBot="1">
      <c r="B85" s="94" t="s">
        <v>974</v>
      </c>
      <c r="C85" s="95"/>
      <c r="D85" s="95"/>
      <c r="E85" s="95"/>
      <c r="F85" s="95"/>
      <c r="G85" s="95"/>
      <c r="H85" s="95"/>
      <c r="I85" s="96"/>
      <c r="J85" s="97"/>
      <c r="K85" s="309">
        <v>0.05</v>
      </c>
      <c r="L85" s="859">
        <f>N78*K85</f>
        <v>198.97949213992905</v>
      </c>
      <c r="M85" s="860"/>
      <c r="N85" s="54"/>
    </row>
    <row r="86" spans="1:14" ht="15.75" thickBot="1">
      <c r="B86" s="823" t="s">
        <v>953</v>
      </c>
      <c r="C86" s="824"/>
      <c r="D86" s="824"/>
      <c r="E86" s="824"/>
      <c r="F86" s="824"/>
      <c r="G86" s="824"/>
      <c r="H86" s="824"/>
      <c r="I86" s="824"/>
      <c r="J86" s="824"/>
      <c r="K86" s="824"/>
      <c r="L86" s="824"/>
      <c r="M86" s="825"/>
      <c r="N86" s="55">
        <f>L83+L84+L85</f>
        <v>1193.8769528395744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5173.4667956381554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1039</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3690.5836395619226</v>
      </c>
      <c r="N48" s="276">
        <f>K48*M48</f>
        <v>3690.5836395619226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3690.5836395619226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3690.5836395619226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738.11672791238459</v>
      </c>
      <c r="M83" s="858"/>
      <c r="N83" s="54"/>
    </row>
    <row r="84" spans="1:14">
      <c r="B84" s="92" t="s">
        <v>973</v>
      </c>
      <c r="C84" s="93"/>
      <c r="D84" s="93"/>
      <c r="E84" s="93"/>
      <c r="F84" s="93"/>
      <c r="G84" s="93"/>
      <c r="H84" s="93"/>
      <c r="I84" s="90"/>
      <c r="J84" s="91"/>
      <c r="K84" s="308">
        <v>0.05</v>
      </c>
      <c r="L84" s="857">
        <f>N78*K84</f>
        <v>184.52918197809615</v>
      </c>
      <c r="M84" s="858"/>
      <c r="N84" s="54"/>
    </row>
    <row r="85" spans="1:14" ht="15.75" thickBot="1">
      <c r="B85" s="94" t="s">
        <v>974</v>
      </c>
      <c r="C85" s="95"/>
      <c r="D85" s="95"/>
      <c r="E85" s="95"/>
      <c r="F85" s="95"/>
      <c r="G85" s="95"/>
      <c r="H85" s="95"/>
      <c r="I85" s="96"/>
      <c r="J85" s="97"/>
      <c r="K85" s="309">
        <v>0.05</v>
      </c>
      <c r="L85" s="859">
        <f>N78*K85</f>
        <v>184.52918197809615</v>
      </c>
      <c r="M85" s="860"/>
      <c r="N85" s="54"/>
    </row>
    <row r="86" spans="1:14" ht="15.75" thickBot="1">
      <c r="B86" s="823" t="s">
        <v>953</v>
      </c>
      <c r="C86" s="824"/>
      <c r="D86" s="824"/>
      <c r="E86" s="824"/>
      <c r="F86" s="824"/>
      <c r="G86" s="824"/>
      <c r="H86" s="824"/>
      <c r="I86" s="824"/>
      <c r="J86" s="824"/>
      <c r="K86" s="824"/>
      <c r="L86" s="824"/>
      <c r="M86" s="825"/>
      <c r="N86" s="55">
        <f>L83+L84+L85</f>
        <v>1107.1750918685768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4797.7587314304992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1040</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3690.5836395619226</v>
      </c>
      <c r="N48" s="276">
        <f>K48*M48</f>
        <v>3690.5836395619226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3690.5836395619226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3690.5836395619226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738.11672791238459</v>
      </c>
      <c r="M83" s="858"/>
      <c r="N83" s="54"/>
    </row>
    <row r="84" spans="1:14">
      <c r="B84" s="92" t="s">
        <v>973</v>
      </c>
      <c r="C84" s="93"/>
      <c r="D84" s="93"/>
      <c r="E84" s="93"/>
      <c r="F84" s="93"/>
      <c r="G84" s="93"/>
      <c r="H84" s="93"/>
      <c r="I84" s="90"/>
      <c r="J84" s="91"/>
      <c r="K84" s="308">
        <v>0.05</v>
      </c>
      <c r="L84" s="857">
        <f>N78*K84</f>
        <v>184.52918197809615</v>
      </c>
      <c r="M84" s="858"/>
      <c r="N84" s="54"/>
    </row>
    <row r="85" spans="1:14" ht="15.75" thickBot="1">
      <c r="B85" s="94" t="s">
        <v>974</v>
      </c>
      <c r="C85" s="95"/>
      <c r="D85" s="95"/>
      <c r="E85" s="95"/>
      <c r="F85" s="95"/>
      <c r="G85" s="95"/>
      <c r="H85" s="95"/>
      <c r="I85" s="96"/>
      <c r="J85" s="97"/>
      <c r="K85" s="309">
        <v>0.05</v>
      </c>
      <c r="L85" s="859">
        <f>N78*K85</f>
        <v>184.52918197809615</v>
      </c>
      <c r="M85" s="860"/>
      <c r="N85" s="54"/>
    </row>
    <row r="86" spans="1:14" ht="15.75" thickBot="1">
      <c r="B86" s="823" t="s">
        <v>953</v>
      </c>
      <c r="C86" s="824"/>
      <c r="D86" s="824"/>
      <c r="E86" s="824"/>
      <c r="F86" s="824"/>
      <c r="G86" s="824"/>
      <c r="H86" s="824"/>
      <c r="I86" s="824"/>
      <c r="J86" s="824"/>
      <c r="K86" s="824"/>
      <c r="L86" s="824"/>
      <c r="M86" s="825"/>
      <c r="N86" s="55">
        <f>L83+L84+L85</f>
        <v>1107.1750918685768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4797.7587314304992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1041</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4920.7781860825635</v>
      </c>
      <c r="N48" s="276">
        <f>K48*M48</f>
        <v>4920.7781860825635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4920.7781860825635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4920.7781860825635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984.15563721651279</v>
      </c>
      <c r="M83" s="858"/>
      <c r="N83" s="54"/>
    </row>
    <row r="84" spans="1:14">
      <c r="B84" s="92" t="s">
        <v>973</v>
      </c>
      <c r="C84" s="93"/>
      <c r="D84" s="93"/>
      <c r="E84" s="93"/>
      <c r="F84" s="93"/>
      <c r="G84" s="93"/>
      <c r="H84" s="93"/>
      <c r="I84" s="90"/>
      <c r="J84" s="91"/>
      <c r="K84" s="308">
        <v>0.05</v>
      </c>
      <c r="L84" s="857">
        <f>N78*K84</f>
        <v>246.0389093041282</v>
      </c>
      <c r="M84" s="858"/>
      <c r="N84" s="54"/>
    </row>
    <row r="85" spans="1:14" ht="15.75" thickBot="1">
      <c r="B85" s="94" t="s">
        <v>974</v>
      </c>
      <c r="C85" s="95"/>
      <c r="D85" s="95"/>
      <c r="E85" s="95"/>
      <c r="F85" s="95"/>
      <c r="G85" s="95"/>
      <c r="H85" s="95"/>
      <c r="I85" s="96"/>
      <c r="J85" s="97"/>
      <c r="K85" s="309">
        <v>0.05</v>
      </c>
      <c r="L85" s="859">
        <f>N78*K85</f>
        <v>246.0389093041282</v>
      </c>
      <c r="M85" s="860"/>
      <c r="N85" s="54"/>
    </row>
    <row r="86" spans="1:14" ht="15.75" thickBot="1">
      <c r="B86" s="823" t="s">
        <v>953</v>
      </c>
      <c r="C86" s="824"/>
      <c r="D86" s="824"/>
      <c r="E86" s="824"/>
      <c r="F86" s="824"/>
      <c r="G86" s="824"/>
      <c r="H86" s="824"/>
      <c r="I86" s="824"/>
      <c r="J86" s="824"/>
      <c r="K86" s="824"/>
      <c r="L86" s="824"/>
      <c r="M86" s="825"/>
      <c r="N86" s="55">
        <f>L83+L84+L85</f>
        <v>1476.233455824769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6397.0116419073329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1042</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4920.7781860825635</v>
      </c>
      <c r="N48" s="276">
        <f>K48*M48</f>
        <v>4920.7781860825635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4920.7781860825635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4920.7781860825635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984.15563721651279</v>
      </c>
      <c r="M83" s="858"/>
      <c r="N83" s="54"/>
    </row>
    <row r="84" spans="1:14">
      <c r="B84" s="92" t="s">
        <v>973</v>
      </c>
      <c r="C84" s="93"/>
      <c r="D84" s="93"/>
      <c r="E84" s="93"/>
      <c r="F84" s="93"/>
      <c r="G84" s="93"/>
      <c r="H84" s="93"/>
      <c r="I84" s="90"/>
      <c r="J84" s="91"/>
      <c r="K84" s="308">
        <v>0.05</v>
      </c>
      <c r="L84" s="857">
        <f>N78*K84</f>
        <v>246.0389093041282</v>
      </c>
      <c r="M84" s="858"/>
      <c r="N84" s="54"/>
    </row>
    <row r="85" spans="1:14" ht="15.75" thickBot="1">
      <c r="B85" s="94" t="s">
        <v>974</v>
      </c>
      <c r="C85" s="95"/>
      <c r="D85" s="95"/>
      <c r="E85" s="95"/>
      <c r="F85" s="95"/>
      <c r="G85" s="95"/>
      <c r="H85" s="95"/>
      <c r="I85" s="96"/>
      <c r="J85" s="97"/>
      <c r="K85" s="309">
        <v>0.05</v>
      </c>
      <c r="L85" s="859">
        <f>N78*K85</f>
        <v>246.0389093041282</v>
      </c>
      <c r="M85" s="860"/>
      <c r="N85" s="54"/>
    </row>
    <row r="86" spans="1:14" ht="15.75" thickBot="1">
      <c r="B86" s="823" t="s">
        <v>953</v>
      </c>
      <c r="C86" s="824"/>
      <c r="D86" s="824"/>
      <c r="E86" s="824"/>
      <c r="F86" s="824"/>
      <c r="G86" s="824"/>
      <c r="H86" s="824"/>
      <c r="I86" s="824"/>
      <c r="J86" s="824"/>
      <c r="K86" s="824"/>
      <c r="L86" s="824"/>
      <c r="M86" s="825"/>
      <c r="N86" s="55">
        <f>L83+L84+L85</f>
        <v>1476.233455824769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6397.0116419073329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1545</v>
      </c>
      <c r="C31" s="84" t="s">
        <v>1546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4920.7781860825635</v>
      </c>
      <c r="N48" s="276">
        <f>K48*M48</f>
        <v>4920.7781860825635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4920.7781860825635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4920.7781860825635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984.15563721651279</v>
      </c>
      <c r="M83" s="858"/>
      <c r="N83" s="54"/>
    </row>
    <row r="84" spans="1:14">
      <c r="B84" s="92" t="s">
        <v>973</v>
      </c>
      <c r="C84" s="93"/>
      <c r="D84" s="93"/>
      <c r="E84" s="93"/>
      <c r="F84" s="93"/>
      <c r="G84" s="93"/>
      <c r="H84" s="93"/>
      <c r="I84" s="90"/>
      <c r="J84" s="91"/>
      <c r="K84" s="308">
        <v>0.05</v>
      </c>
      <c r="L84" s="857">
        <f>N78*K84</f>
        <v>246.0389093041282</v>
      </c>
      <c r="M84" s="858"/>
      <c r="N84" s="54"/>
    </row>
    <row r="85" spans="1:14" ht="15.75" thickBot="1">
      <c r="B85" s="94" t="s">
        <v>974</v>
      </c>
      <c r="C85" s="95"/>
      <c r="D85" s="95"/>
      <c r="E85" s="95"/>
      <c r="F85" s="95"/>
      <c r="G85" s="95"/>
      <c r="H85" s="95"/>
      <c r="I85" s="96"/>
      <c r="J85" s="97"/>
      <c r="K85" s="309">
        <v>0.05</v>
      </c>
      <c r="L85" s="859">
        <f>N78*K85</f>
        <v>246.0389093041282</v>
      </c>
      <c r="M85" s="860"/>
      <c r="N85" s="54"/>
    </row>
    <row r="86" spans="1:14" ht="15.75" thickBot="1">
      <c r="B86" s="823" t="s">
        <v>953</v>
      </c>
      <c r="C86" s="824"/>
      <c r="D86" s="824"/>
      <c r="E86" s="824"/>
      <c r="F86" s="824"/>
      <c r="G86" s="824"/>
      <c r="H86" s="824"/>
      <c r="I86" s="824"/>
      <c r="J86" s="824"/>
      <c r="K86" s="824"/>
      <c r="L86" s="824"/>
      <c r="M86" s="825"/>
      <c r="N86" s="55">
        <f>L83+L84+L85</f>
        <v>1476.233455824769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6397.0116419073329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1043</v>
      </c>
      <c r="C31" s="84" t="s">
        <v>1547</v>
      </c>
      <c r="D31" s="85"/>
      <c r="E31" s="85"/>
      <c r="F31" s="85"/>
      <c r="G31" s="85"/>
      <c r="H31" s="85"/>
      <c r="I31" s="85"/>
      <c r="J31" s="86"/>
      <c r="K31" s="312"/>
      <c r="L31" s="310" t="s">
        <v>1463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2895.1771864061648</v>
      </c>
      <c r="N48" s="276">
        <f>K48*M48</f>
        <v>2895.1771864061648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2895.1771864061648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2895.1771864061648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579.03543728123293</v>
      </c>
      <c r="M83" s="858"/>
      <c r="N83" s="54"/>
    </row>
    <row r="84" spans="1:14">
      <c r="B84" s="92" t="s">
        <v>973</v>
      </c>
      <c r="C84" s="93"/>
      <c r="D84" s="93"/>
      <c r="E84" s="93"/>
      <c r="F84" s="93"/>
      <c r="G84" s="93"/>
      <c r="H84" s="93"/>
      <c r="I84" s="90"/>
      <c r="J84" s="91"/>
      <c r="K84" s="308">
        <v>0.05</v>
      </c>
      <c r="L84" s="857">
        <f>N78*K84</f>
        <v>144.75885932030823</v>
      </c>
      <c r="M84" s="858"/>
      <c r="N84" s="54"/>
    </row>
    <row r="85" spans="1:14" ht="15.75" thickBot="1">
      <c r="B85" s="94" t="s">
        <v>974</v>
      </c>
      <c r="C85" s="95"/>
      <c r="D85" s="95"/>
      <c r="E85" s="95"/>
      <c r="F85" s="95"/>
      <c r="G85" s="95"/>
      <c r="H85" s="95"/>
      <c r="I85" s="96"/>
      <c r="J85" s="97"/>
      <c r="K85" s="309">
        <v>0.05</v>
      </c>
      <c r="L85" s="859">
        <f>N78*K85</f>
        <v>144.75885932030823</v>
      </c>
      <c r="M85" s="860"/>
      <c r="N85" s="54"/>
    </row>
    <row r="86" spans="1:14" ht="15.75" thickBot="1">
      <c r="B86" s="823" t="s">
        <v>953</v>
      </c>
      <c r="C86" s="824"/>
      <c r="D86" s="824"/>
      <c r="E86" s="824"/>
      <c r="F86" s="824"/>
      <c r="G86" s="824"/>
      <c r="H86" s="824"/>
      <c r="I86" s="824"/>
      <c r="J86" s="824"/>
      <c r="K86" s="824"/>
      <c r="L86" s="824"/>
      <c r="M86" s="825"/>
      <c r="N86" s="55">
        <f>L83+L84+L85</f>
        <v>868.55315592184945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3763.7303423280141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1044</v>
      </c>
      <c r="C31" s="84" t="s">
        <v>1548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500</v>
      </c>
      <c r="N36" s="276">
        <f>K36/M36</f>
        <v>212.97456074996774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500</v>
      </c>
      <c r="N37" s="276">
        <f>K37/M37</f>
        <v>181.12786587245435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394.64373662242207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3403.4159243747617</v>
      </c>
      <c r="N48" s="276">
        <f>K48*M48</f>
        <v>3403.4159243747617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3403.4159243747617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12"/>
      <c r="M64" s="813"/>
      <c r="N64" s="130"/>
    </row>
    <row r="65" spans="1:14" ht="15.75" thickBot="1">
      <c r="B65" s="829" t="s">
        <v>953</v>
      </c>
      <c r="C65" s="830"/>
      <c r="D65" s="830"/>
      <c r="E65" s="830"/>
      <c r="F65" s="830"/>
      <c r="G65" s="830"/>
      <c r="H65" s="830"/>
      <c r="I65" s="830"/>
      <c r="J65" s="830"/>
      <c r="K65" s="830"/>
      <c r="L65" s="830"/>
      <c r="M65" s="831"/>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49" t="s">
        <v>963</v>
      </c>
      <c r="C69" s="850"/>
      <c r="D69" s="850"/>
      <c r="E69" s="850"/>
      <c r="F69" s="850"/>
      <c r="G69" s="850"/>
      <c r="H69" s="850"/>
      <c r="I69" s="76" t="s">
        <v>964</v>
      </c>
      <c r="J69" s="78" t="s">
        <v>1409</v>
      </c>
      <c r="K69" s="77" t="s">
        <v>966</v>
      </c>
      <c r="L69" s="851" t="s">
        <v>950</v>
      </c>
      <c r="M69" s="852"/>
      <c r="N69" s="101" t="s">
        <v>951</v>
      </c>
    </row>
    <row r="70" spans="1:14">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4000</v>
      </c>
      <c r="N70" s="399">
        <f>K70/M70</f>
        <v>54.131</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10"/>
      <c r="C74" s="811"/>
      <c r="D74" s="811"/>
      <c r="E74" s="811"/>
      <c r="F74" s="811"/>
      <c r="G74" s="811"/>
      <c r="H74" s="811"/>
      <c r="I74" s="129"/>
      <c r="J74" s="129"/>
      <c r="K74" s="129"/>
      <c r="L74" s="911"/>
      <c r="M74" s="911"/>
      <c r="N74" s="48"/>
    </row>
    <row r="75" spans="1:14" ht="15.75" thickBot="1">
      <c r="B75" s="829" t="s">
        <v>953</v>
      </c>
      <c r="C75" s="830"/>
      <c r="D75" s="830"/>
      <c r="E75" s="830"/>
      <c r="F75" s="830"/>
      <c r="G75" s="830"/>
      <c r="H75" s="830"/>
      <c r="I75" s="830"/>
      <c r="J75" s="830"/>
      <c r="K75" s="830"/>
      <c r="L75" s="830"/>
      <c r="M75" s="831"/>
      <c r="N75" s="305">
        <f>SUM(N70:N74)</f>
        <v>54.131</v>
      </c>
    </row>
    <row r="76" spans="1:14" ht="15.75" thickBot="1">
      <c r="B76" s="36"/>
      <c r="C76" s="37"/>
      <c r="D76" s="37"/>
      <c r="E76" s="37"/>
      <c r="F76" s="37"/>
      <c r="G76" s="37"/>
      <c r="H76" s="37"/>
      <c r="I76" s="37"/>
      <c r="J76" s="37"/>
      <c r="K76" s="37"/>
      <c r="L76" s="37"/>
      <c r="M76" s="37"/>
      <c r="N76" s="38"/>
    </row>
    <row r="77" spans="1:14" ht="15.75" thickBot="1">
      <c r="B77" s="823" t="s">
        <v>967</v>
      </c>
      <c r="C77" s="824"/>
      <c r="D77" s="824"/>
      <c r="E77" s="824"/>
      <c r="F77" s="824"/>
      <c r="G77" s="824"/>
      <c r="H77" s="824"/>
      <c r="I77" s="824"/>
      <c r="J77" s="824"/>
      <c r="K77" s="824"/>
      <c r="L77" s="824"/>
      <c r="M77" s="825"/>
      <c r="N77" s="102">
        <f>N43+N54+N65+N75</f>
        <v>3852.1906609971838</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770.43813219943684</v>
      </c>
      <c r="M82" s="858"/>
      <c r="N82" s="54"/>
    </row>
    <row r="83" spans="1:14">
      <c r="B83" s="92" t="s">
        <v>973</v>
      </c>
      <c r="C83" s="93"/>
      <c r="D83" s="93"/>
      <c r="E83" s="93"/>
      <c r="F83" s="93"/>
      <c r="G83" s="93"/>
      <c r="H83" s="93"/>
      <c r="I83" s="90"/>
      <c r="J83" s="91"/>
      <c r="K83" s="308">
        <v>0.05</v>
      </c>
      <c r="L83" s="857">
        <f>N77*K83</f>
        <v>192.60953304985921</v>
      </c>
      <c r="M83" s="858"/>
      <c r="N83" s="54"/>
    </row>
    <row r="84" spans="1:14" ht="15.75" thickBot="1">
      <c r="B84" s="94" t="s">
        <v>974</v>
      </c>
      <c r="C84" s="95"/>
      <c r="D84" s="95"/>
      <c r="E84" s="95"/>
      <c r="F84" s="95"/>
      <c r="G84" s="95"/>
      <c r="H84" s="95"/>
      <c r="I84" s="96"/>
      <c r="J84" s="97"/>
      <c r="K84" s="309">
        <v>0.05</v>
      </c>
      <c r="L84" s="859">
        <f>N77*K84</f>
        <v>192.60953304985921</v>
      </c>
      <c r="M84" s="860"/>
      <c r="N84" s="54"/>
    </row>
    <row r="85" spans="1:14" ht="15.75" thickBot="1">
      <c r="B85" s="823" t="s">
        <v>953</v>
      </c>
      <c r="C85" s="824"/>
      <c r="D85" s="824"/>
      <c r="E85" s="824"/>
      <c r="F85" s="824"/>
      <c r="G85" s="824"/>
      <c r="H85" s="824"/>
      <c r="I85" s="824"/>
      <c r="J85" s="824"/>
      <c r="K85" s="824"/>
      <c r="L85" s="824"/>
      <c r="M85" s="825"/>
      <c r="N85" s="55">
        <f>L82+L83+L84</f>
        <v>1155.6571982991552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5007.8478592963393</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1045</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500</v>
      </c>
      <c r="N36" s="276">
        <f>K36/M36</f>
        <v>212.97456074996774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500</v>
      </c>
      <c r="N37" s="276">
        <f>K37/M37</f>
        <v>181.12786587245435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394.64373662242207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2522.0605367896906</v>
      </c>
      <c r="N48" s="276">
        <f>K48*M48</f>
        <v>2522.0605367896906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2522.0605367896906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2970.8352734121127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594.16705468242253</v>
      </c>
      <c r="M83" s="858"/>
      <c r="N83" s="54"/>
    </row>
    <row r="84" spans="1:14">
      <c r="B84" s="92" t="s">
        <v>973</v>
      </c>
      <c r="C84" s="93"/>
      <c r="D84" s="93"/>
      <c r="E84" s="93"/>
      <c r="F84" s="93"/>
      <c r="G84" s="93"/>
      <c r="H84" s="93"/>
      <c r="I84" s="90"/>
      <c r="J84" s="91"/>
      <c r="K84" s="308">
        <v>0.05</v>
      </c>
      <c r="L84" s="857">
        <f>N78*K84</f>
        <v>148.54176367060563</v>
      </c>
      <c r="M84" s="858"/>
      <c r="N84" s="54"/>
    </row>
    <row r="85" spans="1:14" ht="15.75" thickBot="1">
      <c r="B85" s="94" t="s">
        <v>974</v>
      </c>
      <c r="C85" s="95"/>
      <c r="D85" s="95"/>
      <c r="E85" s="95"/>
      <c r="F85" s="95"/>
      <c r="G85" s="95"/>
      <c r="H85" s="95"/>
      <c r="I85" s="96"/>
      <c r="J85" s="97"/>
      <c r="K85" s="309">
        <v>0.05</v>
      </c>
      <c r="L85" s="859">
        <f>N78*K85</f>
        <v>148.54176367060563</v>
      </c>
      <c r="M85" s="860"/>
      <c r="N85" s="54"/>
    </row>
    <row r="86" spans="1:14" ht="15.75" thickBot="1">
      <c r="B86" s="823" t="s">
        <v>953</v>
      </c>
      <c r="C86" s="824"/>
      <c r="D86" s="824"/>
      <c r="E86" s="824"/>
      <c r="F86" s="824"/>
      <c r="G86" s="824"/>
      <c r="H86" s="824"/>
      <c r="I86" s="824"/>
      <c r="J86" s="824"/>
      <c r="K86" s="824"/>
      <c r="L86" s="824"/>
      <c r="M86" s="825"/>
      <c r="N86" s="55">
        <f>L83+L84+L85</f>
        <v>891.2505820236338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3862.0858554357465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1550</v>
      </c>
      <c r="C31" s="84" t="s">
        <v>1551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500</v>
      </c>
      <c r="N36" s="276">
        <f>K36/M36</f>
        <v>212.97456074996774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500</v>
      </c>
      <c r="N37" s="276">
        <f>K37/M37</f>
        <v>181.12786587245435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394.64373662242207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4920.7781860825635</v>
      </c>
      <c r="N48" s="276">
        <f>K48*M48</f>
        <v>1476.233455824769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1476.233455824769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1925.008192447191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385.00163848943822</v>
      </c>
      <c r="M83" s="858"/>
      <c r="N83" s="54"/>
    </row>
    <row r="84" spans="1:14">
      <c r="B84" s="92" t="s">
        <v>973</v>
      </c>
      <c r="C84" s="93"/>
      <c r="D84" s="93"/>
      <c r="E84" s="93"/>
      <c r="F84" s="93"/>
      <c r="G84" s="93"/>
      <c r="H84" s="93"/>
      <c r="I84" s="90"/>
      <c r="J84" s="91"/>
      <c r="K84" s="308">
        <v>0.05</v>
      </c>
      <c r="L84" s="857">
        <f>N78*K84</f>
        <v>96.250409622359555</v>
      </c>
      <c r="M84" s="858"/>
      <c r="N84" s="54"/>
    </row>
    <row r="85" spans="1:14" ht="15.75" thickBot="1">
      <c r="B85" s="94" t="s">
        <v>974</v>
      </c>
      <c r="C85" s="95"/>
      <c r="D85" s="95"/>
      <c r="E85" s="95"/>
      <c r="F85" s="95"/>
      <c r="G85" s="95"/>
      <c r="H85" s="95"/>
      <c r="I85" s="96"/>
      <c r="J85" s="97"/>
      <c r="K85" s="309">
        <v>0.05</v>
      </c>
      <c r="L85" s="859">
        <f>N78*K85</f>
        <v>96.250409622359555</v>
      </c>
      <c r="M85" s="860"/>
      <c r="N85" s="54"/>
    </row>
    <row r="86" spans="1:14" ht="15.75" thickBot="1">
      <c r="B86" s="823" t="s">
        <v>953</v>
      </c>
      <c r="C86" s="824"/>
      <c r="D86" s="824"/>
      <c r="E86" s="824"/>
      <c r="F86" s="824"/>
      <c r="G86" s="824"/>
      <c r="H86" s="824"/>
      <c r="I86" s="824"/>
      <c r="J86" s="824"/>
      <c r="K86" s="824"/>
      <c r="L86" s="824"/>
      <c r="M86" s="825"/>
      <c r="N86" s="55">
        <f>L83+L84+L85</f>
        <v>577.50245773415736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2502.5106501813484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953" t="str">
        <f>VLOOKUP(A36,EQUIPOS!A6:D154,3,FALSE)</f>
        <v>Carrotanque Irrigador de asfalto, 1000 GALONES DE CAPACIDAD</v>
      </c>
      <c r="C36" s="954"/>
      <c r="D36" s="954"/>
      <c r="E36" s="954"/>
      <c r="F36" s="954"/>
      <c r="G36" s="954"/>
      <c r="H36" s="955"/>
      <c r="I36" s="271"/>
      <c r="J36" s="272"/>
      <c r="K36" s="273">
        <f>VLOOKUP(A36,EQUIPOS!A6:D163,4,FALSE)</f>
        <v>106487.28037498386</v>
      </c>
      <c r="L36" s="274"/>
      <c r="M36" s="275">
        <v>500</v>
      </c>
      <c r="N36" s="276">
        <f>K36/M36</f>
        <v>212.97456074996774</v>
      </c>
    </row>
    <row r="37" spans="1:14">
      <c r="A37" s="116" t="s">
        <v>176</v>
      </c>
      <c r="B37" s="953" t="str">
        <f>VLOOKUP(A37,EQUIPOS!A7:D154,3,FALSE)</f>
        <v xml:space="preserve">Compresor (barrido y soplado)
</v>
      </c>
      <c r="C37" s="954"/>
      <c r="D37" s="954"/>
      <c r="E37" s="954"/>
      <c r="F37" s="954"/>
      <c r="G37" s="954"/>
      <c r="H37" s="955"/>
      <c r="I37" s="271"/>
      <c r="J37" s="272"/>
      <c r="K37" s="273">
        <f>VLOOKUP(A37,EQUIPOS!A7:D164,4,FALSE)</f>
        <v>90563.932936227182</v>
      </c>
      <c r="L37" s="274"/>
      <c r="M37" s="275">
        <v>500</v>
      </c>
      <c r="N37" s="276">
        <f>K37/M37</f>
        <v>181.12786587245435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394.64373662242207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2282.6374901656382</v>
      </c>
      <c r="N48" s="276">
        <f>K48*M48</f>
        <v>1027.1868705745371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1027.1868705745371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1475.9616071969592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295.19232143939183</v>
      </c>
      <c r="M83" s="858"/>
      <c r="N83" s="54"/>
    </row>
    <row r="84" spans="1:14">
      <c r="B84" s="92" t="s">
        <v>973</v>
      </c>
      <c r="C84" s="93"/>
      <c r="D84" s="93"/>
      <c r="E84" s="93"/>
      <c r="F84" s="93"/>
      <c r="G84" s="93"/>
      <c r="H84" s="93"/>
      <c r="I84" s="90"/>
      <c r="J84" s="91"/>
      <c r="K84" s="308">
        <v>0.05</v>
      </c>
      <c r="L84" s="857">
        <f>N78*K84</f>
        <v>73.798080359847958</v>
      </c>
      <c r="M84" s="858"/>
      <c r="N84" s="54"/>
    </row>
    <row r="85" spans="1:14" ht="15.75" thickBot="1">
      <c r="B85" s="94" t="s">
        <v>974</v>
      </c>
      <c r="C85" s="95"/>
      <c r="D85" s="95"/>
      <c r="E85" s="95"/>
      <c r="F85" s="95"/>
      <c r="G85" s="95"/>
      <c r="H85" s="95"/>
      <c r="I85" s="96"/>
      <c r="J85" s="97"/>
      <c r="K85" s="309">
        <v>0.05</v>
      </c>
      <c r="L85" s="859">
        <f>N78*K85</f>
        <v>73.798080359847958</v>
      </c>
      <c r="M85" s="860"/>
      <c r="N85" s="54"/>
    </row>
    <row r="86" spans="1:14" ht="15.75" thickBot="1">
      <c r="B86" s="823" t="s">
        <v>953</v>
      </c>
      <c r="C86" s="824"/>
      <c r="D86" s="824"/>
      <c r="E86" s="824"/>
      <c r="F86" s="824"/>
      <c r="G86" s="824"/>
      <c r="H86" s="824"/>
      <c r="I86" s="824"/>
      <c r="J86" s="824"/>
      <c r="K86" s="824"/>
      <c r="L86" s="824"/>
      <c r="M86" s="825"/>
      <c r="N86" s="55">
        <f>L83+L84+L85</f>
        <v>442.78848215908778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1918.7500893560471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1047</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210"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500</v>
      </c>
      <c r="N36" s="276">
        <f>K36/M36</f>
        <v>212.97456074996774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500</v>
      </c>
      <c r="N37" s="276">
        <f>K37/M37</f>
        <v>181.12786587245435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394.64373662242207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3300.5531440434243</v>
      </c>
      <c r="N48" s="276">
        <f>K48*M48</f>
        <v>1485.2489148195409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1485.2489148195409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1934.023651441963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386.80473028839265</v>
      </c>
      <c r="M83" s="858"/>
      <c r="N83" s="54"/>
    </row>
    <row r="84" spans="1:14">
      <c r="B84" s="92" t="s">
        <v>973</v>
      </c>
      <c r="C84" s="93"/>
      <c r="D84" s="93"/>
      <c r="E84" s="93"/>
      <c r="F84" s="93"/>
      <c r="G84" s="93"/>
      <c r="H84" s="93"/>
      <c r="I84" s="90"/>
      <c r="J84" s="91"/>
      <c r="K84" s="308">
        <v>0.05</v>
      </c>
      <c r="L84" s="857">
        <f>N78*K84</f>
        <v>96.701182572098162</v>
      </c>
      <c r="M84" s="858"/>
      <c r="N84" s="54"/>
    </row>
    <row r="85" spans="1:14" ht="15.75" thickBot="1">
      <c r="B85" s="94" t="s">
        <v>974</v>
      </c>
      <c r="C85" s="95"/>
      <c r="D85" s="95"/>
      <c r="E85" s="95"/>
      <c r="F85" s="95"/>
      <c r="G85" s="95"/>
      <c r="H85" s="95"/>
      <c r="I85" s="96"/>
      <c r="J85" s="97"/>
      <c r="K85" s="309">
        <v>0.05</v>
      </c>
      <c r="L85" s="859">
        <f>N78*K85</f>
        <v>96.701182572098162</v>
      </c>
      <c r="M85" s="860"/>
      <c r="N85" s="54"/>
    </row>
    <row r="86" spans="1:14" ht="15.75" thickBot="1">
      <c r="B86" s="823" t="s">
        <v>953</v>
      </c>
      <c r="C86" s="824"/>
      <c r="D86" s="824"/>
      <c r="E86" s="824"/>
      <c r="F86" s="824"/>
      <c r="G86" s="824"/>
      <c r="H86" s="824"/>
      <c r="I86" s="824"/>
      <c r="J86" s="824"/>
      <c r="K86" s="824"/>
      <c r="L86" s="824"/>
      <c r="M86" s="825"/>
      <c r="N86" s="55">
        <f>L83+L84+L85</f>
        <v>580.20709543258897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2514.2307468745521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1048</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500</v>
      </c>
      <c r="N36" s="276">
        <f>K36/M36</f>
        <v>212.97456074996774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500</v>
      </c>
      <c r="N37" s="276">
        <f>K37/M37</f>
        <v>181.12786587245435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394.64373662242207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2705.9164869414512</v>
      </c>
      <c r="N48" s="276">
        <f>K48*M48</f>
        <v>1217.6624191236531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1217.6624191236531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1666.4371557460752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333.28743114921508</v>
      </c>
      <c r="M83" s="858"/>
      <c r="N83" s="54"/>
    </row>
    <row r="84" spans="1:14">
      <c r="B84" s="92" t="s">
        <v>973</v>
      </c>
      <c r="C84" s="93"/>
      <c r="D84" s="93"/>
      <c r="E84" s="93"/>
      <c r="F84" s="93"/>
      <c r="G84" s="93"/>
      <c r="H84" s="93"/>
      <c r="I84" s="90"/>
      <c r="J84" s="91"/>
      <c r="K84" s="308">
        <v>0.05</v>
      </c>
      <c r="L84" s="857">
        <f>N78*K84</f>
        <v>83.32185778730377</v>
      </c>
      <c r="M84" s="858"/>
      <c r="N84" s="54"/>
    </row>
    <row r="85" spans="1:14" ht="15.75" thickBot="1">
      <c r="B85" s="94" t="s">
        <v>974</v>
      </c>
      <c r="C85" s="95"/>
      <c r="D85" s="95"/>
      <c r="E85" s="95"/>
      <c r="F85" s="95"/>
      <c r="G85" s="95"/>
      <c r="H85" s="95"/>
      <c r="I85" s="96"/>
      <c r="J85" s="97"/>
      <c r="K85" s="309">
        <v>0.05</v>
      </c>
      <c r="L85" s="859">
        <f>N78*K85</f>
        <v>83.32185778730377</v>
      </c>
      <c r="M85" s="860"/>
      <c r="N85" s="54"/>
    </row>
    <row r="86" spans="1:14" ht="15.75" thickBot="1">
      <c r="B86" s="823" t="s">
        <v>953</v>
      </c>
      <c r="C86" s="824"/>
      <c r="D86" s="824"/>
      <c r="E86" s="824"/>
      <c r="F86" s="824"/>
      <c r="G86" s="824"/>
      <c r="H86" s="824"/>
      <c r="I86" s="824"/>
      <c r="J86" s="824"/>
      <c r="K86" s="824"/>
      <c r="L86" s="824"/>
      <c r="M86" s="825"/>
      <c r="N86" s="55">
        <f>L83+L84+L85</f>
        <v>499.93114672382262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2166.3683024698976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1049</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500</v>
      </c>
      <c r="N36" s="276">
        <f>K36/M36</f>
        <v>212.97456074996774</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500</v>
      </c>
      <c r="N37" s="276">
        <f>K37/M37</f>
        <v>181.12786587245435</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0.54131000000000007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394.64373662242207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2663.7164661148599</v>
      </c>
      <c r="N48" s="276">
        <f>K48*M48</f>
        <v>1198.6724097516869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1198.6724097516869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4000</v>
      </c>
      <c r="N70" s="399">
        <f>K70/M70</f>
        <v>54.131</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54.131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1647.447146374109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329.48942927482182</v>
      </c>
      <c r="M83" s="858"/>
      <c r="N83" s="54"/>
    </row>
    <row r="84" spans="1:14">
      <c r="B84" s="92" t="s">
        <v>973</v>
      </c>
      <c r="C84" s="93"/>
      <c r="D84" s="93"/>
      <c r="E84" s="93"/>
      <c r="F84" s="93"/>
      <c r="G84" s="93"/>
      <c r="H84" s="93"/>
      <c r="I84" s="90"/>
      <c r="J84" s="91"/>
      <c r="K84" s="308">
        <v>0.05</v>
      </c>
      <c r="L84" s="857">
        <f>N78*K84</f>
        <v>82.372357318705454</v>
      </c>
      <c r="M84" s="858"/>
      <c r="N84" s="54"/>
    </row>
    <row r="85" spans="1:14" ht="15.75" thickBot="1">
      <c r="B85" s="94" t="s">
        <v>974</v>
      </c>
      <c r="C85" s="95"/>
      <c r="D85" s="95"/>
      <c r="E85" s="95"/>
      <c r="F85" s="95"/>
      <c r="G85" s="95"/>
      <c r="H85" s="95"/>
      <c r="I85" s="96"/>
      <c r="J85" s="97"/>
      <c r="K85" s="309">
        <v>0.05</v>
      </c>
      <c r="L85" s="859">
        <f>N78*K85</f>
        <v>82.372357318705454</v>
      </c>
      <c r="M85" s="860"/>
      <c r="N85" s="54"/>
    </row>
    <row r="86" spans="1:14" ht="15.75" thickBot="1">
      <c r="B86" s="823" t="s">
        <v>953</v>
      </c>
      <c r="C86" s="824"/>
      <c r="D86" s="824"/>
      <c r="E86" s="824"/>
      <c r="F86" s="824"/>
      <c r="G86" s="824"/>
      <c r="H86" s="824"/>
      <c r="I86" s="824"/>
      <c r="J86" s="824"/>
      <c r="K86" s="824"/>
      <c r="L86" s="824"/>
      <c r="M86" s="825"/>
      <c r="N86" s="55">
        <f>L83+L84+L85</f>
        <v>494.2341439122327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2141.6812902863417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1555</v>
      </c>
      <c r="C31" s="84" t="s">
        <v>1556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400</v>
      </c>
      <c r="N36" s="276">
        <f>K36/M36</f>
        <v>266.21820093745964</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400</v>
      </c>
      <c r="N37" s="276">
        <f>K37/M37</f>
        <v>242.76818630411674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75">
        <v>400</v>
      </c>
      <c r="N38" s="276">
        <f>K38/M38</f>
        <v>226.40983234056796</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840">
        <v>400</v>
      </c>
      <c r="M39" s="841"/>
      <c r="N39" s="276">
        <f>K39/L39</f>
        <v>43.251391214243924</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779.65764280768326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3300.5531440434243</v>
      </c>
      <c r="N48" s="276">
        <f>K48*M48</f>
        <v>6040.0122535994669</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68022.597206936014</v>
      </c>
      <c r="N49" s="276">
        <f>K49*M49</f>
        <v>1292.4293469317843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7332.4416005312514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1.9E-2</v>
      </c>
      <c r="J58" s="290">
        <v>1</v>
      </c>
      <c r="K58" s="283">
        <f>I58*J58</f>
        <v>1.9E-2</v>
      </c>
      <c r="L58" s="827">
        <f>VLOOKUP(A58,TRANSPORTE!A5:D117,4,FALSE)</f>
        <v>1753.2920083523024</v>
      </c>
      <c r="M58" s="828"/>
      <c r="N58" s="291">
        <f>K58*L58</f>
        <v>33.312548158693744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33.312548158693744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8246.4149926271311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1649.2829985254264</v>
      </c>
      <c r="M82" s="858"/>
      <c r="N82" s="54"/>
    </row>
    <row r="83" spans="1:14">
      <c r="B83" s="92" t="s">
        <v>973</v>
      </c>
      <c r="C83" s="93"/>
      <c r="D83" s="93"/>
      <c r="E83" s="93"/>
      <c r="F83" s="93"/>
      <c r="G83" s="93"/>
      <c r="H83" s="93"/>
      <c r="I83" s="90"/>
      <c r="J83" s="91"/>
      <c r="K83" s="308">
        <v>0.05</v>
      </c>
      <c r="L83" s="857">
        <f>N77*K83</f>
        <v>412.32074963135659</v>
      </c>
      <c r="M83" s="858"/>
      <c r="N83" s="54"/>
    </row>
    <row r="84" spans="1:14" ht="15.75" thickBot="1">
      <c r="B84" s="94" t="s">
        <v>974</v>
      </c>
      <c r="C84" s="95"/>
      <c r="D84" s="95"/>
      <c r="E84" s="95"/>
      <c r="F84" s="95"/>
      <c r="G84" s="95"/>
      <c r="H84" s="95"/>
      <c r="I84" s="96"/>
      <c r="J84" s="97"/>
      <c r="K84" s="309">
        <v>0.05</v>
      </c>
      <c r="L84" s="859">
        <f>N77*K84</f>
        <v>412.32074963135659</v>
      </c>
      <c r="M84" s="860"/>
      <c r="N84" s="54"/>
    </row>
    <row r="85" spans="1:14" ht="15.75" thickBot="1">
      <c r="B85" s="823" t="s">
        <v>953</v>
      </c>
      <c r="C85" s="824"/>
      <c r="D85" s="824"/>
      <c r="E85" s="824"/>
      <c r="F85" s="824"/>
      <c r="G85" s="824"/>
      <c r="H85" s="824"/>
      <c r="I85" s="824"/>
      <c r="J85" s="824"/>
      <c r="K85" s="824"/>
      <c r="L85" s="824"/>
      <c r="M85" s="825"/>
      <c r="N85" s="55">
        <f>L82+L83+L84</f>
        <v>2473.9244977881394</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10720.33949041527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1557</v>
      </c>
      <c r="C31" s="84" t="s">
        <v>1558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400</v>
      </c>
      <c r="N36" s="276">
        <f>K36/M36</f>
        <v>266.21820093745964</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400</v>
      </c>
      <c r="N37" s="276">
        <f>K37/M37</f>
        <v>242.76818630411674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75">
        <v>400</v>
      </c>
      <c r="N38" s="276">
        <f>K38/M38</f>
        <v>226.40983234056796</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840">
        <v>400</v>
      </c>
      <c r="M39" s="841"/>
      <c r="N39" s="276">
        <f>K39/L39</f>
        <v>43.251391214243924</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779.65764280768326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3300.5531440434243</v>
      </c>
      <c r="N48" s="276">
        <f>K48*M48</f>
        <v>4950.8297160651364</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68022.597206936014</v>
      </c>
      <c r="N49" s="276">
        <f>K49*M49</f>
        <v>884.29376369016813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5835.1234797553043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1.2999999999999999E-2</v>
      </c>
      <c r="J58" s="290">
        <v>1</v>
      </c>
      <c r="K58" s="283">
        <f>I58*J58</f>
        <v>1.2999999999999999E-2</v>
      </c>
      <c r="L58" s="827">
        <f>VLOOKUP(A58,TRANSPORTE!A5:D117,4,FALSE)</f>
        <v>1753.2920083523024</v>
      </c>
      <c r="M58" s="828"/>
      <c r="N58" s="291">
        <f>K58*L58</f>
        <v>22.792796108579932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22.792796108579932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303">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6738.5771198010698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1347.7154239602141</v>
      </c>
      <c r="M83" s="858"/>
      <c r="N83" s="54"/>
    </row>
    <row r="84" spans="1:14">
      <c r="B84" s="92" t="s">
        <v>973</v>
      </c>
      <c r="C84" s="93"/>
      <c r="D84" s="93"/>
      <c r="E84" s="93"/>
      <c r="F84" s="93"/>
      <c r="G84" s="93"/>
      <c r="H84" s="93"/>
      <c r="I84" s="90"/>
      <c r="J84" s="91"/>
      <c r="K84" s="308">
        <v>0.05</v>
      </c>
      <c r="L84" s="857">
        <f>N78*K84</f>
        <v>336.92885599005353</v>
      </c>
      <c r="M84" s="858"/>
      <c r="N84" s="54"/>
    </row>
    <row r="85" spans="1:14" ht="15.75" thickBot="1">
      <c r="B85" s="94" t="s">
        <v>974</v>
      </c>
      <c r="C85" s="95"/>
      <c r="D85" s="95"/>
      <c r="E85" s="95"/>
      <c r="F85" s="95"/>
      <c r="G85" s="95"/>
      <c r="H85" s="95"/>
      <c r="I85" s="96"/>
      <c r="J85" s="97"/>
      <c r="K85" s="309">
        <v>0.05</v>
      </c>
      <c r="L85" s="859">
        <f>N78*K85</f>
        <v>336.92885599005353</v>
      </c>
      <c r="M85" s="860"/>
      <c r="N85" s="54"/>
    </row>
    <row r="86" spans="1:14" ht="15.75" thickBot="1">
      <c r="B86" s="823" t="s">
        <v>953</v>
      </c>
      <c r="C86" s="824"/>
      <c r="D86" s="824"/>
      <c r="E86" s="824"/>
      <c r="F86" s="824"/>
      <c r="G86" s="824"/>
      <c r="H86" s="824"/>
      <c r="I86" s="824"/>
      <c r="J86" s="824"/>
      <c r="K86" s="824"/>
      <c r="L86" s="824"/>
      <c r="M86" s="825"/>
      <c r="N86" s="55">
        <f>L83+L84+L85</f>
        <v>2021.5731359403212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8760.1502557413914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1559</v>
      </c>
      <c r="C31" s="84" t="s">
        <v>1560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400</v>
      </c>
      <c r="N36" s="276">
        <f>K36/M36</f>
        <v>266.21820093745964</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400</v>
      </c>
      <c r="N37" s="276">
        <f>K37/M37</f>
        <v>242.76818630411674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75">
        <v>400</v>
      </c>
      <c r="N38" s="276">
        <f>K38/M38</f>
        <v>226.40983234056796</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840">
        <v>400</v>
      </c>
      <c r="M39" s="841"/>
      <c r="N39" s="276">
        <f>K39/L39</f>
        <v>43.251391214243924</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779.65764280768326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3300.5531440434243</v>
      </c>
      <c r="N48" s="276">
        <f>K48*M48</f>
        <v>6040.0122535994669</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68022.597206936014</v>
      </c>
      <c r="N49" s="276">
        <f>K49*M49</f>
        <v>1292.4293469317843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7332.4416005312514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1.9E-2</v>
      </c>
      <c r="J58" s="290">
        <v>1</v>
      </c>
      <c r="K58" s="283">
        <f>I58*J58</f>
        <v>1.9E-2</v>
      </c>
      <c r="L58" s="827">
        <f>VLOOKUP(A58,TRANSPORTE!A5:D117,4,FALSE)</f>
        <v>1753.2920083523024</v>
      </c>
      <c r="M58" s="828"/>
      <c r="N58" s="291">
        <f>K58*L58</f>
        <v>33.312548158693744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33.312548158693744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71">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8246.4149926271311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1649.2829985254264</v>
      </c>
      <c r="M83" s="858"/>
      <c r="N83" s="54"/>
    </row>
    <row r="84" spans="1:14">
      <c r="B84" s="92" t="s">
        <v>973</v>
      </c>
      <c r="C84" s="93"/>
      <c r="D84" s="93"/>
      <c r="E84" s="93"/>
      <c r="F84" s="93"/>
      <c r="G84" s="93"/>
      <c r="H84" s="93"/>
      <c r="I84" s="90"/>
      <c r="J84" s="91"/>
      <c r="K84" s="308">
        <v>0.05</v>
      </c>
      <c r="L84" s="857">
        <f>N78*K84</f>
        <v>412.32074963135659</v>
      </c>
      <c r="M84" s="858"/>
      <c r="N84" s="54"/>
    </row>
    <row r="85" spans="1:14" ht="15.75" thickBot="1">
      <c r="B85" s="94" t="s">
        <v>974</v>
      </c>
      <c r="C85" s="95"/>
      <c r="D85" s="95"/>
      <c r="E85" s="95"/>
      <c r="F85" s="95"/>
      <c r="G85" s="95"/>
      <c r="H85" s="95"/>
      <c r="I85" s="96"/>
      <c r="J85" s="97"/>
      <c r="K85" s="309">
        <v>0.05</v>
      </c>
      <c r="L85" s="859">
        <f>N78*K85</f>
        <v>412.32074963135659</v>
      </c>
      <c r="M85" s="860"/>
      <c r="N85" s="54"/>
    </row>
    <row r="86" spans="1:14" ht="15.75" thickBot="1">
      <c r="B86" s="823" t="s">
        <v>953</v>
      </c>
      <c r="C86" s="824"/>
      <c r="D86" s="824"/>
      <c r="E86" s="824"/>
      <c r="F86" s="824"/>
      <c r="G86" s="824"/>
      <c r="H86" s="824"/>
      <c r="I86" s="824"/>
      <c r="J86" s="824"/>
      <c r="K86" s="824"/>
      <c r="L86" s="824"/>
      <c r="M86" s="825"/>
      <c r="N86" s="55">
        <f>L83+L84+L85</f>
        <v>2473.9244977881394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10720.33949041527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1561</v>
      </c>
      <c r="C31" s="84" t="s">
        <v>2058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400</v>
      </c>
      <c r="N36" s="276">
        <f>K36/M36</f>
        <v>266.21820093745964</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400</v>
      </c>
      <c r="N37" s="276">
        <f>K37/M37</f>
        <v>242.76818630411674</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75">
        <v>400</v>
      </c>
      <c r="N38" s="276">
        <f>K38/M38</f>
        <v>226.40983234056796</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840">
        <v>400</v>
      </c>
      <c r="M39" s="841"/>
      <c r="N39" s="276">
        <f>K39/L39</f>
        <v>43.251391214243924</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1.010032011295025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779.65764280768326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68022.597206936014</v>
      </c>
      <c r="N48" s="276">
        <f>K48*M48</f>
        <v>884.29376369016813</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3300.5531440434243</v>
      </c>
      <c r="N49" s="276">
        <f>K49*M49</f>
        <v>4950.8297160651364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5835.1234797553043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1.2999999999999999E-2</v>
      </c>
      <c r="J58" s="290">
        <v>1</v>
      </c>
      <c r="K58" s="283">
        <f>I58*J58</f>
        <v>1.2999999999999999E-2</v>
      </c>
      <c r="L58" s="827">
        <f>VLOOKUP(A58,TRANSPORTE!A5:D117,4,FALSE)</f>
        <v>1753.2920083523024</v>
      </c>
      <c r="M58" s="828"/>
      <c r="N58" s="291">
        <f>K58*L58</f>
        <v>22.792796108579932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22.792796108579932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299">
        <v>3200</v>
      </c>
      <c r="N70" s="399">
        <f>K70/M70</f>
        <v>67.663749999999993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101.00320112950249</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6738.5771198010698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1347.7154239602141</v>
      </c>
      <c r="M83" s="858"/>
      <c r="N83" s="54"/>
    </row>
    <row r="84" spans="1:14">
      <c r="B84" s="92" t="s">
        <v>973</v>
      </c>
      <c r="C84" s="93"/>
      <c r="D84" s="93"/>
      <c r="E84" s="93"/>
      <c r="F84" s="93"/>
      <c r="G84" s="93"/>
      <c r="H84" s="93"/>
      <c r="I84" s="90"/>
      <c r="J84" s="91"/>
      <c r="K84" s="308">
        <v>0.05</v>
      </c>
      <c r="L84" s="857">
        <f>N78*K84</f>
        <v>336.92885599005353</v>
      </c>
      <c r="M84" s="858"/>
      <c r="N84" s="54"/>
    </row>
    <row r="85" spans="1:14" ht="15.75" thickBot="1">
      <c r="B85" s="94" t="s">
        <v>974</v>
      </c>
      <c r="C85" s="95"/>
      <c r="D85" s="95"/>
      <c r="E85" s="95"/>
      <c r="F85" s="95"/>
      <c r="G85" s="95"/>
      <c r="H85" s="95"/>
      <c r="I85" s="96"/>
      <c r="J85" s="97"/>
      <c r="K85" s="309">
        <v>0.05</v>
      </c>
      <c r="L85" s="859">
        <f>N78*K85</f>
        <v>336.92885599005353</v>
      </c>
      <c r="M85" s="860"/>
      <c r="N85" s="54"/>
    </row>
    <row r="86" spans="1:14" ht="15.75" thickBot="1">
      <c r="B86" s="823" t="s">
        <v>953</v>
      </c>
      <c r="C86" s="824"/>
      <c r="D86" s="824"/>
      <c r="E86" s="824"/>
      <c r="F86" s="824"/>
      <c r="G86" s="824"/>
      <c r="H86" s="824"/>
      <c r="I86" s="824"/>
      <c r="J86" s="824"/>
      <c r="K86" s="824"/>
      <c r="L86" s="824"/>
      <c r="M86" s="825"/>
      <c r="N86" s="55">
        <f>L83+L84+L85</f>
        <v>2021.5731359403212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8760.1502557413914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1562</v>
      </c>
      <c r="C31" s="84" t="s">
        <v>1563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87">
        <v>275</v>
      </c>
      <c r="N36" s="276">
        <f>K36/M36</f>
        <v>387.22647409085039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87">
        <f>M36</f>
        <v>275</v>
      </c>
      <c r="N37" s="276">
        <f>K37/M37</f>
        <v>353.11736189689708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87">
        <v>275</v>
      </c>
      <c r="N38" s="276">
        <f>K38/M38</f>
        <v>329.32339249537159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951">
        <v>275</v>
      </c>
      <c r="M39" s="952"/>
      <c r="N39" s="276">
        <f>K39/L39</f>
        <v>62.911114493445702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1134.0474804475393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45873.980215524891</v>
      </c>
      <c r="N48" s="276">
        <f>K48*M48</f>
        <v>1146.8495053881222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45873.980215524891</v>
      </c>
      <c r="N49" s="276">
        <f>K49*M49</f>
        <v>596.36174280182354</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3300.5531440434243</v>
      </c>
      <c r="N50" s="276">
        <f>K50*M50</f>
        <v>13994.34533074412</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15737.556578934065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3.7999999999999999E-2</v>
      </c>
      <c r="J58" s="290">
        <v>1</v>
      </c>
      <c r="K58" s="283">
        <f>I58*J58</f>
        <v>3.7999999999999999E-2</v>
      </c>
      <c r="L58" s="827">
        <f>VLOOKUP(A58,TRANSPORTE!A5:D117,4,FALSE)</f>
        <v>1753.2920083523024</v>
      </c>
      <c r="M58" s="828"/>
      <c r="N58" s="291">
        <f>K58*L58</f>
        <v>66.625096317387488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66.625096317387488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117040.00000000001</v>
      </c>
      <c r="J70" s="297">
        <v>185</v>
      </c>
      <c r="K70" s="298">
        <f>VLOOKUP(A70,'MANO DE OBRA'!A8:D100,4,FALSE)</f>
        <v>216524</v>
      </c>
      <c r="L70" s="53"/>
      <c r="M70" s="409">
        <v>2200</v>
      </c>
      <c r="N70" s="399">
        <f>K70/M70</f>
        <v>98.42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17085.142902796448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3417.0285805592898</v>
      </c>
      <c r="M83" s="858"/>
      <c r="N83" s="54"/>
    </row>
    <row r="84" spans="1:14">
      <c r="B84" s="92" t="s">
        <v>973</v>
      </c>
      <c r="C84" s="93"/>
      <c r="D84" s="93"/>
      <c r="E84" s="93"/>
      <c r="F84" s="93"/>
      <c r="G84" s="93"/>
      <c r="H84" s="93"/>
      <c r="I84" s="90"/>
      <c r="J84" s="91"/>
      <c r="K84" s="308">
        <v>0.05</v>
      </c>
      <c r="L84" s="857">
        <f>N78*K84</f>
        <v>854.25714513982246</v>
      </c>
      <c r="M84" s="858"/>
      <c r="N84" s="54"/>
    </row>
    <row r="85" spans="1:14" ht="15.75" thickBot="1">
      <c r="B85" s="94" t="s">
        <v>974</v>
      </c>
      <c r="C85" s="95"/>
      <c r="D85" s="95"/>
      <c r="E85" s="95"/>
      <c r="F85" s="95"/>
      <c r="G85" s="95"/>
      <c r="H85" s="95"/>
      <c r="I85" s="96"/>
      <c r="J85" s="97"/>
      <c r="K85" s="309">
        <v>0.05</v>
      </c>
      <c r="L85" s="859">
        <f>N78*K85</f>
        <v>854.25714513982246</v>
      </c>
      <c r="M85" s="860"/>
      <c r="N85" s="54"/>
    </row>
    <row r="86" spans="1:14" ht="15.75" thickBot="1">
      <c r="B86" s="823" t="s">
        <v>953</v>
      </c>
      <c r="C86" s="824"/>
      <c r="D86" s="824"/>
      <c r="E86" s="824"/>
      <c r="F86" s="824"/>
      <c r="G86" s="824"/>
      <c r="H86" s="824"/>
      <c r="I86" s="824"/>
      <c r="J86" s="824"/>
      <c r="K86" s="824"/>
      <c r="L86" s="824"/>
      <c r="M86" s="825"/>
      <c r="N86" s="55">
        <f>L83+L84+L85</f>
        <v>5125.5428708389345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22210.685773635381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1564</v>
      </c>
      <c r="C31" s="84" t="s">
        <v>1565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87">
        <v>275</v>
      </c>
      <c r="N36" s="276">
        <f>K36/M36</f>
        <v>387.22647409085039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87">
        <v>275</v>
      </c>
      <c r="N37" s="276">
        <f>K37/M37</f>
        <v>353.11736189689708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87">
        <v>275</v>
      </c>
      <c r="N38" s="276">
        <f>K38/M38</f>
        <v>329.32339249537159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951">
        <v>275</v>
      </c>
      <c r="M39" s="952"/>
      <c r="N39" s="276">
        <f>K39/L39</f>
        <v>62.911114493445702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1134.0474804475393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45873.980215524891</v>
      </c>
      <c r="N48" s="276">
        <f>K48*M48</f>
        <v>871.60562409497288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45873.980215524891</v>
      </c>
      <c r="N49" s="276">
        <f>K49*M49</f>
        <v>458.73980215524892</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3300.5531440434243</v>
      </c>
      <c r="N50" s="276">
        <f>K50*M50</f>
        <v>10693.792186700695</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12024.137612950917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2.9000000000000001E-2</v>
      </c>
      <c r="J58" s="290">
        <v>1</v>
      </c>
      <c r="K58" s="283">
        <f>I58*J58</f>
        <v>2.9000000000000001E-2</v>
      </c>
      <c r="L58" s="827">
        <f>VLOOKUP(A58,TRANSPORTE!A5:D117,4,FALSE)</f>
        <v>1753.2920083523024</v>
      </c>
      <c r="M58" s="828"/>
      <c r="N58" s="291">
        <f>K58*L58</f>
        <v>50.845468242216775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50.845468242216775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13355.944308738131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2671.1888617476266</v>
      </c>
      <c r="M83" s="858"/>
      <c r="N83" s="54"/>
    </row>
    <row r="84" spans="1:14">
      <c r="B84" s="92" t="s">
        <v>973</v>
      </c>
      <c r="C84" s="93"/>
      <c r="D84" s="93"/>
      <c r="E84" s="93"/>
      <c r="F84" s="93"/>
      <c r="G84" s="93"/>
      <c r="H84" s="93"/>
      <c r="I84" s="90"/>
      <c r="J84" s="91"/>
      <c r="K84" s="308">
        <v>0.05</v>
      </c>
      <c r="L84" s="857">
        <f>N78*K84</f>
        <v>667.79721543690664</v>
      </c>
      <c r="M84" s="858"/>
      <c r="N84" s="54"/>
    </row>
    <row r="85" spans="1:14" ht="15.75" thickBot="1">
      <c r="B85" s="94" t="s">
        <v>974</v>
      </c>
      <c r="C85" s="95"/>
      <c r="D85" s="95"/>
      <c r="E85" s="95"/>
      <c r="F85" s="95"/>
      <c r="G85" s="95"/>
      <c r="H85" s="95"/>
      <c r="I85" s="96"/>
      <c r="J85" s="97"/>
      <c r="K85" s="309">
        <v>0.05</v>
      </c>
      <c r="L85" s="859">
        <f>N78*K85</f>
        <v>667.79721543690664</v>
      </c>
      <c r="M85" s="860"/>
      <c r="N85" s="54"/>
    </row>
    <row r="86" spans="1:14" ht="15.75" thickBot="1">
      <c r="B86" s="823" t="s">
        <v>953</v>
      </c>
      <c r="C86" s="824"/>
      <c r="D86" s="824"/>
      <c r="E86" s="824"/>
      <c r="F86" s="824"/>
      <c r="G86" s="824"/>
      <c r="H86" s="824"/>
      <c r="I86" s="824"/>
      <c r="J86" s="824"/>
      <c r="K86" s="824"/>
      <c r="L86" s="824"/>
      <c r="M86" s="825"/>
      <c r="N86" s="55">
        <f>L83+L84+L85</f>
        <v>4006.7832926214401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17362.727601359573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1567</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275</v>
      </c>
      <c r="N36" s="276">
        <f>K36/M36</f>
        <v>387.22647409085039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275</v>
      </c>
      <c r="N37" s="276">
        <f>K37/M37</f>
        <v>353.11736189689708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75">
        <v>275</v>
      </c>
      <c r="N38" s="276">
        <f>K38/M38</f>
        <v>329.32339249537159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840">
        <v>275</v>
      </c>
      <c r="M39" s="841"/>
      <c r="N39" s="276">
        <f>K39/L39</f>
        <v>62.911114493445702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1134.0474804475393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45873.980215524891</v>
      </c>
      <c r="N48" s="276">
        <f>K48*M48</f>
        <v>1146.8495053881222</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45873.980215524891</v>
      </c>
      <c r="N49" s="276">
        <f>K49*M49</f>
        <v>596.36174280182354</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2663.7164661148599</v>
      </c>
      <c r="N50" s="276">
        <f>K50*M50</f>
        <v>11294.157816327006</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13037.369064516952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3.7999999999999999E-2</v>
      </c>
      <c r="J58" s="290">
        <v>1</v>
      </c>
      <c r="K58" s="283">
        <f>I58*J58</f>
        <v>3.7999999999999999E-2</v>
      </c>
      <c r="L58" s="827">
        <f>VLOOKUP(A58,TRANSPORTE!A5:D117,4,FALSE)</f>
        <v>1753.2920083523024</v>
      </c>
      <c r="M58" s="828"/>
      <c r="N58" s="291">
        <f>K58*L58</f>
        <v>66.625096317387488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66.625096317387488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14384.955388379338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2876.9910776758679</v>
      </c>
      <c r="M83" s="858"/>
      <c r="N83" s="54"/>
    </row>
    <row r="84" spans="1:14">
      <c r="B84" s="92" t="s">
        <v>973</v>
      </c>
      <c r="C84" s="93"/>
      <c r="D84" s="93"/>
      <c r="E84" s="93"/>
      <c r="F84" s="93"/>
      <c r="G84" s="93"/>
      <c r="H84" s="93"/>
      <c r="I84" s="90"/>
      <c r="J84" s="91"/>
      <c r="K84" s="308">
        <v>0.05</v>
      </c>
      <c r="L84" s="857">
        <f>N78*K84</f>
        <v>719.24776941896698</v>
      </c>
      <c r="M84" s="858"/>
      <c r="N84" s="54"/>
    </row>
    <row r="85" spans="1:14" ht="15.75" thickBot="1">
      <c r="B85" s="94" t="s">
        <v>974</v>
      </c>
      <c r="C85" s="95"/>
      <c r="D85" s="95"/>
      <c r="E85" s="95"/>
      <c r="F85" s="95"/>
      <c r="G85" s="95"/>
      <c r="H85" s="95"/>
      <c r="I85" s="96"/>
      <c r="J85" s="97"/>
      <c r="K85" s="309">
        <v>0.05</v>
      </c>
      <c r="L85" s="859">
        <f>N78*K85</f>
        <v>719.24776941896698</v>
      </c>
      <c r="M85" s="860"/>
      <c r="N85" s="54"/>
    </row>
    <row r="86" spans="1:14" ht="15.75" thickBot="1">
      <c r="B86" s="823" t="s">
        <v>953</v>
      </c>
      <c r="C86" s="824"/>
      <c r="D86" s="824"/>
      <c r="E86" s="824"/>
      <c r="F86" s="824"/>
      <c r="G86" s="824"/>
      <c r="H86" s="824"/>
      <c r="I86" s="824"/>
      <c r="J86" s="824"/>
      <c r="K86" s="824"/>
      <c r="L86" s="824"/>
      <c r="M86" s="825"/>
      <c r="N86" s="55">
        <f>L83+L84+L85</f>
        <v>4315.4866165138019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18700.442004893139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1568</v>
      </c>
      <c r="C31" s="84" t="s">
        <v>1569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275</v>
      </c>
      <c r="N36" s="276">
        <f>K36/M36</f>
        <v>387.22647409085039</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275</v>
      </c>
      <c r="N37" s="276">
        <f>K37/M37</f>
        <v>353.11736189689708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75">
        <v>275</v>
      </c>
      <c r="N38" s="276">
        <f>K38/M38</f>
        <v>329.32339249537159</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3">
        <f>VLOOKUP(A39,EQUIPOS!A9:D166,4,FALSE)</f>
        <v>17300.556485697569</v>
      </c>
      <c r="L39" s="840">
        <v>275</v>
      </c>
      <c r="M39" s="841"/>
      <c r="N39" s="276">
        <f>K39/L39</f>
        <v>62.911114493445702</v>
      </c>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1.4691374709745819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1134.0474804475393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45873.980215524891</v>
      </c>
      <c r="N48" s="276">
        <f>K48*M48</f>
        <v>871.60562409497288</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45873.980215524891</v>
      </c>
      <c r="N49" s="276">
        <f>K49*M49</f>
        <v>458.73980215524892</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2663.7164661148599</v>
      </c>
      <c r="N50" s="276">
        <f>K50*M50</f>
        <v>8630.4413502121461</v>
      </c>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9960.7867764623679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283">
        <v>2.9000000000000001E-2</v>
      </c>
      <c r="J58" s="290">
        <v>1</v>
      </c>
      <c r="K58" s="283">
        <f>I58*J58</f>
        <v>2.9000000000000001E-2</v>
      </c>
      <c r="L58" s="827">
        <f>VLOOKUP(A58,TRANSPORTE!A5:D117,4,FALSE)</f>
        <v>1753.2920083523024</v>
      </c>
      <c r="M58" s="828"/>
      <c r="N58" s="291">
        <f>K58*L58</f>
        <v>50.845468242216775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50.845468242216775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2200</v>
      </c>
      <c r="N69" s="399">
        <f>K69/M69</f>
        <v>98.42</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146.91374709745818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11292.593472249582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2258.5186944499164</v>
      </c>
      <c r="M83" s="858"/>
      <c r="N83" s="54"/>
    </row>
    <row r="84" spans="1:14">
      <c r="B84" s="92" t="s">
        <v>973</v>
      </c>
      <c r="C84" s="93"/>
      <c r="D84" s="93"/>
      <c r="E84" s="93"/>
      <c r="F84" s="93"/>
      <c r="G84" s="93"/>
      <c r="H84" s="93"/>
      <c r="I84" s="90"/>
      <c r="J84" s="91"/>
      <c r="K84" s="308">
        <v>0.05</v>
      </c>
      <c r="L84" s="857">
        <f>N78*K84</f>
        <v>564.62967361247911</v>
      </c>
      <c r="M84" s="858"/>
      <c r="N84" s="54"/>
    </row>
    <row r="85" spans="1:14" ht="15.75" thickBot="1">
      <c r="B85" s="94" t="s">
        <v>974</v>
      </c>
      <c r="C85" s="95"/>
      <c r="D85" s="95"/>
      <c r="E85" s="95"/>
      <c r="F85" s="95"/>
      <c r="G85" s="95"/>
      <c r="H85" s="95"/>
      <c r="I85" s="96"/>
      <c r="J85" s="97"/>
      <c r="K85" s="309">
        <v>0.05</v>
      </c>
      <c r="L85" s="859">
        <f>N78*K85</f>
        <v>564.62967361247911</v>
      </c>
      <c r="M85" s="860"/>
      <c r="N85" s="54"/>
    </row>
    <row r="86" spans="1:14" ht="15.75" thickBot="1">
      <c r="B86" s="823" t="s">
        <v>953</v>
      </c>
      <c r="C86" s="824"/>
      <c r="D86" s="824"/>
      <c r="E86" s="824"/>
      <c r="F86" s="824"/>
      <c r="G86" s="824"/>
      <c r="H86" s="824"/>
      <c r="I86" s="824"/>
      <c r="J86" s="824"/>
      <c r="K86" s="824"/>
      <c r="L86" s="824"/>
      <c r="M86" s="825"/>
      <c r="N86" s="55">
        <f>L83+L84+L85</f>
        <v>3387.7780416748747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14680.371513924456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1050</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418</v>
      </c>
      <c r="N36" s="276">
        <f>K36/M36</f>
        <v>254.75425927029633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418</v>
      </c>
      <c r="N37" s="276">
        <f>K37/M37</f>
        <v>232.31405387953757</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17300.556485697569</v>
      </c>
      <c r="L38" s="274"/>
      <c r="M38" s="275">
        <v>418</v>
      </c>
      <c r="N38" s="276">
        <f>K38/M38</f>
        <v>41.388891114109015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529.42374207379464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54273.06314852654</v>
      </c>
      <c r="N48" s="276">
        <f>K48*M48</f>
        <v>542.73063148526546</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3300.5531440434243</v>
      </c>
      <c r="N49" s="276">
        <f>K49*M49</f>
        <v>4125.6914300542803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4668.4220615395461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1227</v>
      </c>
      <c r="B58" s="49" t="str">
        <f>VLOOKUP(A58,TRANSPORTE!A5:D117,3,FALSE)</f>
        <v>Transporte de Arena</v>
      </c>
      <c r="C58" s="321"/>
      <c r="D58" s="321"/>
      <c r="E58" s="321"/>
      <c r="F58" s="321"/>
      <c r="G58" s="321"/>
      <c r="H58" s="315" t="s">
        <v>1467</v>
      </c>
      <c r="I58" s="283">
        <v>0.01</v>
      </c>
      <c r="J58" s="290">
        <v>1</v>
      </c>
      <c r="K58" s="283">
        <f>I58*J58</f>
        <v>0.01</v>
      </c>
      <c r="L58" s="827">
        <f>VLOOKUP(A58,TRANSPORTE!A5:D117,4,FALSE)</f>
        <v>1601.3840655828621</v>
      </c>
      <c r="M58" s="828"/>
      <c r="N58" s="291">
        <f>K58*L58</f>
        <v>16.013840655828623</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16.013840655828623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5310.5134252543394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1062.1026850508679</v>
      </c>
      <c r="M83" s="858"/>
      <c r="N83" s="54"/>
    </row>
    <row r="84" spans="1:14">
      <c r="B84" s="92" t="s">
        <v>973</v>
      </c>
      <c r="C84" s="93"/>
      <c r="D84" s="93"/>
      <c r="E84" s="93"/>
      <c r="F84" s="93"/>
      <c r="G84" s="93"/>
      <c r="H84" s="93"/>
      <c r="I84" s="90"/>
      <c r="J84" s="91"/>
      <c r="K84" s="308">
        <v>0.05</v>
      </c>
      <c r="L84" s="857">
        <f>N78*K84</f>
        <v>265.52567126271697</v>
      </c>
      <c r="M84" s="858"/>
      <c r="N84" s="54"/>
    </row>
    <row r="85" spans="1:14" ht="15.75" thickBot="1">
      <c r="B85" s="94" t="s">
        <v>974</v>
      </c>
      <c r="C85" s="95"/>
      <c r="D85" s="95"/>
      <c r="E85" s="95"/>
      <c r="F85" s="95"/>
      <c r="G85" s="95"/>
      <c r="H85" s="95"/>
      <c r="I85" s="96"/>
      <c r="J85" s="97"/>
      <c r="K85" s="309">
        <v>0.05</v>
      </c>
      <c r="L85" s="859">
        <f>N78*K85</f>
        <v>265.52567126271697</v>
      </c>
      <c r="M85" s="860"/>
      <c r="N85" s="54"/>
    </row>
    <row r="86" spans="1:14" ht="15.75" thickBot="1">
      <c r="B86" s="823" t="s">
        <v>953</v>
      </c>
      <c r="C86" s="824"/>
      <c r="D86" s="824"/>
      <c r="E86" s="824"/>
      <c r="F86" s="824"/>
      <c r="G86" s="824"/>
      <c r="H86" s="824"/>
      <c r="I86" s="824"/>
      <c r="J86" s="824"/>
      <c r="K86" s="824"/>
      <c r="L86" s="824"/>
      <c r="M86" s="825"/>
      <c r="N86" s="55">
        <f>L83+L84+L85</f>
        <v>1593.1540275763018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6903.6674528306412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1051</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154</v>
      </c>
      <c r="B36" s="836" t="str">
        <f>VLOOKUP(A36,EQUIPOS!A6:D154,3,FALSE)</f>
        <v>Carrotanque Irrigador de asfalto, 1000 GALONES DE CAPACIDAD</v>
      </c>
      <c r="C36" s="837"/>
      <c r="D36" s="837"/>
      <c r="E36" s="837"/>
      <c r="F36" s="837"/>
      <c r="G36" s="837"/>
      <c r="H36" s="838"/>
      <c r="I36" s="271"/>
      <c r="J36" s="272"/>
      <c r="K36" s="273">
        <f>VLOOKUP(A36,EQUIPOS!A6:D163,4,FALSE)</f>
        <v>106487.28037498386</v>
      </c>
      <c r="L36" s="274"/>
      <c r="M36" s="275">
        <v>418</v>
      </c>
      <c r="N36" s="276">
        <f>K36/M36</f>
        <v>254.75425927029633</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418</v>
      </c>
      <c r="N37" s="276">
        <f>K37/M37</f>
        <v>232.31405387953757</v>
      </c>
    </row>
    <row r="38" spans="1:14">
      <c r="A38" t="s">
        <v>225</v>
      </c>
      <c r="B38" s="836" t="str">
        <f>VLOOKUP(A38,EQUIPOS!A8:D154,3,FALSE)</f>
        <v>Esparcidor de gravilla, Ancho de esparcimiento 3100mm, Velocidad de trabajo 10—20km2/h</v>
      </c>
      <c r="C38" s="837"/>
      <c r="D38" s="837"/>
      <c r="E38" s="837"/>
      <c r="F38" s="837"/>
      <c r="G38" s="837"/>
      <c r="H38" s="838"/>
      <c r="I38" s="271"/>
      <c r="J38" s="272"/>
      <c r="K38" s="273">
        <f>VLOOKUP(A38,EQUIPOS!A8:D165,4,FALSE)</f>
        <v>17300.556485697569</v>
      </c>
      <c r="L38" s="274"/>
      <c r="M38" s="275">
        <v>418</v>
      </c>
      <c r="N38" s="276">
        <f>K38/M38</f>
        <v>41.388891114109015</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0.96653780985169846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529.42374207379464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54273.06314852654</v>
      </c>
      <c r="N48" s="276">
        <f>K48*M48</f>
        <v>542.73063148526546</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2282.6374901656382</v>
      </c>
      <c r="N49" s="276">
        <f>K49*M49</f>
        <v>2853.2968627070477</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818"/>
      <c r="C52" s="819"/>
      <c r="D52" s="819"/>
      <c r="E52" s="819"/>
      <c r="F52" s="819"/>
      <c r="G52" s="819"/>
      <c r="H52" s="819"/>
      <c r="I52" s="820"/>
      <c r="J52" s="45"/>
      <c r="K52" s="47"/>
      <c r="L52" s="821"/>
      <c r="M52" s="822"/>
      <c r="N52" s="48"/>
    </row>
    <row r="53" spans="1:72" ht="15.75" thickBot="1">
      <c r="B53" s="823" t="s">
        <v>953</v>
      </c>
      <c r="C53" s="824"/>
      <c r="D53" s="824"/>
      <c r="E53" s="824"/>
      <c r="F53" s="824"/>
      <c r="G53" s="824"/>
      <c r="H53" s="824"/>
      <c r="I53" s="824"/>
      <c r="J53" s="824"/>
      <c r="K53" s="824"/>
      <c r="L53" s="824"/>
      <c r="M53" s="825"/>
      <c r="N53" s="398">
        <f>SUM(N48:N52)</f>
        <v>3396.027494192313</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826" t="s">
        <v>961</v>
      </c>
      <c r="M57" s="799"/>
      <c r="N57" s="79" t="s">
        <v>951</v>
      </c>
    </row>
    <row r="58" spans="1:72">
      <c r="A58" t="s">
        <v>1227</v>
      </c>
      <c r="B58" s="49" t="str">
        <f>VLOOKUP(A58,TRANSPORTE!A5:D117,3,FALSE)</f>
        <v>Transporte de Arena</v>
      </c>
      <c r="C58" s="321"/>
      <c r="D58" s="321"/>
      <c r="E58" s="321"/>
      <c r="F58" s="321"/>
      <c r="G58" s="321"/>
      <c r="H58" s="315" t="s">
        <v>1467</v>
      </c>
      <c r="I58" s="283">
        <v>0.01</v>
      </c>
      <c r="J58" s="290">
        <v>1</v>
      </c>
      <c r="K58" s="283">
        <f>I58*J58</f>
        <v>0.01</v>
      </c>
      <c r="L58" s="827">
        <f>VLOOKUP(A58,TRANSPORTE!A5:D117,4,FALSE)</f>
        <v>1601.3840655828621</v>
      </c>
      <c r="M58" s="828"/>
      <c r="N58" s="291">
        <f>K58*L58</f>
        <v>16.013840655828623</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12"/>
      <c r="M63" s="813"/>
      <c r="N63" s="130"/>
    </row>
    <row r="64" spans="1:72" ht="15.75" thickBot="1">
      <c r="B64" s="829" t="s">
        <v>953</v>
      </c>
      <c r="C64" s="830"/>
      <c r="D64" s="830"/>
      <c r="E64" s="830"/>
      <c r="F64" s="830"/>
      <c r="G64" s="830"/>
      <c r="H64" s="830"/>
      <c r="I64" s="830"/>
      <c r="J64" s="830"/>
      <c r="K64" s="830"/>
      <c r="L64" s="830"/>
      <c r="M64" s="831"/>
      <c r="N64" s="107">
        <f>N58+N59+N60+N61+N62</f>
        <v>16.013840655828623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3344</v>
      </c>
      <c r="N69" s="399">
        <f>K69/M69</f>
        <v>64.75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96.653780985169846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4038.1188579071058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807.62377158142124</v>
      </c>
      <c r="M83" s="858"/>
      <c r="N83" s="54"/>
    </row>
    <row r="84" spans="1:14">
      <c r="B84" s="92" t="s">
        <v>973</v>
      </c>
      <c r="C84" s="93"/>
      <c r="D84" s="93"/>
      <c r="E84" s="93"/>
      <c r="F84" s="93"/>
      <c r="G84" s="93"/>
      <c r="H84" s="93"/>
      <c r="I84" s="90"/>
      <c r="J84" s="91"/>
      <c r="K84" s="308">
        <v>0.05</v>
      </c>
      <c r="L84" s="857">
        <f>N78*K84</f>
        <v>201.90594289535531</v>
      </c>
      <c r="M84" s="858"/>
      <c r="N84" s="54"/>
    </row>
    <row r="85" spans="1:14" ht="15.75" thickBot="1">
      <c r="B85" s="94" t="s">
        <v>974</v>
      </c>
      <c r="C85" s="95"/>
      <c r="D85" s="95"/>
      <c r="E85" s="95"/>
      <c r="F85" s="95"/>
      <c r="G85" s="95"/>
      <c r="H85" s="95"/>
      <c r="I85" s="96"/>
      <c r="J85" s="97"/>
      <c r="K85" s="309">
        <v>0.05</v>
      </c>
      <c r="L85" s="859">
        <f>N78*K85</f>
        <v>201.90594289535531</v>
      </c>
      <c r="M85" s="860"/>
      <c r="N85" s="54"/>
    </row>
    <row r="86" spans="1:14" ht="15.75" thickBot="1">
      <c r="B86" s="823" t="s">
        <v>953</v>
      </c>
      <c r="C86" s="824"/>
      <c r="D86" s="824"/>
      <c r="E86" s="824"/>
      <c r="F86" s="824"/>
      <c r="G86" s="824"/>
      <c r="H86" s="824"/>
      <c r="I86" s="824"/>
      <c r="J86" s="824"/>
      <c r="K86" s="824"/>
      <c r="L86" s="824"/>
      <c r="M86" s="825"/>
      <c r="N86" s="55">
        <f>L83+L84+L85</f>
        <v>1211.4356573721318</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5249.5545152792374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1052</v>
      </c>
      <c r="C31" s="84" t="s">
        <v>1528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72364.084198035373</v>
      </c>
      <c r="N48" s="276">
        <f>K48*M48</f>
        <v>904.55105247544225</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2315.8859914229533</v>
      </c>
      <c r="N49" s="276">
        <f>K49*M49</f>
        <v>3386.9832624560695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4291.5343149315122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1467</v>
      </c>
      <c r="I58" s="412">
        <v>1.2500000000000001E-2</v>
      </c>
      <c r="J58" s="290">
        <v>1</v>
      </c>
      <c r="K58" s="412">
        <f>I58*J58</f>
        <v>1.2500000000000001E-2</v>
      </c>
      <c r="L58" s="827">
        <f>VLOOKUP(A58,TRANSPORTE!A5:D117,4,FALSE)</f>
        <v>1601.3840655828621</v>
      </c>
      <c r="M58" s="828"/>
      <c r="N58" s="291">
        <f>K58*L58</f>
        <v>20.017300819785778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20.017300819785778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4747.6590997119456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949.53181994238912</v>
      </c>
      <c r="M83" s="858"/>
      <c r="N83" s="54"/>
    </row>
    <row r="84" spans="1:14">
      <c r="B84" s="92" t="s">
        <v>973</v>
      </c>
      <c r="C84" s="93"/>
      <c r="D84" s="93"/>
      <c r="E84" s="93"/>
      <c r="F84" s="93"/>
      <c r="G84" s="93"/>
      <c r="H84" s="93"/>
      <c r="I84" s="90"/>
      <c r="J84" s="91"/>
      <c r="K84" s="308">
        <v>0.05</v>
      </c>
      <c r="L84" s="857">
        <f>N78*K84</f>
        <v>237.38295498559728</v>
      </c>
      <c r="M84" s="858"/>
      <c r="N84" s="54"/>
    </row>
    <row r="85" spans="1:14" ht="15.75" thickBot="1">
      <c r="B85" s="94" t="s">
        <v>974</v>
      </c>
      <c r="C85" s="95"/>
      <c r="D85" s="95"/>
      <c r="E85" s="95"/>
      <c r="F85" s="95"/>
      <c r="G85" s="95"/>
      <c r="H85" s="95"/>
      <c r="I85" s="96"/>
      <c r="J85" s="97"/>
      <c r="K85" s="309">
        <v>0.05</v>
      </c>
      <c r="L85" s="859">
        <f>N78*K85</f>
        <v>237.38295498559728</v>
      </c>
      <c r="M85" s="860"/>
      <c r="N85" s="54"/>
    </row>
    <row r="86" spans="1:14" ht="15.75" thickBot="1">
      <c r="B86" s="823" t="s">
        <v>953</v>
      </c>
      <c r="C86" s="824"/>
      <c r="D86" s="824"/>
      <c r="E86" s="824"/>
      <c r="F86" s="824"/>
      <c r="G86" s="824"/>
      <c r="H86" s="824"/>
      <c r="I86" s="824"/>
      <c r="J86" s="824"/>
      <c r="K86" s="824"/>
      <c r="L86" s="824"/>
      <c r="M86" s="825"/>
      <c r="N86" s="55">
        <f>L83+L84+L85</f>
        <v>1424.2977299135837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6171.9568296255293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1053</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72364.084198035373</v>
      </c>
      <c r="N48" s="276">
        <f>K48*M48</f>
        <v>687.45879988133606</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2315.8859914229533</v>
      </c>
      <c r="N49" s="276">
        <f>K49*M49</f>
        <v>3267.1361623999314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3954.5949622812677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1467</v>
      </c>
      <c r="I58" s="412">
        <v>9.4999999999999998E-3</v>
      </c>
      <c r="J58" s="290">
        <v>1</v>
      </c>
      <c r="K58" s="412">
        <f>I58*J58</f>
        <v>9.4999999999999998E-3</v>
      </c>
      <c r="L58" s="827">
        <f>VLOOKUP(A58,TRANSPORTE!A5:D117,4,FALSE)</f>
        <v>1601.3840655828621</v>
      </c>
      <c r="M58" s="828"/>
      <c r="N58" s="291">
        <f>K58*L58</f>
        <v>15.21314862303719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15.21314862303719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4405.9155948649523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881.18311897299054</v>
      </c>
      <c r="M83" s="858"/>
      <c r="N83" s="54"/>
    </row>
    <row r="84" spans="1:14">
      <c r="B84" s="92" t="s">
        <v>973</v>
      </c>
      <c r="C84" s="93"/>
      <c r="D84" s="93"/>
      <c r="E84" s="93"/>
      <c r="F84" s="93"/>
      <c r="G84" s="93"/>
      <c r="H84" s="93"/>
      <c r="I84" s="90"/>
      <c r="J84" s="91"/>
      <c r="K84" s="308">
        <v>0.05</v>
      </c>
      <c r="L84" s="857">
        <f>N78*K84</f>
        <v>220.29577974324764</v>
      </c>
      <c r="M84" s="858"/>
      <c r="N84" s="54"/>
    </row>
    <row r="85" spans="1:14" ht="15.75" thickBot="1">
      <c r="B85" s="94" t="s">
        <v>974</v>
      </c>
      <c r="C85" s="95"/>
      <c r="D85" s="95"/>
      <c r="E85" s="95"/>
      <c r="F85" s="95"/>
      <c r="G85" s="95"/>
      <c r="H85" s="95"/>
      <c r="I85" s="96"/>
      <c r="J85" s="97"/>
      <c r="K85" s="309">
        <v>0.05</v>
      </c>
      <c r="L85" s="859">
        <f>N78*K85</f>
        <v>220.29577974324764</v>
      </c>
      <c r="M85" s="860"/>
      <c r="N85" s="54"/>
    </row>
    <row r="86" spans="1:14" ht="15.75" thickBot="1">
      <c r="B86" s="823" t="s">
        <v>953</v>
      </c>
      <c r="C86" s="824"/>
      <c r="D86" s="824"/>
      <c r="E86" s="824"/>
      <c r="F86" s="824"/>
      <c r="G86" s="824"/>
      <c r="H86" s="824"/>
      <c r="I86" s="824"/>
      <c r="J86" s="824"/>
      <c r="K86" s="824"/>
      <c r="L86" s="824"/>
      <c r="M86" s="825"/>
      <c r="N86" s="55">
        <f>L83+L84+L85</f>
        <v>1321.774678459486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5727.6902733244387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1054</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72364.084198035373</v>
      </c>
      <c r="N48" s="276">
        <f>K48*M48</f>
        <v>687.45879988133606</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2315.8859914229533</v>
      </c>
      <c r="N49" s="276">
        <f>K49*M49</f>
        <v>3960.16504533325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SUM(N48:N53)</f>
        <v>4647.6238452145863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1333</v>
      </c>
      <c r="B59" s="49" t="str">
        <f>VLOOKUP(A59,TRANSPORTE!A5:D117,3,FALSE)</f>
        <v>Transporte de agregado tipo LA-3</v>
      </c>
      <c r="C59" s="321"/>
      <c r="D59" s="321"/>
      <c r="E59" s="321"/>
      <c r="F59" s="321"/>
      <c r="G59" s="321"/>
      <c r="H59" s="315" t="s">
        <v>1467</v>
      </c>
      <c r="I59" s="412">
        <v>9.4999999999999998E-3</v>
      </c>
      <c r="J59" s="290">
        <v>1</v>
      </c>
      <c r="K59" s="412">
        <f>I59*J59</f>
        <v>9.4999999999999998E-3</v>
      </c>
      <c r="L59" s="827">
        <f>VLOOKUP(A59,TRANSPORTE!A5:D117,4,FALSE)</f>
        <v>1601.3840655828621</v>
      </c>
      <c r="M59" s="828"/>
      <c r="N59" s="291">
        <f>K59*L59</f>
        <v>15.21314862303719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15.21314862303719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299">
        <v>4800</v>
      </c>
      <c r="N70" s="399">
        <f>K70/M70</f>
        <v>45.109166666666667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5098.9444777982708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1019.7888955596542</v>
      </c>
      <c r="M83" s="858"/>
      <c r="N83" s="54"/>
    </row>
    <row r="84" spans="1:14">
      <c r="B84" s="92" t="s">
        <v>973</v>
      </c>
      <c r="C84" s="93"/>
      <c r="D84" s="93"/>
      <c r="E84" s="93"/>
      <c r="F84" s="93"/>
      <c r="G84" s="93"/>
      <c r="H84" s="93"/>
      <c r="I84" s="90"/>
      <c r="J84" s="91"/>
      <c r="K84" s="308">
        <v>0.05</v>
      </c>
      <c r="L84" s="857">
        <f>N78*K84</f>
        <v>254.94722388991354</v>
      </c>
      <c r="M84" s="858"/>
      <c r="N84" s="54"/>
    </row>
    <row r="85" spans="1:14" ht="15.75" thickBot="1">
      <c r="B85" s="94" t="s">
        <v>974</v>
      </c>
      <c r="C85" s="95"/>
      <c r="D85" s="95"/>
      <c r="E85" s="95"/>
      <c r="F85" s="95"/>
      <c r="G85" s="95"/>
      <c r="H85" s="95"/>
      <c r="I85" s="96"/>
      <c r="J85" s="97"/>
      <c r="K85" s="309">
        <v>0.05</v>
      </c>
      <c r="L85" s="859">
        <f>N78*K85</f>
        <v>254.94722388991354</v>
      </c>
      <c r="M85" s="860"/>
      <c r="N85" s="54"/>
    </row>
    <row r="86" spans="1:14" ht="15.75" thickBot="1">
      <c r="B86" s="823" t="s">
        <v>953</v>
      </c>
      <c r="C86" s="824"/>
      <c r="D86" s="824"/>
      <c r="E86" s="824"/>
      <c r="F86" s="824"/>
      <c r="G86" s="824"/>
      <c r="H86" s="824"/>
      <c r="I86" s="824"/>
      <c r="J86" s="824"/>
      <c r="K86" s="824"/>
      <c r="L86" s="824"/>
      <c r="M86" s="825"/>
      <c r="N86" s="55">
        <f>L83+L84+L85</f>
        <v>1529.6833433394813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6628.6278211377521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1055</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72364.084198035373</v>
      </c>
      <c r="N48" s="276">
        <f>K48*M48</f>
        <v>343.72939994066803</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2315.8859914229533</v>
      </c>
      <c r="N49" s="276">
        <f>K49*M49</f>
        <v>2475.1031533332812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2818.8325532739491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1467</v>
      </c>
      <c r="I58" s="414">
        <v>4.7499999999999999E-3</v>
      </c>
      <c r="J58" s="290">
        <v>1</v>
      </c>
      <c r="K58" s="414">
        <f>I58*J58</f>
        <v>4.7499999999999999E-3</v>
      </c>
      <c r="L58" s="827">
        <f>VLOOKUP(A58,TRANSPORTE!A5:D117,4,FALSE)</f>
        <v>1601.3840655828621</v>
      </c>
      <c r="M58" s="828"/>
      <c r="N58" s="291">
        <f>K58*L58</f>
        <v>7.6065743115185951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7.6065743115185951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3262.5466115461154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652.50932230922308</v>
      </c>
      <c r="M83" s="858"/>
      <c r="N83" s="54"/>
    </row>
    <row r="84" spans="1:14">
      <c r="B84" s="92" t="s">
        <v>973</v>
      </c>
      <c r="C84" s="93"/>
      <c r="D84" s="93"/>
      <c r="E84" s="93"/>
      <c r="F84" s="93"/>
      <c r="G84" s="93"/>
      <c r="H84" s="93"/>
      <c r="I84" s="90"/>
      <c r="J84" s="91"/>
      <c r="K84" s="308">
        <v>0.05</v>
      </c>
      <c r="L84" s="857">
        <f>N78*K84</f>
        <v>163.12733057730577</v>
      </c>
      <c r="M84" s="858"/>
      <c r="N84" s="54"/>
    </row>
    <row r="85" spans="1:14" ht="15.75" thickBot="1">
      <c r="B85" s="94" t="s">
        <v>974</v>
      </c>
      <c r="C85" s="95"/>
      <c r="D85" s="95"/>
      <c r="E85" s="95"/>
      <c r="F85" s="95"/>
      <c r="G85" s="95"/>
      <c r="H85" s="95"/>
      <c r="I85" s="96"/>
      <c r="J85" s="97"/>
      <c r="K85" s="309">
        <v>0.05</v>
      </c>
      <c r="L85" s="859">
        <f>N78*K85</f>
        <v>163.12733057730577</v>
      </c>
      <c r="M85" s="860"/>
      <c r="N85" s="54"/>
    </row>
    <row r="86" spans="1:14" ht="15.75" thickBot="1">
      <c r="B86" s="823" t="s">
        <v>953</v>
      </c>
      <c r="C86" s="824"/>
      <c r="D86" s="824"/>
      <c r="E86" s="824"/>
      <c r="F86" s="824"/>
      <c r="G86" s="824"/>
      <c r="H86" s="824"/>
      <c r="I86" s="824"/>
      <c r="J86" s="824"/>
      <c r="K86" s="824"/>
      <c r="L86" s="824"/>
      <c r="M86" s="825"/>
      <c r="N86" s="55">
        <f>L83+L84+L85</f>
        <v>978.76398346383462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4241.3105950099498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1056</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72364.084198035373</v>
      </c>
      <c r="N48" s="276">
        <f>K48*M48</f>
        <v>904.55105247544225</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3285.2076819246636</v>
      </c>
      <c r="N49" s="276">
        <f>K49*M49</f>
        <v>4804.6162348148209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5709.1672872902636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1329</v>
      </c>
      <c r="B58" s="49" t="str">
        <f>VLOOKUP(A58,TRANSPORTE!A5:D117,3,FALSE)</f>
        <v>Transporte de agregado tipo LA-1</v>
      </c>
      <c r="C58" s="321"/>
      <c r="D58" s="321"/>
      <c r="E58" s="321"/>
      <c r="F58" s="321"/>
      <c r="G58" s="321"/>
      <c r="H58" s="315" t="s">
        <v>1467</v>
      </c>
      <c r="I58" s="412">
        <v>1.2500000000000001E-2</v>
      </c>
      <c r="J58" s="290">
        <v>1</v>
      </c>
      <c r="K58" s="412">
        <f>I58*J58</f>
        <v>1.2500000000000001E-2</v>
      </c>
      <c r="L58" s="827">
        <f>VLOOKUP(A58,TRANSPORTE!A5:D117,4,FALSE)</f>
        <v>1601.3840655828621</v>
      </c>
      <c r="M58" s="828"/>
      <c r="N58" s="291">
        <f>K58*L58</f>
        <v>20.017300819785778</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20.017300819785778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6165.292072070697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1233.0584144141394</v>
      </c>
      <c r="M83" s="858"/>
      <c r="N83" s="54"/>
    </row>
    <row r="84" spans="1:14">
      <c r="B84" s="92" t="s">
        <v>973</v>
      </c>
      <c r="C84" s="93"/>
      <c r="D84" s="93"/>
      <c r="E84" s="93"/>
      <c r="F84" s="93"/>
      <c r="G84" s="93"/>
      <c r="H84" s="93"/>
      <c r="I84" s="90"/>
      <c r="J84" s="91"/>
      <c r="K84" s="308">
        <v>0.05</v>
      </c>
      <c r="L84" s="857">
        <f>N78*K84</f>
        <v>308.26460360353485</v>
      </c>
      <c r="M84" s="858"/>
      <c r="N84" s="54"/>
    </row>
    <row r="85" spans="1:14" ht="15.75" thickBot="1">
      <c r="B85" s="94" t="s">
        <v>974</v>
      </c>
      <c r="C85" s="95"/>
      <c r="D85" s="95"/>
      <c r="E85" s="95"/>
      <c r="F85" s="95"/>
      <c r="G85" s="95"/>
      <c r="H85" s="95"/>
      <c r="I85" s="96"/>
      <c r="J85" s="97"/>
      <c r="K85" s="309">
        <v>0.05</v>
      </c>
      <c r="L85" s="859">
        <f>N78*K85</f>
        <v>308.26460360353485</v>
      </c>
      <c r="M85" s="860"/>
      <c r="N85" s="54"/>
    </row>
    <row r="86" spans="1:14" ht="15.75" thickBot="1">
      <c r="B86" s="823" t="s">
        <v>953</v>
      </c>
      <c r="C86" s="824"/>
      <c r="D86" s="824"/>
      <c r="E86" s="824"/>
      <c r="F86" s="824"/>
      <c r="G86" s="824"/>
      <c r="H86" s="824"/>
      <c r="I86" s="824"/>
      <c r="J86" s="824"/>
      <c r="K86" s="824"/>
      <c r="L86" s="824"/>
      <c r="M86" s="825"/>
      <c r="N86" s="55">
        <f>L83+L84+L85</f>
        <v>1849.5876216212091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8014.8796936919061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1057</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72364.084198035373</v>
      </c>
      <c r="N48" s="276">
        <f>K48*M48</f>
        <v>687.45879988133606</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3285.2076819246636</v>
      </c>
      <c r="N49" s="276">
        <f>K49*M49</f>
        <v>4634.6067372752186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5322.0655371565545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1331</v>
      </c>
      <c r="B58" s="49" t="str">
        <f>VLOOKUP(A58,TRANSPORTE!A5:D117,3,FALSE)</f>
        <v>Transporte de agregado tipo LA-2</v>
      </c>
      <c r="C58" s="321"/>
      <c r="D58" s="321"/>
      <c r="E58" s="321"/>
      <c r="F58" s="321"/>
      <c r="G58" s="321"/>
      <c r="H58" s="315" t="s">
        <v>1467</v>
      </c>
      <c r="I58" s="412">
        <v>9.4999999999999998E-3</v>
      </c>
      <c r="J58" s="290">
        <v>1</v>
      </c>
      <c r="K58" s="412">
        <f>I58*J58</f>
        <v>9.4999999999999998E-3</v>
      </c>
      <c r="L58" s="827">
        <f>VLOOKUP(A58,TRANSPORTE!A5:D117,4,FALSE)</f>
        <v>1601.3840655828621</v>
      </c>
      <c r="M58" s="828"/>
      <c r="N58" s="291">
        <f>K58*L58</f>
        <v>15.21314862303719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15.21314862303719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5773.386169740239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1154.6772339480478</v>
      </c>
      <c r="M83" s="858"/>
      <c r="N83" s="54"/>
    </row>
    <row r="84" spans="1:14">
      <c r="B84" s="92" t="s">
        <v>973</v>
      </c>
      <c r="C84" s="93"/>
      <c r="D84" s="93"/>
      <c r="E84" s="93"/>
      <c r="F84" s="93"/>
      <c r="G84" s="93"/>
      <c r="H84" s="93"/>
      <c r="I84" s="90"/>
      <c r="J84" s="91"/>
      <c r="K84" s="308">
        <v>0.05</v>
      </c>
      <c r="L84" s="857">
        <f>N78*K84</f>
        <v>288.66930848701196</v>
      </c>
      <c r="M84" s="858"/>
      <c r="N84" s="54"/>
    </row>
    <row r="85" spans="1:14" ht="15.75" thickBot="1">
      <c r="B85" s="94" t="s">
        <v>974</v>
      </c>
      <c r="C85" s="95"/>
      <c r="D85" s="95"/>
      <c r="E85" s="95"/>
      <c r="F85" s="95"/>
      <c r="G85" s="95"/>
      <c r="H85" s="95"/>
      <c r="I85" s="96"/>
      <c r="J85" s="97"/>
      <c r="K85" s="309">
        <v>0.05</v>
      </c>
      <c r="L85" s="859">
        <f>N78*K85</f>
        <v>288.66930848701196</v>
      </c>
      <c r="M85" s="860"/>
      <c r="N85" s="54"/>
    </row>
    <row r="86" spans="1:14" ht="15.75" thickBot="1">
      <c r="B86" s="823" t="s">
        <v>953</v>
      </c>
      <c r="C86" s="824"/>
      <c r="D86" s="824"/>
      <c r="E86" s="824"/>
      <c r="F86" s="824"/>
      <c r="G86" s="824"/>
      <c r="H86" s="824"/>
      <c r="I86" s="824"/>
      <c r="J86" s="824"/>
      <c r="K86" s="824"/>
      <c r="L86" s="824"/>
      <c r="M86" s="825"/>
      <c r="N86" s="55">
        <f>L83+L84+L85</f>
        <v>1732.0158509220716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7505.4020206623109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1058</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72364.084198035373</v>
      </c>
      <c r="N48" s="276">
        <f>K48*M48</f>
        <v>687.45879988133606</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3285.2076819246636</v>
      </c>
      <c r="N49" s="276">
        <f>K49*M49</f>
        <v>5617.7051360911746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6305.1639359725104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1333</v>
      </c>
      <c r="B58" s="49" t="str">
        <f>VLOOKUP(A58,TRANSPORTE!A5:D117,3,FALSE)</f>
        <v>Transporte de agregado tipo LA-3</v>
      </c>
      <c r="C58" s="321"/>
      <c r="D58" s="321"/>
      <c r="E58" s="321"/>
      <c r="F58" s="321"/>
      <c r="G58" s="321"/>
      <c r="H58" s="315" t="s">
        <v>1467</v>
      </c>
      <c r="I58" s="412">
        <v>9.4999999999999998E-3</v>
      </c>
      <c r="J58" s="290">
        <v>1</v>
      </c>
      <c r="K58" s="412">
        <f>I58*J58</f>
        <v>9.4999999999999998E-3</v>
      </c>
      <c r="L58" s="827">
        <f>VLOOKUP(A58,TRANSPORTE!A5:D117,4,FALSE)</f>
        <v>1601.3840655828621</v>
      </c>
      <c r="M58" s="828"/>
      <c r="N58" s="291">
        <f>K58*L58</f>
        <v>15.21314862303719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15.21314862303719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6756.484568556195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1351.2969137112391</v>
      </c>
      <c r="M83" s="858"/>
      <c r="N83" s="54"/>
    </row>
    <row r="84" spans="1:14">
      <c r="B84" s="92" t="s">
        <v>973</v>
      </c>
      <c r="C84" s="93"/>
      <c r="D84" s="93"/>
      <c r="E84" s="93"/>
      <c r="F84" s="93"/>
      <c r="G84" s="93"/>
      <c r="H84" s="93"/>
      <c r="I84" s="90"/>
      <c r="J84" s="91"/>
      <c r="K84" s="308">
        <v>0.05</v>
      </c>
      <c r="L84" s="857">
        <f>N78*K84</f>
        <v>337.82422842780977</v>
      </c>
      <c r="M84" s="858"/>
      <c r="N84" s="54"/>
    </row>
    <row r="85" spans="1:14" ht="15.75" thickBot="1">
      <c r="B85" s="94" t="s">
        <v>974</v>
      </c>
      <c r="C85" s="95"/>
      <c r="D85" s="95"/>
      <c r="E85" s="95"/>
      <c r="F85" s="95"/>
      <c r="G85" s="95"/>
      <c r="H85" s="95"/>
      <c r="I85" s="96"/>
      <c r="J85" s="97"/>
      <c r="K85" s="309">
        <v>0.05</v>
      </c>
      <c r="L85" s="859">
        <f>N78*K85</f>
        <v>337.82422842780977</v>
      </c>
      <c r="M85" s="860"/>
      <c r="N85" s="54"/>
    </row>
    <row r="86" spans="1:14" ht="15.75" thickBot="1">
      <c r="B86" s="823" t="s">
        <v>953</v>
      </c>
      <c r="C86" s="824"/>
      <c r="D86" s="824"/>
      <c r="E86" s="824"/>
      <c r="F86" s="824"/>
      <c r="G86" s="824"/>
      <c r="H86" s="824"/>
      <c r="I86" s="824"/>
      <c r="J86" s="824"/>
      <c r="K86" s="824"/>
      <c r="L86" s="824"/>
      <c r="M86" s="825"/>
      <c r="N86" s="55">
        <f>L83+L84+L85</f>
        <v>2026.9453705668589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8783.4299391230543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1059</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136</v>
      </c>
      <c r="B36" s="836" t="str">
        <f>VLOOKUP(A36,EQUIPOS!A6:D154,3,FALSE)</f>
        <v>Camión de Slurry</v>
      </c>
      <c r="C36" s="837"/>
      <c r="D36" s="837"/>
      <c r="E36" s="837"/>
      <c r="F36" s="837"/>
      <c r="G36" s="837"/>
      <c r="H36" s="838"/>
      <c r="I36" s="271"/>
      <c r="J36" s="272"/>
      <c r="K36" s="273">
        <f>VLOOKUP(A36,EQUIPOS!A6:D163,4,FALSE)</f>
        <v>130295.26418384217</v>
      </c>
      <c r="L36" s="274"/>
      <c r="M36" s="275">
        <v>600</v>
      </c>
      <c r="N36" s="276">
        <f>K36/M36</f>
        <v>217.15877363973695</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600</v>
      </c>
      <c r="N37" s="276">
        <f>K37/M37</f>
        <v>150.93988822704532</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N76*M41</f>
        <v>0.67335467419668338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368.77201654097894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72364.084198035373</v>
      </c>
      <c r="N48" s="276">
        <f>K48*M48</f>
        <v>343.72939994066803</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3285.2076819246636</v>
      </c>
      <c r="N49" s="276">
        <f>K49*M49</f>
        <v>3511.0657100569838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3854.7951099976517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1335</v>
      </c>
      <c r="B58" s="49" t="str">
        <f>VLOOKUP(A58,TRANSPORTE!A5:D117,3,FALSE)</f>
        <v>Transporte de agregado tipo LA-4</v>
      </c>
      <c r="C58" s="321"/>
      <c r="D58" s="321"/>
      <c r="E58" s="321"/>
      <c r="F58" s="321"/>
      <c r="G58" s="321"/>
      <c r="H58" s="315" t="s">
        <v>1467</v>
      </c>
      <c r="I58" s="414">
        <v>4.7499999999999999E-3</v>
      </c>
      <c r="J58" s="290">
        <v>1</v>
      </c>
      <c r="K58" s="414">
        <f>I58*J58</f>
        <v>4.7499999999999999E-3</v>
      </c>
      <c r="L58" s="827">
        <f>VLOOKUP(A58,TRANSPORTE!A5:D117,4,FALSE)</f>
        <v>1601.3840655828621</v>
      </c>
      <c r="M58" s="828"/>
      <c r="N58" s="291">
        <f>K58*L58</f>
        <v>7.6065743115185951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7.6065743115185951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4800</v>
      </c>
      <c r="N69" s="399">
        <f>K69/M69</f>
        <v>45.109166666666667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SUM(N69:N75)</f>
        <v>67.335467419668333</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N43+N53+N64+N76</f>
        <v>4298.5091682698176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859.7018336539636</v>
      </c>
      <c r="M83" s="858"/>
      <c r="N83" s="54"/>
    </row>
    <row r="84" spans="1:14">
      <c r="B84" s="92" t="s">
        <v>973</v>
      </c>
      <c r="C84" s="93"/>
      <c r="D84" s="93"/>
      <c r="E84" s="93"/>
      <c r="F84" s="93"/>
      <c r="G84" s="93"/>
      <c r="H84" s="93"/>
      <c r="I84" s="90"/>
      <c r="J84" s="91"/>
      <c r="K84" s="308">
        <v>0.05</v>
      </c>
      <c r="L84" s="857">
        <f>N78*K84</f>
        <v>214.9254584134909</v>
      </c>
      <c r="M84" s="858"/>
      <c r="N84" s="54"/>
    </row>
    <row r="85" spans="1:14" ht="15.75" thickBot="1">
      <c r="B85" s="94" t="s">
        <v>974</v>
      </c>
      <c r="C85" s="95"/>
      <c r="D85" s="95"/>
      <c r="E85" s="95"/>
      <c r="F85" s="95"/>
      <c r="G85" s="95"/>
      <c r="H85" s="95"/>
      <c r="I85" s="96"/>
      <c r="J85" s="97"/>
      <c r="K85" s="309">
        <v>0.05</v>
      </c>
      <c r="L85" s="859">
        <f>N78*K85</f>
        <v>214.9254584134909</v>
      </c>
      <c r="M85" s="860"/>
      <c r="N85" s="54"/>
    </row>
    <row r="86" spans="1:14" ht="15.75" thickBot="1">
      <c r="B86" s="823" t="s">
        <v>953</v>
      </c>
      <c r="C86" s="824"/>
      <c r="D86" s="824"/>
      <c r="E86" s="824"/>
      <c r="F86" s="824"/>
      <c r="G86" s="824"/>
      <c r="H86" s="824"/>
      <c r="I86" s="824"/>
      <c r="J86" s="824"/>
      <c r="K86" s="824"/>
      <c r="L86" s="824"/>
      <c r="M86" s="825"/>
      <c r="N86" s="55">
        <f>L83+L84+L85</f>
        <v>1289.5527504809456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5588.0619187507637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1060</v>
      </c>
      <c r="C31" s="84" t="s">
        <v>1572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290</v>
      </c>
      <c r="B37" s="836" t="str">
        <f>VLOOKUP(A37,EQUIPOS!A7:D154,3,FALSE)</f>
        <v>Planta trituradora</v>
      </c>
      <c r="C37" s="837"/>
      <c r="D37" s="837"/>
      <c r="E37" s="837"/>
      <c r="F37" s="837"/>
      <c r="G37" s="837"/>
      <c r="H37" s="838"/>
      <c r="I37" s="271"/>
      <c r="J37" s="272"/>
      <c r="K37" s="273">
        <f>VLOOKUP(A37,EQUIPOS!A7:D164,4,FALSE)</f>
        <v>652154.75248451764</v>
      </c>
      <c r="L37" s="274"/>
      <c r="M37" s="275">
        <v>30</v>
      </c>
      <c r="N37" s="276">
        <f t="shared" ref="N37:N43" si="0">K37/M37</f>
        <v>21738.491749483921</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90297.586631178623</v>
      </c>
      <c r="L38" s="274"/>
      <c r="M38" s="275">
        <v>9</v>
      </c>
      <c r="N38" s="276">
        <f t="shared" si="0"/>
        <v>10033.065181242069</v>
      </c>
    </row>
    <row r="39" spans="1:14">
      <c r="A39" t="s">
        <v>173</v>
      </c>
      <c r="B39" s="836" t="str">
        <f>VLOOKUP(A39,EQUIPOS!A9:D154,3,FALSE)</f>
        <v>Compactador neumático de Potencia 70 HP, peso de 13 ton</v>
      </c>
      <c r="C39" s="837"/>
      <c r="D39" s="837"/>
      <c r="E39" s="837"/>
      <c r="F39" s="837"/>
      <c r="G39" s="837"/>
      <c r="H39" s="838"/>
      <c r="I39" s="271"/>
      <c r="J39" s="272"/>
      <c r="K39" s="273">
        <f>VLOOKUP(A39,EQUIPOS!A9:D166,4,FALSE)</f>
        <v>97107.274521646701</v>
      </c>
      <c r="L39" s="274"/>
      <c r="M39" s="275">
        <v>9</v>
      </c>
      <c r="N39" s="276">
        <f t="shared" si="0"/>
        <v>10789.697169071856</v>
      </c>
    </row>
    <row r="40" spans="1:14">
      <c r="A40" t="s">
        <v>286</v>
      </c>
      <c r="B40" s="836" t="str">
        <f>VLOOKUP(A40,EQUIPOS!A10:D154,3,FALSE)</f>
        <v>Planta de asfalto en frio</v>
      </c>
      <c r="C40" s="837"/>
      <c r="D40" s="837"/>
      <c r="E40" s="837"/>
      <c r="F40" s="837"/>
      <c r="G40" s="837"/>
      <c r="H40" s="838"/>
      <c r="I40" s="271"/>
      <c r="J40" s="272"/>
      <c r="K40" s="273">
        <f>VLOOKUP(A40,EQUIPOS!A10:D167,4,FALSE)</f>
        <v>351160.59076574224</v>
      </c>
      <c r="L40" s="274"/>
      <c r="M40" s="275">
        <v>9</v>
      </c>
      <c r="N40" s="276">
        <f t="shared" si="0"/>
        <v>39017.843418415803</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9</v>
      </c>
      <c r="N42" s="276">
        <f t="shared" si="0"/>
        <v>27869.870645840547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N77*M46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130838.6144616034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46.036386356281774</v>
      </c>
      <c r="N54" s="276">
        <f>K54*M54</f>
        <v>1150.9096589070443</v>
      </c>
    </row>
    <row r="55" spans="1:14" ht="15.75" thickBot="1">
      <c r="B55" s="46"/>
      <c r="C55" s="285"/>
      <c r="D55" s="285"/>
      <c r="E55" s="285"/>
      <c r="F55" s="285"/>
      <c r="G55" s="285"/>
      <c r="H55" s="285"/>
      <c r="I55" s="272"/>
      <c r="J55" s="228"/>
      <c r="K55" s="286"/>
      <c r="L55" s="271"/>
      <c r="M55" s="287"/>
      <c r="N55" s="288"/>
    </row>
    <row r="56" spans="1:14" ht="15.75" thickBot="1">
      <c r="B56" s="823" t="s">
        <v>953</v>
      </c>
      <c r="C56" s="824"/>
      <c r="D56" s="824"/>
      <c r="E56" s="824"/>
      <c r="F56" s="824"/>
      <c r="G56" s="824"/>
      <c r="H56" s="824"/>
      <c r="I56" s="824"/>
      <c r="J56" s="824"/>
      <c r="K56" s="824"/>
      <c r="L56" s="824"/>
      <c r="M56" s="825"/>
      <c r="N56" s="398">
        <f>SUM(N53:N55)</f>
        <v>102460.62753615655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1347</v>
      </c>
      <c r="B61" s="49" t="str">
        <f>VLOOKUP(A61,TRANSPORTE!A5:D117,3,FALSE)</f>
        <v>Transporte de Mezcla en Frio MDF-38</v>
      </c>
      <c r="C61" s="321"/>
      <c r="D61" s="321"/>
      <c r="E61" s="321"/>
      <c r="F61" s="321"/>
      <c r="G61" s="321"/>
      <c r="H61" s="315" t="s">
        <v>1467</v>
      </c>
      <c r="I61" s="283">
        <v>1.25</v>
      </c>
      <c r="J61" s="290">
        <v>1</v>
      </c>
      <c r="K61" s="283">
        <f>I61*J61</f>
        <v>1.25</v>
      </c>
      <c r="L61" s="827">
        <f>VLOOKUP(A61,TRANSPORTE!A5:D117,4,FALSE)</f>
        <v>1374.2842314091504</v>
      </c>
      <c r="M61" s="828"/>
      <c r="N61" s="291">
        <f>K61*L61</f>
        <v>1717.855289261438</v>
      </c>
    </row>
    <row r="62" spans="1:14">
      <c r="A62" t="s">
        <v>1269</v>
      </c>
      <c r="B62" s="49" t="str">
        <f>VLOOKUP(A62,TRANSPORTE!A6:D117,3,FALSE)</f>
        <v>Transporte de Material Crudo de Rio</v>
      </c>
      <c r="C62" s="50"/>
      <c r="D62" s="50"/>
      <c r="E62" s="50"/>
      <c r="F62" s="50"/>
      <c r="G62" s="50"/>
      <c r="H62" s="315" t="s">
        <v>1467</v>
      </c>
      <c r="I62" s="283">
        <v>1.4</v>
      </c>
      <c r="J62" s="290">
        <v>1</v>
      </c>
      <c r="K62" s="283">
        <f>I62*J62</f>
        <v>1.4</v>
      </c>
      <c r="L62" s="827">
        <f>VLOOKUP(A62,TRANSPORTE!A6:D117,4,FALSE)</f>
        <v>1676.5759569871336</v>
      </c>
      <c r="M62" s="828"/>
      <c r="N62" s="291">
        <f>K62*L62</f>
        <v>2347.206339781987</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4065.061629043425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t="s">
        <v>19</v>
      </c>
      <c r="B72" s="52" t="str">
        <f>VLOOKUP(A72,'MANO DE OBRA'!A8:D68,3,FALSE)</f>
        <v>Obrero (8)</v>
      </c>
      <c r="C72" s="50"/>
      <c r="D72" s="50"/>
      <c r="E72" s="50"/>
      <c r="F72" s="50"/>
      <c r="G72" s="50"/>
      <c r="H72" s="50"/>
      <c r="I72" s="296">
        <f>K72/J72*100</f>
        <v>234080.00000000003</v>
      </c>
      <c r="J72" s="297">
        <v>185</v>
      </c>
      <c r="K72" s="298">
        <f>VLOOKUP(A72,'MANO DE OBRA'!A8:D99,4,FALSE)</f>
        <v>433048</v>
      </c>
      <c r="L72" s="53"/>
      <c r="M72" s="299">
        <f>M38*8</f>
        <v>72</v>
      </c>
      <c r="N72" s="399">
        <f>K72/M72</f>
        <v>6014.5555555555557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SUM(N72:N76)</f>
        <v>9718.9390143891651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N48+N56+N67+N77</f>
        <v>247083.24264119257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49416.648528238518</v>
      </c>
      <c r="M84" s="858"/>
      <c r="N84" s="54"/>
    </row>
    <row r="85" spans="1:14">
      <c r="B85" s="92" t="s">
        <v>973</v>
      </c>
      <c r="C85" s="93"/>
      <c r="D85" s="93"/>
      <c r="E85" s="93"/>
      <c r="F85" s="93"/>
      <c r="G85" s="93"/>
      <c r="H85" s="93"/>
      <c r="I85" s="90"/>
      <c r="J85" s="91"/>
      <c r="K85" s="308">
        <v>0.05</v>
      </c>
      <c r="L85" s="857">
        <f>N79*K85</f>
        <v>12354.16213205963</v>
      </c>
      <c r="M85" s="858"/>
      <c r="N85" s="54"/>
    </row>
    <row r="86" spans="1:14" ht="15.75" thickBot="1">
      <c r="B86" s="94" t="s">
        <v>974</v>
      </c>
      <c r="C86" s="95"/>
      <c r="D86" s="95"/>
      <c r="E86" s="95"/>
      <c r="F86" s="95"/>
      <c r="G86" s="95"/>
      <c r="H86" s="95"/>
      <c r="I86" s="96"/>
      <c r="J86" s="97"/>
      <c r="K86" s="309">
        <v>0.05</v>
      </c>
      <c r="L86" s="859">
        <f>N79*K86</f>
        <v>12354.16213205963</v>
      </c>
      <c r="M86" s="860"/>
      <c r="N86" s="54"/>
    </row>
    <row r="87" spans="1:14" ht="15.75" thickBot="1">
      <c r="B87" s="823" t="s">
        <v>953</v>
      </c>
      <c r="C87" s="824"/>
      <c r="D87" s="824"/>
      <c r="E87" s="824"/>
      <c r="F87" s="824"/>
      <c r="G87" s="824"/>
      <c r="H87" s="824"/>
      <c r="I87" s="824"/>
      <c r="J87" s="824"/>
      <c r="K87" s="824"/>
      <c r="L87" s="824"/>
      <c r="M87" s="825"/>
      <c r="N87" s="55">
        <f>L84+L85+L86</f>
        <v>74124.972792357774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321208.21543355036</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2215</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2216</v>
      </c>
      <c r="C105" s="34"/>
      <c r="D105" s="34"/>
      <c r="E105" s="34"/>
      <c r="F105" s="34"/>
      <c r="G105" s="34"/>
      <c r="H105" s="34"/>
      <c r="I105" s="34"/>
      <c r="J105" s="34"/>
      <c r="K105" s="34"/>
      <c r="L105" s="34"/>
      <c r="M105" s="34"/>
      <c r="N105" s="35"/>
    </row>
    <row r="106" spans="2:14" ht="15" customHeight="1">
      <c r="B106" s="861" t="s">
        <v>2217</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2218</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2219</v>
      </c>
      <c r="C119" s="58"/>
      <c r="D119" s="58"/>
      <c r="E119" s="15"/>
      <c r="F119" s="15"/>
      <c r="G119" s="15"/>
      <c r="H119" s="15"/>
      <c r="I119" s="15"/>
      <c r="J119" s="800"/>
      <c r="K119" s="800"/>
      <c r="L119" s="800"/>
      <c r="M119" s="800"/>
      <c r="N119" s="801"/>
    </row>
    <row r="120" spans="2:14" ht="15.75" thickBot="1">
      <c r="B120" s="265" t="s">
        <v>2220</v>
      </c>
      <c r="C120" s="397"/>
      <c r="D120" s="397"/>
      <c r="E120" s="60"/>
      <c r="F120" s="60"/>
      <c r="G120" s="60"/>
      <c r="H120" s="60"/>
      <c r="I120" s="60"/>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1061</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90297.586631178623</v>
      </c>
      <c r="L37" s="274"/>
      <c r="M37" s="275">
        <v>9</v>
      </c>
      <c r="N37" s="276">
        <f t="shared" ref="N37:N43" si="0">K37/M37</f>
        <v>10033.065181242069</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97107.274521646701</v>
      </c>
      <c r="L38" s="274"/>
      <c r="M38" s="275">
        <v>9</v>
      </c>
      <c r="N38" s="276">
        <f t="shared" si="0"/>
        <v>10789.697169071856</v>
      </c>
    </row>
    <row r="39" spans="1:14">
      <c r="A39" t="s">
        <v>286</v>
      </c>
      <c r="B39" s="836" t="str">
        <f>VLOOKUP(A39,EQUIPOS!A9:D154,3,FALSE)</f>
        <v>Planta de asfalto en frio</v>
      </c>
      <c r="C39" s="837"/>
      <c r="D39" s="837"/>
      <c r="E39" s="837"/>
      <c r="F39" s="837"/>
      <c r="G39" s="837"/>
      <c r="H39" s="838"/>
      <c r="I39" s="271"/>
      <c r="J39" s="272"/>
      <c r="K39" s="273">
        <f>VLOOKUP(A39,EQUIPOS!A9:D166,4,FALSE)</f>
        <v>351160.59076574224</v>
      </c>
      <c r="L39" s="274"/>
      <c r="M39" s="275">
        <v>9</v>
      </c>
      <c r="N39" s="276">
        <f t="shared" si="0"/>
        <v>39017.843418415803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9</v>
      </c>
      <c r="N42" s="276">
        <f t="shared" si="0"/>
        <v>27869.870645840547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130838.6144616034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1369</v>
      </c>
      <c r="B65" s="49" t="str">
        <f>VLOOKUP(A65,TRANSPORTE!A6:D117,3,FALSE)</f>
        <v>Transporte de Mezcla densa En Frio MDF-25</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247083.24264119257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49416.648528238518</v>
      </c>
      <c r="M88" s="858"/>
      <c r="N88" s="54"/>
    </row>
    <row r="89" spans="1:14">
      <c r="B89" s="92" t="s">
        <v>973</v>
      </c>
      <c r="C89" s="93"/>
      <c r="D89" s="93"/>
      <c r="E89" s="93"/>
      <c r="F89" s="93"/>
      <c r="G89" s="93"/>
      <c r="H89" s="93"/>
      <c r="I89" s="90"/>
      <c r="J89" s="91"/>
      <c r="K89" s="308">
        <v>0.05</v>
      </c>
      <c r="L89" s="857">
        <f>N83*K89</f>
        <v>12354.16213205963</v>
      </c>
      <c r="M89" s="858"/>
      <c r="N89" s="54"/>
    </row>
    <row r="90" spans="1:14" ht="15.75" thickBot="1">
      <c r="B90" s="94" t="s">
        <v>974</v>
      </c>
      <c r="C90" s="95"/>
      <c r="D90" s="95"/>
      <c r="E90" s="95"/>
      <c r="F90" s="95"/>
      <c r="G90" s="95"/>
      <c r="H90" s="95"/>
      <c r="I90" s="96"/>
      <c r="J90" s="97"/>
      <c r="K90" s="309">
        <v>0.05</v>
      </c>
      <c r="L90" s="859">
        <f>N83*K90</f>
        <v>12354.16213205963</v>
      </c>
      <c r="M90" s="860"/>
      <c r="N90" s="54"/>
    </row>
    <row r="91" spans="1:14" ht="15.75" thickBot="1">
      <c r="B91" s="823" t="s">
        <v>953</v>
      </c>
      <c r="C91" s="824"/>
      <c r="D91" s="824"/>
      <c r="E91" s="824"/>
      <c r="F91" s="824"/>
      <c r="G91" s="824"/>
      <c r="H91" s="824"/>
      <c r="I91" s="824"/>
      <c r="J91" s="824"/>
      <c r="K91" s="824"/>
      <c r="L91" s="824"/>
      <c r="M91" s="825"/>
      <c r="N91" s="55">
        <f>L88+L89+L90</f>
        <v>74124.972792357774</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321208.21543355036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1062</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90297.586631178623</v>
      </c>
      <c r="L37" s="274"/>
      <c r="M37" s="275">
        <v>9</v>
      </c>
      <c r="N37" s="276">
        <f t="shared" ref="N37:N43" si="0">K37/M37</f>
        <v>10033.065181242069</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97107.274521646701</v>
      </c>
      <c r="L38" s="274"/>
      <c r="M38" s="275">
        <v>9</v>
      </c>
      <c r="N38" s="276">
        <f t="shared" si="0"/>
        <v>10789.697169071856</v>
      </c>
    </row>
    <row r="39" spans="1:14">
      <c r="A39" t="s">
        <v>286</v>
      </c>
      <c r="B39" s="836" t="str">
        <f>VLOOKUP(A39,EQUIPOS!A9:D154,3,FALSE)</f>
        <v>Planta de asfalto en frio</v>
      </c>
      <c r="C39" s="837"/>
      <c r="D39" s="837"/>
      <c r="E39" s="837"/>
      <c r="F39" s="837"/>
      <c r="G39" s="837"/>
      <c r="H39" s="838"/>
      <c r="I39" s="271"/>
      <c r="J39" s="272"/>
      <c r="K39" s="273">
        <f>VLOOKUP(A39,EQUIPOS!A9:D166,4,FALSE)</f>
        <v>351160.59076574224</v>
      </c>
      <c r="L39" s="274"/>
      <c r="M39" s="275">
        <v>9</v>
      </c>
      <c r="N39" s="276">
        <f t="shared" si="0"/>
        <v>39017.843418415803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9</v>
      </c>
      <c r="N42" s="276">
        <f t="shared" si="0"/>
        <v>27869.870645840547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971.8939014389166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130838.6144616034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415">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v>1.4</v>
      </c>
      <c r="L64" s="827">
        <f>VLOOKUP(A64,TRANSPORTE!A5:D117,4,FALSE)</f>
        <v>1676.5759569871336</v>
      </c>
      <c r="M64" s="828"/>
      <c r="N64" s="291">
        <f>K64*L64</f>
        <v>2347.206339781987</v>
      </c>
    </row>
    <row r="65" spans="1:15">
      <c r="A65" t="s">
        <v>1349</v>
      </c>
      <c r="B65" s="49" t="str">
        <f>VLOOKUP(A65,TRANSPORTE!A6:D117,3,FALSE)</f>
        <v>Transporte de Mezcla en Frio DMF-19</v>
      </c>
      <c r="C65" s="50"/>
      <c r="D65" s="50"/>
      <c r="E65" s="50"/>
      <c r="F65" s="50"/>
      <c r="G65" s="50"/>
      <c r="H65" s="315" t="s">
        <v>1467</v>
      </c>
      <c r="I65" s="283">
        <v>1.25</v>
      </c>
      <c r="J65" s="290">
        <v>1</v>
      </c>
      <c r="K65" s="283">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247083.24264119257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49416.648528238518</v>
      </c>
      <c r="M88" s="858"/>
      <c r="N88" s="54"/>
    </row>
    <row r="89" spans="1:14">
      <c r="B89" s="92" t="s">
        <v>973</v>
      </c>
      <c r="C89" s="93"/>
      <c r="D89" s="93"/>
      <c r="E89" s="93"/>
      <c r="F89" s="93"/>
      <c r="G89" s="93"/>
      <c r="H89" s="93"/>
      <c r="I89" s="90"/>
      <c r="J89" s="91"/>
      <c r="K89" s="308">
        <v>0.05</v>
      </c>
      <c r="L89" s="857">
        <f>N83*K89</f>
        <v>12354.16213205963</v>
      </c>
      <c r="M89" s="858"/>
      <c r="N89" s="54"/>
    </row>
    <row r="90" spans="1:14" ht="15.75" thickBot="1">
      <c r="B90" s="94" t="s">
        <v>974</v>
      </c>
      <c r="C90" s="95"/>
      <c r="D90" s="95"/>
      <c r="E90" s="95"/>
      <c r="F90" s="95"/>
      <c r="G90" s="95"/>
      <c r="H90" s="95"/>
      <c r="I90" s="96"/>
      <c r="J90" s="97"/>
      <c r="K90" s="309">
        <v>0.05</v>
      </c>
      <c r="L90" s="859">
        <f>N83*K90</f>
        <v>12354.16213205963</v>
      </c>
      <c r="M90" s="860"/>
      <c r="N90" s="54"/>
    </row>
    <row r="91" spans="1:14" ht="15.75" thickBot="1">
      <c r="B91" s="823" t="s">
        <v>953</v>
      </c>
      <c r="C91" s="824"/>
      <c r="D91" s="824"/>
      <c r="E91" s="824"/>
      <c r="F91" s="824"/>
      <c r="G91" s="824"/>
      <c r="H91" s="824"/>
      <c r="I91" s="824"/>
      <c r="J91" s="824"/>
      <c r="K91" s="824"/>
      <c r="L91" s="824"/>
      <c r="M91" s="825"/>
      <c r="N91" s="55">
        <f>L88+L89+L90</f>
        <v>74124.972792357774</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55">
        <f>N83+N91</f>
        <v>321208.21543355036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1063</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168</v>
      </c>
      <c r="B37" s="836" t="str">
        <f>VLOOKUP(A37,EQUIPOS!A7:D154,3,FALSE)</f>
        <v>Compactador tipo  POTENCIA: 105 HP, PESO: 6 ton</v>
      </c>
      <c r="C37" s="837"/>
      <c r="D37" s="837"/>
      <c r="E37" s="837"/>
      <c r="F37" s="837"/>
      <c r="G37" s="837"/>
      <c r="H37" s="838"/>
      <c r="I37" s="271"/>
      <c r="J37" s="272"/>
      <c r="K37" s="273">
        <f>VLOOKUP(A37,EQUIPOS!A7:D164,4,FALSE)</f>
        <v>90297.586631178623</v>
      </c>
      <c r="L37" s="274"/>
      <c r="M37" s="275">
        <v>7</v>
      </c>
      <c r="N37" s="276">
        <f t="shared" ref="N37:N43" si="0">K37/M37</f>
        <v>12899.655233025518</v>
      </c>
    </row>
    <row r="38" spans="1:14">
      <c r="A38" t="s">
        <v>173</v>
      </c>
      <c r="B38" s="836" t="str">
        <f>VLOOKUP(A38,EQUIPOS!A8:D154,3,FALSE)</f>
        <v>Compactador neumático de Potencia 70 HP, peso de 13 ton</v>
      </c>
      <c r="C38" s="837"/>
      <c r="D38" s="837"/>
      <c r="E38" s="837"/>
      <c r="F38" s="837"/>
      <c r="G38" s="837"/>
      <c r="H38" s="838"/>
      <c r="I38" s="271"/>
      <c r="J38" s="272"/>
      <c r="K38" s="273">
        <f>VLOOKUP(A38,EQUIPOS!A8:D165,4,FALSE)</f>
        <v>97107.274521646701</v>
      </c>
      <c r="L38" s="274"/>
      <c r="M38" s="275">
        <v>7</v>
      </c>
      <c r="N38" s="276">
        <f t="shared" si="0"/>
        <v>13872.467788806671</v>
      </c>
    </row>
    <row r="39" spans="1:14">
      <c r="A39" t="s">
        <v>286</v>
      </c>
      <c r="B39" s="836" t="str">
        <f>VLOOKUP(A39,EQUIPOS!A9:D154,3,FALSE)</f>
        <v>Planta de asfalto en frio</v>
      </c>
      <c r="C39" s="837"/>
      <c r="D39" s="837"/>
      <c r="E39" s="837"/>
      <c r="F39" s="837"/>
      <c r="G39" s="837"/>
      <c r="H39" s="838"/>
      <c r="I39" s="271"/>
      <c r="J39" s="272"/>
      <c r="K39" s="273">
        <f>VLOOKUP(A39,EQUIPOS!A9:D166,4,FALSE)</f>
        <v>351160.59076574224</v>
      </c>
      <c r="L39" s="274"/>
      <c r="M39" s="275">
        <v>9</v>
      </c>
      <c r="N39" s="276">
        <f t="shared" si="0"/>
        <v>39017.843418415803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7</v>
      </c>
      <c r="N42" s="276">
        <f t="shared" si="0"/>
        <v>35832.690830366417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1110.7358873587618</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144889.63730356735</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1343</v>
      </c>
      <c r="B65" s="49" t="str">
        <f>VLOOKUP(A65,TRANSPORTE!A5:D117,3,FALSE)</f>
        <v>Transporte de Mezcla Densa para Bacheo</v>
      </c>
      <c r="C65" s="50"/>
      <c r="D65" s="50"/>
      <c r="E65" s="50"/>
      <c r="F65" s="50"/>
      <c r="G65" s="50"/>
      <c r="H65" s="315" t="s">
        <v>1467</v>
      </c>
      <c r="I65" s="283">
        <v>1.25</v>
      </c>
      <c r="J65" s="283">
        <v>1</v>
      </c>
      <c r="K65" s="283">
        <f>I65*J65</f>
        <v>1.25</v>
      </c>
      <c r="L65" s="293"/>
      <c r="M65" s="294">
        <f>VLOOKUP(A64,TRANSPORTE!A5:D117,4,FALSE)</f>
        <v>1676.5759569871336</v>
      </c>
      <c r="N65" s="416">
        <f>K65*M65</f>
        <v>2095.7199462339172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4442.9262860159042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63</v>
      </c>
      <c r="N75" s="399">
        <f>K75/M75</f>
        <v>6873.7777777777774</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11107.358873587618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262900.5499993274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52580.109999865483</v>
      </c>
      <c r="M88" s="858"/>
      <c r="N88" s="54"/>
    </row>
    <row r="89" spans="1:14">
      <c r="B89" s="92" t="s">
        <v>973</v>
      </c>
      <c r="C89" s="93"/>
      <c r="D89" s="93"/>
      <c r="E89" s="93"/>
      <c r="F89" s="93"/>
      <c r="G89" s="93"/>
      <c r="H89" s="93"/>
      <c r="I89" s="90"/>
      <c r="J89" s="91"/>
      <c r="K89" s="308">
        <v>0.05</v>
      </c>
      <c r="L89" s="857">
        <f>N83*K89</f>
        <v>13145.027499966371</v>
      </c>
      <c r="M89" s="858"/>
      <c r="N89" s="54"/>
    </row>
    <row r="90" spans="1:14" ht="15.75" thickBot="1">
      <c r="B90" s="94" t="s">
        <v>974</v>
      </c>
      <c r="C90" s="95"/>
      <c r="D90" s="95"/>
      <c r="E90" s="95"/>
      <c r="F90" s="95"/>
      <c r="G90" s="95"/>
      <c r="H90" s="95"/>
      <c r="I90" s="96"/>
      <c r="J90" s="97"/>
      <c r="K90" s="309">
        <v>0.05</v>
      </c>
      <c r="L90" s="859">
        <f>N83*K90</f>
        <v>13145.027499966371</v>
      </c>
      <c r="M90" s="860"/>
      <c r="N90" s="54"/>
    </row>
    <row r="91" spans="1:14" ht="15.75" thickBot="1">
      <c r="B91" s="823" t="s">
        <v>953</v>
      </c>
      <c r="C91" s="824"/>
      <c r="D91" s="824"/>
      <c r="E91" s="824"/>
      <c r="F91" s="824"/>
      <c r="G91" s="824"/>
      <c r="H91" s="824"/>
      <c r="I91" s="824"/>
      <c r="J91" s="824"/>
      <c r="K91" s="824"/>
      <c r="L91" s="824"/>
      <c r="M91" s="825"/>
      <c r="N91" s="55">
        <f>L88+L89+L90</f>
        <v>78870.164999798217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341770.71499912563</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1064</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9</v>
      </c>
      <c r="N37" s="276">
        <f t="shared" ref="N37:N43" si="0">K37/M37</f>
        <v>10789.697169071856</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90297.586631178623</v>
      </c>
      <c r="L38" s="274"/>
      <c r="M38" s="275">
        <v>9</v>
      </c>
      <c r="N38" s="276">
        <f t="shared" si="0"/>
        <v>10033.065181242069</v>
      </c>
    </row>
    <row r="39" spans="1:14">
      <c r="A39" t="s">
        <v>286</v>
      </c>
      <c r="B39" s="836" t="str">
        <f>VLOOKUP(A39,EQUIPOS!A9:D154,3,FALSE)</f>
        <v>Planta de asfalto en frio</v>
      </c>
      <c r="C39" s="837"/>
      <c r="D39" s="837"/>
      <c r="E39" s="837"/>
      <c r="F39" s="837"/>
      <c r="G39" s="837"/>
      <c r="H39" s="838"/>
      <c r="I39" s="271"/>
      <c r="J39" s="272"/>
      <c r="K39" s="273">
        <f>VLOOKUP(A39,EQUIPOS!A9:D166,4,FALSE)</f>
        <v>351160.59076574224</v>
      </c>
      <c r="L39" s="274"/>
      <c r="M39" s="275">
        <v>9</v>
      </c>
      <c r="N39" s="276">
        <f t="shared" si="0"/>
        <v>39017.843418415803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9</v>
      </c>
      <c r="N42" s="276">
        <f t="shared" si="0"/>
        <v>27869.870645840547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130838.6144616034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1350</v>
      </c>
      <c r="B65" s="49" t="str">
        <f>VLOOKUP(A65,TRANSPORTE!A6:D117,3,FALSE)</f>
        <v>Transporte de Mezcla en Frio  MAF-19</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247083.24264119257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49416.648528238518</v>
      </c>
      <c r="M88" s="858"/>
      <c r="N88" s="54"/>
    </row>
    <row r="89" spans="1:14">
      <c r="B89" s="92" t="s">
        <v>973</v>
      </c>
      <c r="C89" s="93"/>
      <c r="D89" s="93"/>
      <c r="E89" s="93"/>
      <c r="F89" s="93"/>
      <c r="G89" s="93"/>
      <c r="H89" s="93"/>
      <c r="I89" s="90"/>
      <c r="J89" s="91"/>
      <c r="K89" s="308">
        <v>0.05</v>
      </c>
      <c r="L89" s="857">
        <f>N83*K89</f>
        <v>12354.16213205963</v>
      </c>
      <c r="M89" s="858"/>
      <c r="N89" s="54"/>
    </row>
    <row r="90" spans="1:14" ht="15.75" thickBot="1">
      <c r="B90" s="94" t="s">
        <v>974</v>
      </c>
      <c r="C90" s="95"/>
      <c r="D90" s="95"/>
      <c r="E90" s="95"/>
      <c r="F90" s="95"/>
      <c r="G90" s="95"/>
      <c r="H90" s="95"/>
      <c r="I90" s="96"/>
      <c r="J90" s="97"/>
      <c r="K90" s="309">
        <v>0.05</v>
      </c>
      <c r="L90" s="859">
        <f>N83*K90</f>
        <v>12354.16213205963</v>
      </c>
      <c r="M90" s="860"/>
      <c r="N90" s="54"/>
    </row>
    <row r="91" spans="1:14" ht="15.75" thickBot="1">
      <c r="B91" s="823" t="s">
        <v>953</v>
      </c>
      <c r="C91" s="824"/>
      <c r="D91" s="824"/>
      <c r="E91" s="824"/>
      <c r="F91" s="824"/>
      <c r="G91" s="824"/>
      <c r="H91" s="824"/>
      <c r="I91" s="824"/>
      <c r="J91" s="824"/>
      <c r="K91" s="824"/>
      <c r="L91" s="824"/>
      <c r="M91" s="825"/>
      <c r="N91" s="55">
        <f>L88+L89+L90</f>
        <v>74124.972792357774</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321208.21543355036</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1065</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9</v>
      </c>
      <c r="N37" s="276">
        <f t="shared" ref="N37:N43" si="0">K37/M37</f>
        <v>10789.697169071856</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90297.586631178623</v>
      </c>
      <c r="L38" s="274"/>
      <c r="M38" s="275">
        <v>9</v>
      </c>
      <c r="N38" s="276">
        <f t="shared" si="0"/>
        <v>10033.065181242069</v>
      </c>
    </row>
    <row r="39" spans="1:14">
      <c r="A39" t="s">
        <v>286</v>
      </c>
      <c r="B39" s="836" t="str">
        <f>VLOOKUP(A39,EQUIPOS!A9:D154,3,FALSE)</f>
        <v>Planta de asfalto en frio</v>
      </c>
      <c r="C39" s="837"/>
      <c r="D39" s="837"/>
      <c r="E39" s="837"/>
      <c r="F39" s="837"/>
      <c r="G39" s="837"/>
      <c r="H39" s="838"/>
      <c r="I39" s="271"/>
      <c r="J39" s="272"/>
      <c r="K39" s="273">
        <f>VLOOKUP(A39,EQUIPOS!A9:D166,4,FALSE)</f>
        <v>351160.59076574224</v>
      </c>
      <c r="L39" s="274"/>
      <c r="M39" s="275">
        <v>9</v>
      </c>
      <c r="N39" s="276">
        <f t="shared" si="0"/>
        <v>39017.843418415803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9</v>
      </c>
      <c r="N42" s="276">
        <f t="shared" si="0"/>
        <v>27869.870645840547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130838.6144616034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1357</v>
      </c>
      <c r="B64" s="49" t="str">
        <f>VLOOKUP(A64,TRANSPORTE!A6:D117,3,FALSE)</f>
        <v>Transporte de Mezcla Abierta en Frio MAF-25</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247083.24264119257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49416.648528238518</v>
      </c>
      <c r="M87" s="858"/>
      <c r="N87" s="54"/>
    </row>
    <row r="88" spans="1:14">
      <c r="B88" s="92" t="s">
        <v>973</v>
      </c>
      <c r="C88" s="93"/>
      <c r="D88" s="93"/>
      <c r="E88" s="93"/>
      <c r="F88" s="93"/>
      <c r="G88" s="93"/>
      <c r="H88" s="93"/>
      <c r="I88" s="90"/>
      <c r="J88" s="91"/>
      <c r="K88" s="308">
        <v>0.05</v>
      </c>
      <c r="L88" s="857">
        <f>N82*K88</f>
        <v>12354.16213205963</v>
      </c>
      <c r="M88" s="858"/>
      <c r="N88" s="54"/>
    </row>
    <row r="89" spans="1:14" ht="15.75" thickBot="1">
      <c r="B89" s="94" t="s">
        <v>974</v>
      </c>
      <c r="C89" s="95"/>
      <c r="D89" s="95"/>
      <c r="E89" s="95"/>
      <c r="F89" s="95"/>
      <c r="G89" s="95"/>
      <c r="H89" s="95"/>
      <c r="I89" s="96"/>
      <c r="J89" s="97"/>
      <c r="K89" s="309">
        <v>0.05</v>
      </c>
      <c r="L89" s="859">
        <f>N82*K89</f>
        <v>12354.16213205963</v>
      </c>
      <c r="M89" s="860"/>
      <c r="N89" s="54"/>
    </row>
    <row r="90" spans="1:14" ht="15.75" thickBot="1">
      <c r="B90" s="823" t="s">
        <v>953</v>
      </c>
      <c r="C90" s="824"/>
      <c r="D90" s="824"/>
      <c r="E90" s="824"/>
      <c r="F90" s="824"/>
      <c r="G90" s="824"/>
      <c r="H90" s="824"/>
      <c r="I90" s="824"/>
      <c r="J90" s="824"/>
      <c r="K90" s="824"/>
      <c r="L90" s="824"/>
      <c r="M90" s="825"/>
      <c r="N90" s="55">
        <f>L87+L88+L89</f>
        <v>74124.972792357774</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321208.21543355036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1066</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9</v>
      </c>
      <c r="N37" s="276">
        <f t="shared" ref="N37:N43" si="0">K37/M37</f>
        <v>10789.697169071856</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90297.586631178623</v>
      </c>
      <c r="L38" s="274"/>
      <c r="M38" s="275">
        <v>9</v>
      </c>
      <c r="N38" s="276">
        <f t="shared" si="0"/>
        <v>10033.065181242069</v>
      </c>
    </row>
    <row r="39" spans="1:14">
      <c r="A39" t="s">
        <v>286</v>
      </c>
      <c r="B39" s="836" t="str">
        <f>VLOOKUP(A39,EQUIPOS!A9:D154,3,FALSE)</f>
        <v>Planta de asfalto en frio</v>
      </c>
      <c r="C39" s="837"/>
      <c r="D39" s="837"/>
      <c r="E39" s="837"/>
      <c r="F39" s="837"/>
      <c r="G39" s="837"/>
      <c r="H39" s="838"/>
      <c r="I39" s="271"/>
      <c r="J39" s="272"/>
      <c r="K39" s="273">
        <f>VLOOKUP(A39,EQUIPOS!A9:D166,4,FALSE)</f>
        <v>351160.59076574224</v>
      </c>
      <c r="L39" s="274"/>
      <c r="M39" s="275">
        <v>9</v>
      </c>
      <c r="N39" s="276">
        <f t="shared" si="0"/>
        <v>39017.843418415803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9</v>
      </c>
      <c r="N42" s="276">
        <f t="shared" si="0"/>
        <v>27869.870645840547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37"/>
      <c r="F46" s="837"/>
      <c r="G46" s="837"/>
      <c r="H46" s="838"/>
      <c r="I46" s="39"/>
      <c r="J46" s="40"/>
      <c r="K46" s="278"/>
      <c r="L46" s="280"/>
      <c r="M46" s="281"/>
      <c r="N46" s="282"/>
    </row>
    <row r="47" spans="1:14">
      <c r="B47" s="843" t="s">
        <v>952</v>
      </c>
      <c r="C47" s="956"/>
      <c r="D47" s="956"/>
      <c r="E47" s="41"/>
      <c r="F47" s="42"/>
      <c r="G47" s="42"/>
      <c r="H47" s="43"/>
      <c r="I47" s="39"/>
      <c r="J47" s="40"/>
      <c r="K47" s="283"/>
      <c r="L47" s="280"/>
      <c r="M47" s="405">
        <v>0.1</v>
      </c>
      <c r="N47" s="348">
        <f>N81*M47</f>
        <v>971.8939014389166</v>
      </c>
    </row>
    <row r="48" spans="1:14" ht="15.75" thickBot="1">
      <c r="B48" s="957"/>
      <c r="C48" s="958"/>
      <c r="D48" s="958"/>
      <c r="E48" s="958"/>
      <c r="F48" s="958"/>
      <c r="G48" s="958"/>
      <c r="H48" s="959"/>
      <c r="I48" s="845"/>
      <c r="J48" s="846"/>
      <c r="K48" s="44"/>
      <c r="L48" s="847"/>
      <c r="M48" s="960"/>
      <c r="N48" s="108"/>
    </row>
    <row r="49" spans="1:14" ht="15.75" thickBot="1">
      <c r="B49" s="823" t="s">
        <v>953</v>
      </c>
      <c r="C49" s="824"/>
      <c r="D49" s="824"/>
      <c r="E49" s="824"/>
      <c r="F49" s="824"/>
      <c r="G49" s="824"/>
      <c r="H49" s="824"/>
      <c r="I49" s="824"/>
      <c r="J49" s="824"/>
      <c r="K49" s="824"/>
      <c r="L49" s="824"/>
      <c r="M49" s="825"/>
      <c r="N49" s="398">
        <f>SUM(N36:N48)</f>
        <v>130838.6144616034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1352</v>
      </c>
      <c r="B65" s="49" t="str">
        <f>VLOOKUP(A65,TRANSPORTE!A6:D117,3,FALSE)</f>
        <v xml:space="preserve">Transporte de Mezcla Abierta en Frio MAF-38 </v>
      </c>
      <c r="C65" s="50"/>
      <c r="D65" s="50"/>
      <c r="E65" s="50"/>
      <c r="F65" s="50"/>
      <c r="G65" s="50"/>
      <c r="H65" s="315" t="s">
        <v>1467</v>
      </c>
      <c r="I65" s="283">
        <v>1.25</v>
      </c>
      <c r="J65" s="290">
        <v>1</v>
      </c>
      <c r="K65" s="283">
        <f>I65*J65</f>
        <v>1.25</v>
      </c>
      <c r="L65" s="827">
        <f>VLOOKUP(A65,TRANSPORTE!A6:D117,4,FALSE)</f>
        <v>1303.8790800609997</v>
      </c>
      <c r="M65" s="828"/>
      <c r="N65" s="291">
        <f>K65*L65</f>
        <v>1629.8488500762496</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3977.0551898582366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72</v>
      </c>
      <c r="N75" s="399">
        <f>K75/M75</f>
        <v>6014.5555555555557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9718.9390143891651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246995.23620200739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49399.04724040148</v>
      </c>
      <c r="M88" s="858"/>
      <c r="N88" s="54"/>
    </row>
    <row r="89" spans="1:14">
      <c r="B89" s="92" t="s">
        <v>973</v>
      </c>
      <c r="C89" s="93"/>
      <c r="D89" s="93"/>
      <c r="E89" s="93"/>
      <c r="F89" s="93"/>
      <c r="G89" s="93"/>
      <c r="H89" s="93"/>
      <c r="I89" s="90"/>
      <c r="J89" s="91"/>
      <c r="K89" s="308">
        <v>0.05</v>
      </c>
      <c r="L89" s="857">
        <f>N83*K89</f>
        <v>12349.76181010037</v>
      </c>
      <c r="M89" s="858"/>
      <c r="N89" s="54"/>
    </row>
    <row r="90" spans="1:14" ht="15.75" thickBot="1">
      <c r="B90" s="94" t="s">
        <v>974</v>
      </c>
      <c r="C90" s="95"/>
      <c r="D90" s="95"/>
      <c r="E90" s="95"/>
      <c r="F90" s="95"/>
      <c r="G90" s="95"/>
      <c r="H90" s="95"/>
      <c r="I90" s="96"/>
      <c r="J90" s="97"/>
      <c r="K90" s="309">
        <v>0.05</v>
      </c>
      <c r="L90" s="859">
        <f>N83*K90</f>
        <v>12349.76181010037</v>
      </c>
      <c r="M90" s="860"/>
      <c r="N90" s="54"/>
    </row>
    <row r="91" spans="1:14" ht="15.75" thickBot="1">
      <c r="B91" s="823" t="s">
        <v>953</v>
      </c>
      <c r="C91" s="824"/>
      <c r="D91" s="824"/>
      <c r="E91" s="824"/>
      <c r="F91" s="824"/>
      <c r="G91" s="824"/>
      <c r="H91" s="824"/>
      <c r="I91" s="824"/>
      <c r="J91" s="824"/>
      <c r="K91" s="824"/>
      <c r="L91" s="824"/>
      <c r="M91" s="825"/>
      <c r="N91" s="55">
        <f>L88+L89+L90</f>
        <v>74098.570860602224</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321093.80706260959</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1067</v>
      </c>
      <c r="C31" s="961" t="s">
        <v>1579</v>
      </c>
      <c r="D31" s="961"/>
      <c r="E31" s="961"/>
      <c r="F31" s="962"/>
      <c r="G31" s="962"/>
      <c r="H31" s="962"/>
      <c r="I31" s="962"/>
      <c r="J31" s="962"/>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7</v>
      </c>
      <c r="N37" s="276">
        <f t="shared" ref="N37:N43" si="0">K37/M37</f>
        <v>13872.467788806671</v>
      </c>
    </row>
    <row r="38" spans="1:14">
      <c r="A38" t="s">
        <v>168</v>
      </c>
      <c r="B38" s="836" t="str">
        <f>VLOOKUP(A38,EQUIPOS!A8:D154,3,FALSE)</f>
        <v>Compactador tipo  POTENCIA: 105 HP, PESO: 6 ton</v>
      </c>
      <c r="C38" s="837"/>
      <c r="D38" s="837"/>
      <c r="E38" s="837"/>
      <c r="F38" s="837"/>
      <c r="G38" s="837"/>
      <c r="H38" s="838"/>
      <c r="I38" s="271"/>
      <c r="J38" s="272"/>
      <c r="K38" s="273">
        <f>VLOOKUP(A38,EQUIPOS!A8:D165,4,FALSE)</f>
        <v>90297.586631178623</v>
      </c>
      <c r="L38" s="274"/>
      <c r="M38" s="275">
        <v>7</v>
      </c>
      <c r="N38" s="276">
        <f t="shared" si="0"/>
        <v>12899.655233025518</v>
      </c>
    </row>
    <row r="39" spans="1:14">
      <c r="A39" t="s">
        <v>286</v>
      </c>
      <c r="B39" s="836" t="str">
        <f>VLOOKUP(A39,EQUIPOS!A9:D154,3,FALSE)</f>
        <v>Planta de asfalto en frio</v>
      </c>
      <c r="C39" s="837"/>
      <c r="D39" s="837"/>
      <c r="E39" s="837"/>
      <c r="F39" s="837"/>
      <c r="G39" s="837"/>
      <c r="H39" s="838"/>
      <c r="I39" s="271"/>
      <c r="J39" s="272"/>
      <c r="K39" s="273">
        <f>VLOOKUP(A39,EQUIPOS!A9:D166,4,FALSE)</f>
        <v>351160.59076574224</v>
      </c>
      <c r="L39" s="274"/>
      <c r="M39" s="275">
        <v>9</v>
      </c>
      <c r="N39" s="276">
        <f t="shared" si="0"/>
        <v>39017.843418415803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7</v>
      </c>
      <c r="N42" s="276">
        <f t="shared" si="0"/>
        <v>35832.690830366417</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9</v>
      </c>
      <c r="N43" s="276">
        <f t="shared" si="0"/>
        <v>7768.9300639260427</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1110.7358873587618</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144889.63730356735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1352</v>
      </c>
      <c r="B64" s="49" t="str">
        <f>VLOOKUP(A64,TRANSPORTE!A6:D117,3,FALSE)</f>
        <v xml:space="preserve">Transporte de Mezcla Abierta en Frio MAF-38 </v>
      </c>
      <c r="C64" s="50"/>
      <c r="D64" s="50"/>
      <c r="E64" s="50"/>
      <c r="F64" s="50"/>
      <c r="G64" s="50"/>
      <c r="H64" s="315" t="s">
        <v>1467</v>
      </c>
      <c r="I64" s="283">
        <v>1.25</v>
      </c>
      <c r="J64" s="290">
        <v>1</v>
      </c>
      <c r="K64" s="283">
        <f>I64*J64</f>
        <v>1.25</v>
      </c>
      <c r="L64" s="827">
        <f>VLOOKUP(A64,TRANSPORTE!A6:D117,4,FALSE)</f>
        <v>1303.8790800609997</v>
      </c>
      <c r="M64" s="828"/>
      <c r="N64" s="291">
        <f>K64*L64</f>
        <v>1629.8488500762496</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3977.0551898582366</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63</v>
      </c>
      <c r="N74" s="399">
        <f>K74/M74</f>
        <v>6873.7777777777774</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11107.358873587618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262434.67890316976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52486.935780633954</v>
      </c>
      <c r="M87" s="858"/>
      <c r="N87" s="54"/>
    </row>
    <row r="88" spans="1:14">
      <c r="B88" s="92" t="s">
        <v>973</v>
      </c>
      <c r="C88" s="93"/>
      <c r="D88" s="93"/>
      <c r="E88" s="93"/>
      <c r="F88" s="93"/>
      <c r="G88" s="93"/>
      <c r="H88" s="93"/>
      <c r="I88" s="90"/>
      <c r="J88" s="91"/>
      <c r="K88" s="308">
        <v>0.05</v>
      </c>
      <c r="L88" s="857">
        <f>N82*K88</f>
        <v>13121.733945158488</v>
      </c>
      <c r="M88" s="858"/>
      <c r="N88" s="54"/>
    </row>
    <row r="89" spans="1:14" ht="15.75" thickBot="1">
      <c r="B89" s="94" t="s">
        <v>974</v>
      </c>
      <c r="C89" s="95"/>
      <c r="D89" s="95"/>
      <c r="E89" s="95"/>
      <c r="F89" s="95"/>
      <c r="G89" s="95"/>
      <c r="H89" s="95"/>
      <c r="I89" s="96"/>
      <c r="J89" s="97"/>
      <c r="K89" s="309">
        <v>0.05</v>
      </c>
      <c r="L89" s="859">
        <f>N82*K89</f>
        <v>13121.733945158488</v>
      </c>
      <c r="M89" s="860"/>
      <c r="N89" s="54"/>
    </row>
    <row r="90" spans="1:14" ht="15.75" thickBot="1">
      <c r="B90" s="823" t="s">
        <v>953</v>
      </c>
      <c r="C90" s="824"/>
      <c r="D90" s="824"/>
      <c r="E90" s="824"/>
      <c r="F90" s="824"/>
      <c r="G90" s="824"/>
      <c r="H90" s="824"/>
      <c r="I90" s="824"/>
      <c r="J90" s="824"/>
      <c r="K90" s="824"/>
      <c r="L90" s="824"/>
      <c r="M90" s="825"/>
      <c r="N90" s="55">
        <f>L87+L88+L89</f>
        <v>78730.403670950924</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341165.08257412066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1068</v>
      </c>
      <c r="C31" s="84" t="s">
        <v>2066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36"/>
      <c r="C47" s="837"/>
      <c r="D47" s="837"/>
      <c r="E47" s="837"/>
      <c r="F47" s="837"/>
      <c r="G47" s="837"/>
      <c r="H47" s="838"/>
      <c r="I47" s="839"/>
      <c r="J47" s="820"/>
      <c r="K47" s="273"/>
      <c r="L47" s="840"/>
      <c r="M47" s="841"/>
      <c r="N47" s="276"/>
    </row>
    <row r="48" spans="1:14">
      <c r="B48" s="836"/>
      <c r="C48" s="837"/>
      <c r="D48" s="837"/>
      <c r="E48" s="842"/>
      <c r="F48" s="837"/>
      <c r="G48" s="837"/>
      <c r="H48" s="838"/>
      <c r="I48" s="39"/>
      <c r="J48" s="40"/>
      <c r="K48" s="278"/>
      <c r="L48" s="280"/>
      <c r="M48" s="281"/>
      <c r="N48" s="282"/>
    </row>
    <row r="49" spans="1:14">
      <c r="B49" s="843" t="s">
        <v>952</v>
      </c>
      <c r="C49" s="844"/>
      <c r="D49" s="844"/>
      <c r="E49" s="41"/>
      <c r="F49" s="42"/>
      <c r="G49" s="42"/>
      <c r="H49" s="43"/>
      <c r="I49" s="39"/>
      <c r="J49" s="40"/>
      <c r="K49" s="283"/>
      <c r="L49" s="280"/>
      <c r="M49" s="405">
        <v>0.1</v>
      </c>
      <c r="N49" s="348">
        <f>N83*M49</f>
        <v>874.7045112950251</v>
      </c>
    </row>
    <row r="50" spans="1:14" ht="15.75" thickBot="1">
      <c r="B50" s="836"/>
      <c r="C50" s="837"/>
      <c r="D50" s="837"/>
      <c r="E50" s="837"/>
      <c r="F50" s="837"/>
      <c r="G50" s="837"/>
      <c r="H50" s="838"/>
      <c r="I50" s="845"/>
      <c r="J50" s="846"/>
      <c r="K50" s="44"/>
      <c r="L50" s="847"/>
      <c r="M50" s="848"/>
      <c r="N50" s="108"/>
    </row>
    <row r="51" spans="1:14" ht="15.75" thickBot="1">
      <c r="B51" s="823" t="s">
        <v>953</v>
      </c>
      <c r="C51" s="824"/>
      <c r="D51" s="824"/>
      <c r="E51" s="824"/>
      <c r="F51" s="824"/>
      <c r="G51" s="824"/>
      <c r="H51" s="824"/>
      <c r="I51" s="824"/>
      <c r="J51" s="824"/>
      <c r="K51" s="824"/>
      <c r="L51" s="824"/>
      <c r="M51" s="825"/>
      <c r="N51" s="398">
        <f>SUM(N36:N50)</f>
        <v>155214.78661333804</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14" t="s">
        <v>944</v>
      </c>
      <c r="C55" s="815"/>
      <c r="D55" s="815"/>
      <c r="E55" s="815"/>
      <c r="F55" s="815"/>
      <c r="G55" s="815"/>
      <c r="H55" s="815"/>
      <c r="I55" s="816"/>
      <c r="J55" s="319" t="s">
        <v>945</v>
      </c>
      <c r="K55" s="88" t="s">
        <v>946</v>
      </c>
      <c r="L55" s="817" t="s">
        <v>955</v>
      </c>
      <c r="M55" s="816"/>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72364.084198035373</v>
      </c>
      <c r="N56" s="276">
        <f>K56*M56</f>
        <v>101309.71787724951</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46.036386356281774</v>
      </c>
      <c r="N57" s="276">
        <f>K57*M57</f>
        <v>1150.9096589070443</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818"/>
      <c r="C60" s="819"/>
      <c r="D60" s="819"/>
      <c r="E60" s="819"/>
      <c r="F60" s="819"/>
      <c r="G60" s="819"/>
      <c r="H60" s="819"/>
      <c r="I60" s="820"/>
      <c r="J60" s="45"/>
      <c r="K60" s="47"/>
      <c r="L60" s="821"/>
      <c r="M60" s="822"/>
      <c r="N60" s="48"/>
    </row>
    <row r="61" spans="1:14" ht="15.75" thickBot="1">
      <c r="B61" s="823" t="s">
        <v>953</v>
      </c>
      <c r="C61" s="824"/>
      <c r="D61" s="824"/>
      <c r="E61" s="824"/>
      <c r="F61" s="824"/>
      <c r="G61" s="824"/>
      <c r="H61" s="824"/>
      <c r="I61" s="824"/>
      <c r="J61" s="824"/>
      <c r="K61" s="824"/>
      <c r="L61" s="824"/>
      <c r="M61" s="825"/>
      <c r="N61" s="398">
        <f>SUM(N56:N60)</f>
        <v>102460.62753615655</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1269</v>
      </c>
      <c r="B66" s="49" t="str">
        <f>VLOOKUP(A66,TRANSPORTE!A5:D117,3,FALSE)</f>
        <v>Transporte de Material Crudo de Rio</v>
      </c>
      <c r="C66" s="321"/>
      <c r="D66" s="321"/>
      <c r="E66" s="321"/>
      <c r="F66" s="321"/>
      <c r="G66" s="321"/>
      <c r="H66" s="315" t="s">
        <v>1467</v>
      </c>
      <c r="I66" s="283">
        <v>1.4</v>
      </c>
      <c r="J66" s="290">
        <v>1</v>
      </c>
      <c r="K66" s="283">
        <f>I66*J66</f>
        <v>1.4</v>
      </c>
      <c r="L66" s="827">
        <f>VLOOKUP(A66,TRANSPORTE!A5:D117,4,FALSE)</f>
        <v>1676.5759569871336</v>
      </c>
      <c r="M66" s="828"/>
      <c r="N66" s="291">
        <f>K66*L66</f>
        <v>2347.206339781987</v>
      </c>
    </row>
    <row r="67" spans="1:15">
      <c r="A67" t="s">
        <v>1364</v>
      </c>
      <c r="B67" s="49" t="str">
        <f>VLOOKUP(A67,TRANSPORTE!A6:D117,3,FALSE)</f>
        <v>Transporte de Mezcla densa en Caliente MDC-25</v>
      </c>
      <c r="C67" s="50"/>
      <c r="D67" s="50"/>
      <c r="E67" s="50"/>
      <c r="F67" s="50"/>
      <c r="G67" s="50"/>
      <c r="H67" s="315" t="s">
        <v>1467</v>
      </c>
      <c r="I67" s="283">
        <v>1.25</v>
      </c>
      <c r="J67" s="290">
        <v>1</v>
      </c>
      <c r="K67" s="283">
        <f>I67*J67</f>
        <v>1.25</v>
      </c>
      <c r="L67" s="827">
        <f>VLOOKUP(A67,TRANSPORTE!A6:D117,4,FALSE)</f>
        <v>1451.0002827743194</v>
      </c>
      <c r="M67" s="828"/>
      <c r="N67" s="291">
        <f>K67*L67</f>
        <v>1813.7503534678992</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4160.9566932498865</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t="s">
        <v>19</v>
      </c>
      <c r="B77" s="52" t="str">
        <f>VLOOKUP(A77,'MANO DE OBRA'!A8:D68,3,FALSE)</f>
        <v>Obrero (8)</v>
      </c>
      <c r="C77" s="50"/>
      <c r="D77" s="50"/>
      <c r="E77" s="50"/>
      <c r="F77" s="50"/>
      <c r="G77" s="50"/>
      <c r="H77" s="50"/>
      <c r="I77" s="296">
        <f>K77/J77*100</f>
        <v>234080.00000000003</v>
      </c>
      <c r="J77" s="297">
        <v>185</v>
      </c>
      <c r="K77" s="298">
        <f>VLOOKUP(A77,'MANO DE OBRA'!A8:D99,4,FALSE)</f>
        <v>433048</v>
      </c>
      <c r="L77" s="53"/>
      <c r="M77" s="299">
        <v>80</v>
      </c>
      <c r="N77" s="399">
        <f>K77/M77</f>
        <v>5413.1</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8747.0451129502508</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N51+N61+N72+N83</f>
        <v>270583.41595569474</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54116.683191138953</v>
      </c>
      <c r="M90" s="858"/>
      <c r="N90" s="54"/>
    </row>
    <row r="91" spans="1:14">
      <c r="B91" s="92" t="s">
        <v>973</v>
      </c>
      <c r="C91" s="93"/>
      <c r="D91" s="93"/>
      <c r="E91" s="93"/>
      <c r="F91" s="93"/>
      <c r="G91" s="93"/>
      <c r="H91" s="93"/>
      <c r="I91" s="90"/>
      <c r="J91" s="91"/>
      <c r="K91" s="308">
        <v>0.05</v>
      </c>
      <c r="L91" s="857">
        <f>N85*K91</f>
        <v>13529.170797784738</v>
      </c>
      <c r="M91" s="858"/>
      <c r="N91" s="54"/>
    </row>
    <row r="92" spans="1:14" ht="15.75" thickBot="1">
      <c r="B92" s="94" t="s">
        <v>974</v>
      </c>
      <c r="C92" s="95"/>
      <c r="D92" s="95"/>
      <c r="E92" s="95"/>
      <c r="F92" s="95"/>
      <c r="G92" s="95"/>
      <c r="H92" s="95"/>
      <c r="I92" s="96"/>
      <c r="J92" s="97"/>
      <c r="K92" s="309">
        <v>0.05</v>
      </c>
      <c r="L92" s="859">
        <f>N85*K92</f>
        <v>13529.170797784738</v>
      </c>
      <c r="M92" s="860"/>
      <c r="N92" s="54"/>
    </row>
    <row r="93" spans="1:14" ht="15.75" thickBot="1">
      <c r="B93" s="823" t="s">
        <v>953</v>
      </c>
      <c r="C93" s="824"/>
      <c r="D93" s="824"/>
      <c r="E93" s="824"/>
      <c r="F93" s="824"/>
      <c r="G93" s="824"/>
      <c r="H93" s="824"/>
      <c r="I93" s="824"/>
      <c r="J93" s="824"/>
      <c r="K93" s="824"/>
      <c r="L93" s="824"/>
      <c r="M93" s="825"/>
      <c r="N93" s="55">
        <f>L90+L91+L92</f>
        <v>81175.024786708425</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351758.44074240315</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2219</v>
      </c>
      <c r="C125" s="58"/>
      <c r="D125" s="58"/>
      <c r="E125" s="15"/>
      <c r="F125" s="15"/>
      <c r="G125" s="15"/>
      <c r="H125" s="15"/>
      <c r="I125" s="15"/>
      <c r="J125" s="800"/>
      <c r="K125" s="800"/>
      <c r="L125" s="800"/>
      <c r="M125" s="800"/>
      <c r="N125" s="801"/>
    </row>
    <row r="126" spans="2:14" ht="15.75" thickBot="1">
      <c r="B126" s="265" t="s">
        <v>2220</v>
      </c>
      <c r="C126" s="397"/>
      <c r="D126" s="397"/>
      <c r="E126" s="60"/>
      <c r="F126" s="60"/>
      <c r="G126" s="60"/>
      <c r="H126" s="60"/>
      <c r="I126" s="60"/>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1069</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1362</v>
      </c>
      <c r="B65" s="49" t="str">
        <f>VLOOKUP(A65,TRANSPORTE!A6:D117,3,FALSE)</f>
        <v>Transporte de Mezcla Densa en Caliente MDC-19</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827"/>
      <c r="M66" s="828"/>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1070</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1376</v>
      </c>
      <c r="B65" s="49" t="str">
        <f>VLOOKUP(A65,TRANSPORTE!A6:D117,3,FALSE)</f>
        <v>Transporte de Mezcla Densa en Caliente MDC-10</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1071</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ht="15" customHeight="1">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155214.78661333804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1364</v>
      </c>
      <c r="B64" s="49" t="str">
        <f>VLOOKUP(A64,TRANSPORTE!A6:D117,3,FALSE)</f>
        <v>Transporte de Mezcla densa en Caliente MDC-25</v>
      </c>
      <c r="C64" s="50"/>
      <c r="D64" s="50"/>
      <c r="E64" s="50"/>
      <c r="F64" s="50"/>
      <c r="G64" s="50"/>
      <c r="H64" s="315" t="s">
        <v>1467</v>
      </c>
      <c r="I64" s="283">
        <v>1.25</v>
      </c>
      <c r="J64" s="290">
        <v>1</v>
      </c>
      <c r="K64" s="283">
        <f>I64*J64</f>
        <v>1.25</v>
      </c>
      <c r="L64" s="827">
        <f>VLOOKUP(A64,TRANSPORTE!A6:D117,4,FALSE)</f>
        <v>1451.0002827743194</v>
      </c>
      <c r="M64" s="828"/>
      <c r="N64" s="291">
        <f>K64*L64</f>
        <v>1813.7503534678992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4160.9566932498865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270583.41595569474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54116.683191138953</v>
      </c>
      <c r="M87" s="858"/>
      <c r="N87" s="54"/>
    </row>
    <row r="88" spans="1:14">
      <c r="B88" s="92" t="s">
        <v>973</v>
      </c>
      <c r="C88" s="93"/>
      <c r="D88" s="93"/>
      <c r="E88" s="93"/>
      <c r="F88" s="93"/>
      <c r="G88" s="93"/>
      <c r="H88" s="93"/>
      <c r="I88" s="90"/>
      <c r="J88" s="91"/>
      <c r="K88" s="308">
        <v>0.05</v>
      </c>
      <c r="L88" s="857">
        <f>N82*K88</f>
        <v>13529.170797784738</v>
      </c>
      <c r="M88" s="858"/>
      <c r="N88" s="54"/>
    </row>
    <row r="89" spans="1:14" ht="15.75" thickBot="1">
      <c r="B89" s="94" t="s">
        <v>974</v>
      </c>
      <c r="C89" s="95"/>
      <c r="D89" s="95"/>
      <c r="E89" s="95"/>
      <c r="F89" s="95"/>
      <c r="G89" s="95"/>
      <c r="H89" s="95"/>
      <c r="I89" s="96"/>
      <c r="J89" s="97"/>
      <c r="K89" s="309">
        <v>0.05</v>
      </c>
      <c r="L89" s="859">
        <f>N82*K89</f>
        <v>13529.170797784738</v>
      </c>
      <c r="M89" s="860"/>
      <c r="N89" s="54"/>
    </row>
    <row r="90" spans="1:14" ht="15.75" thickBot="1">
      <c r="B90" s="823" t="s">
        <v>953</v>
      </c>
      <c r="C90" s="824"/>
      <c r="D90" s="824"/>
      <c r="E90" s="824"/>
      <c r="F90" s="824"/>
      <c r="G90" s="824"/>
      <c r="H90" s="824"/>
      <c r="I90" s="824"/>
      <c r="J90" s="824"/>
      <c r="K90" s="824"/>
      <c r="L90" s="824"/>
      <c r="M90" s="825"/>
      <c r="N90" s="55">
        <f>L87+L88+L89</f>
        <v>81175.024786708425</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351758.44074240315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1072</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155214.78661333804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1339</v>
      </c>
      <c r="B64" s="49" t="str">
        <f>VLOOKUP(A64,TRANSPORTE!A6:D117,3,FALSE)</f>
        <v>Transporte de Mezcla Semi- Densa en Caliente MSC-19</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270487.5208914883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54097.504178297662</v>
      </c>
      <c r="M87" s="858"/>
      <c r="N87" s="54"/>
    </row>
    <row r="88" spans="1:14">
      <c r="B88" s="92" t="s">
        <v>973</v>
      </c>
      <c r="C88" s="93"/>
      <c r="D88" s="93"/>
      <c r="E88" s="93"/>
      <c r="F88" s="93"/>
      <c r="G88" s="93"/>
      <c r="H88" s="93"/>
      <c r="I88" s="90"/>
      <c r="J88" s="91"/>
      <c r="K88" s="308">
        <v>0.05</v>
      </c>
      <c r="L88" s="857">
        <f>N82*K88</f>
        <v>13524.376044574416</v>
      </c>
      <c r="M88" s="858"/>
      <c r="N88" s="54"/>
    </row>
    <row r="89" spans="1:14" ht="15.75" thickBot="1">
      <c r="B89" s="94" t="s">
        <v>974</v>
      </c>
      <c r="C89" s="95"/>
      <c r="D89" s="95"/>
      <c r="E89" s="95"/>
      <c r="F89" s="95"/>
      <c r="G89" s="95"/>
      <c r="H89" s="95"/>
      <c r="I89" s="96"/>
      <c r="J89" s="97"/>
      <c r="K89" s="309">
        <v>0.05</v>
      </c>
      <c r="L89" s="859">
        <f>N82*K89</f>
        <v>13524.376044574416</v>
      </c>
      <c r="M89" s="860"/>
      <c r="N89" s="54"/>
    </row>
    <row r="90" spans="1:14" ht="15.75" thickBot="1">
      <c r="B90" s="823" t="s">
        <v>953</v>
      </c>
      <c r="C90" s="824"/>
      <c r="D90" s="824"/>
      <c r="E90" s="824"/>
      <c r="F90" s="824"/>
      <c r="G90" s="824"/>
      <c r="H90" s="824"/>
      <c r="I90" s="824"/>
      <c r="J90" s="824"/>
      <c r="K90" s="824"/>
      <c r="L90" s="824"/>
      <c r="M90" s="825"/>
      <c r="N90" s="55">
        <f>L87+L88+L89</f>
        <v>81146.256267446486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351633.7771589348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1073</v>
      </c>
      <c r="C31" s="84" t="s">
        <v>1580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1375</v>
      </c>
      <c r="B65" s="49" t="str">
        <f>VLOOKUP(A65,TRANSPORTE!A6:D117,3,FALSE)</f>
        <v>Transporte de mezcla gruesa en Caliente MGC</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1074</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1375</v>
      </c>
      <c r="B65" s="49" t="str">
        <f>VLOOKUP(A65,TRANSPORTE!A6:D117,3,FALSE)</f>
        <v>Transporte de mezcla gruesa en Caliente MGC</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1075</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1293</v>
      </c>
      <c r="B65" s="49" t="str">
        <f>VLOOKUP(A65,TRANSPORTE!A6:D117,3,FALSE)</f>
        <v>Transporte de mezcla</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1583</v>
      </c>
      <c r="C31" s="84" t="s">
        <v>1584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8</v>
      </c>
      <c r="N37" s="276">
        <f t="shared" ref="N37:N43" si="0">K37/M37</f>
        <v>12138.409315205838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8</v>
      </c>
      <c r="N38" s="276">
        <f t="shared" si="0"/>
        <v>11486.45312805751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8</v>
      </c>
      <c r="N39" s="276">
        <f t="shared" si="0"/>
        <v>86222.446783717838</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8</v>
      </c>
      <c r="N42" s="276">
        <f t="shared" si="0"/>
        <v>31353.604476570614</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8</v>
      </c>
      <c r="N43" s="276">
        <f t="shared" si="0"/>
        <v>8740.0463219167978</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185300.16800857565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1364</v>
      </c>
      <c r="B64" s="49" t="str">
        <f>VLOOKUP(A64,TRANSPORTE!A6:D117,3,FALSE)</f>
        <v>Transporte de Mezcla densa en Caliente MDC-25</v>
      </c>
      <c r="C64" s="50"/>
      <c r="D64" s="50"/>
      <c r="E64" s="50"/>
      <c r="F64" s="50"/>
      <c r="G64" s="50"/>
      <c r="H64" s="315" t="s">
        <v>1467</v>
      </c>
      <c r="I64" s="283">
        <v>1.25</v>
      </c>
      <c r="J64" s="290">
        <v>1</v>
      </c>
      <c r="K64" s="283">
        <f>I64*J64</f>
        <v>1.25</v>
      </c>
      <c r="L64" s="827">
        <f>VLOOKUP(A64,TRANSPORTE!A6:D117,4,FALSE)</f>
        <v>1451.0002827743194</v>
      </c>
      <c r="M64" s="828"/>
      <c r="N64" s="291">
        <f>K64*L64</f>
        <v>1813.7503534678992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4160.9566932498865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301640.69125237124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60328.138250474251</v>
      </c>
      <c r="M87" s="858"/>
      <c r="N87" s="54"/>
    </row>
    <row r="88" spans="1:14">
      <c r="B88" s="92" t="s">
        <v>973</v>
      </c>
      <c r="C88" s="93"/>
      <c r="D88" s="93"/>
      <c r="E88" s="93"/>
      <c r="F88" s="93"/>
      <c r="G88" s="93"/>
      <c r="H88" s="93"/>
      <c r="I88" s="90"/>
      <c r="J88" s="91"/>
      <c r="K88" s="308">
        <v>0.05</v>
      </c>
      <c r="L88" s="857">
        <f>N82*K88</f>
        <v>15082.034562618563</v>
      </c>
      <c r="M88" s="858"/>
      <c r="N88" s="54"/>
    </row>
    <row r="89" spans="1:14" ht="15.75" thickBot="1">
      <c r="B89" s="94" t="s">
        <v>974</v>
      </c>
      <c r="C89" s="95"/>
      <c r="D89" s="95"/>
      <c r="E89" s="95"/>
      <c r="F89" s="95"/>
      <c r="G89" s="95"/>
      <c r="H89" s="95"/>
      <c r="I89" s="96"/>
      <c r="J89" s="97"/>
      <c r="K89" s="309">
        <v>0.05</v>
      </c>
      <c r="L89" s="859">
        <f>N82*K89</f>
        <v>15082.034562618563</v>
      </c>
      <c r="M89" s="860"/>
      <c r="N89" s="54"/>
    </row>
    <row r="90" spans="1:14" ht="15.75" thickBot="1">
      <c r="B90" s="823" t="s">
        <v>953</v>
      </c>
      <c r="C90" s="824"/>
      <c r="D90" s="824"/>
      <c r="E90" s="824"/>
      <c r="F90" s="824"/>
      <c r="G90" s="824"/>
      <c r="H90" s="824"/>
      <c r="I90" s="824"/>
      <c r="J90" s="824"/>
      <c r="K90" s="824"/>
      <c r="L90" s="824"/>
      <c r="M90" s="825"/>
      <c r="N90" s="55">
        <f>L87+L88+L89</f>
        <v>90492.207375711369</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392132.89862808259</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1585</v>
      </c>
      <c r="C31" s="84" t="s">
        <v>1586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8</v>
      </c>
      <c r="N37" s="276">
        <f t="shared" ref="N37:N43" si="0">K37/M37</f>
        <v>12138.409315205838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8</v>
      </c>
      <c r="N38" s="276">
        <f t="shared" si="0"/>
        <v>11486.45312805751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8</v>
      </c>
      <c r="N39" s="276">
        <f t="shared" si="0"/>
        <v>86222.446783717838</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8</v>
      </c>
      <c r="N42" s="276">
        <f t="shared" si="0"/>
        <v>31353.604476570614</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8</v>
      </c>
      <c r="N43" s="276">
        <f t="shared" si="0"/>
        <v>8740.0463219167978</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185300.16800857565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1375</v>
      </c>
      <c r="B64" s="49" t="str">
        <f>VLOOKUP(A64,TRANSPORTE!A6:D117,3,FALSE)</f>
        <v>Transporte de mezcla gruesa en Caliente MGC</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301544.79618816479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60308.95923763296</v>
      </c>
      <c r="M87" s="858"/>
      <c r="N87" s="54"/>
    </row>
    <row r="88" spans="1:14">
      <c r="B88" s="92" t="s">
        <v>973</v>
      </c>
      <c r="C88" s="93"/>
      <c r="D88" s="93"/>
      <c r="E88" s="93"/>
      <c r="F88" s="93"/>
      <c r="G88" s="93"/>
      <c r="H88" s="93"/>
      <c r="I88" s="90"/>
      <c r="J88" s="91"/>
      <c r="K88" s="308">
        <v>0.05</v>
      </c>
      <c r="L88" s="857">
        <f>N82*K88</f>
        <v>15077.23980940824</v>
      </c>
      <c r="M88" s="858"/>
      <c r="N88" s="54"/>
    </row>
    <row r="89" spans="1:14" ht="15.75" thickBot="1">
      <c r="B89" s="94" t="s">
        <v>974</v>
      </c>
      <c r="C89" s="95"/>
      <c r="D89" s="95"/>
      <c r="E89" s="95"/>
      <c r="F89" s="95"/>
      <c r="G89" s="95"/>
      <c r="H89" s="95"/>
      <c r="I89" s="96"/>
      <c r="J89" s="97"/>
      <c r="K89" s="309">
        <v>0.05</v>
      </c>
      <c r="L89" s="859">
        <f>N82*K89</f>
        <v>15077.23980940824</v>
      </c>
      <c r="M89" s="860"/>
      <c r="N89" s="54"/>
    </row>
    <row r="90" spans="1:14" ht="15.75" thickBot="1">
      <c r="B90" s="823" t="s">
        <v>953</v>
      </c>
      <c r="C90" s="824"/>
      <c r="D90" s="824"/>
      <c r="E90" s="824"/>
      <c r="F90" s="824"/>
      <c r="G90" s="824"/>
      <c r="H90" s="824"/>
      <c r="I90" s="824"/>
      <c r="J90" s="824"/>
      <c r="K90" s="824"/>
      <c r="L90" s="824"/>
      <c r="M90" s="825"/>
      <c r="N90" s="55">
        <f>L87+L88+L89</f>
        <v>90463.438856449444</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392008.23504461424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1587</v>
      </c>
      <c r="C31" s="84" t="s">
        <v>1588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8</v>
      </c>
      <c r="N37" s="276">
        <f t="shared" ref="N37:N43" si="0">K37/M37</f>
        <v>12138.409315205838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8</v>
      </c>
      <c r="N38" s="276">
        <f t="shared" si="0"/>
        <v>11486.45312805751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8</v>
      </c>
      <c r="N39" s="276">
        <f t="shared" si="0"/>
        <v>86222.446783717838</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8</v>
      </c>
      <c r="N42" s="276">
        <f t="shared" si="0"/>
        <v>31353.604476570614</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8</v>
      </c>
      <c r="N43" s="276">
        <f t="shared" si="0"/>
        <v>8740.0463219167978</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185300.16800857565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1375</v>
      </c>
      <c r="B64" s="49" t="str">
        <f>VLOOKUP(A64,TRANSPORTE!A6:D117,3,FALSE)</f>
        <v>Transporte de mezcla gruesa en Caliente MGC</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301544.79618816479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60308.95923763296</v>
      </c>
      <c r="M87" s="858"/>
      <c r="N87" s="54"/>
    </row>
    <row r="88" spans="1:14">
      <c r="B88" s="92" t="s">
        <v>973</v>
      </c>
      <c r="C88" s="93"/>
      <c r="D88" s="93"/>
      <c r="E88" s="93"/>
      <c r="F88" s="93"/>
      <c r="G88" s="93"/>
      <c r="H88" s="93"/>
      <c r="I88" s="90"/>
      <c r="J88" s="91"/>
      <c r="K88" s="308">
        <v>0.05</v>
      </c>
      <c r="L88" s="857">
        <f>N82*K88</f>
        <v>15077.23980940824</v>
      </c>
      <c r="M88" s="858"/>
      <c r="N88" s="54"/>
    </row>
    <row r="89" spans="1:14" ht="15.75" thickBot="1">
      <c r="B89" s="94" t="s">
        <v>974</v>
      </c>
      <c r="C89" s="95"/>
      <c r="D89" s="95"/>
      <c r="E89" s="95"/>
      <c r="F89" s="95"/>
      <c r="G89" s="95"/>
      <c r="H89" s="95"/>
      <c r="I89" s="96"/>
      <c r="J89" s="97"/>
      <c r="K89" s="309">
        <v>0.05</v>
      </c>
      <c r="L89" s="859">
        <f>N82*K89</f>
        <v>15077.23980940824</v>
      </c>
      <c r="M89" s="860"/>
      <c r="N89" s="54"/>
    </row>
    <row r="90" spans="1:14" ht="15.75" thickBot="1">
      <c r="B90" s="823" t="s">
        <v>953</v>
      </c>
      <c r="C90" s="824"/>
      <c r="D90" s="824"/>
      <c r="E90" s="824"/>
      <c r="F90" s="824"/>
      <c r="G90" s="824"/>
      <c r="H90" s="824"/>
      <c r="I90" s="824"/>
      <c r="J90" s="824"/>
      <c r="K90" s="824"/>
      <c r="L90" s="824"/>
      <c r="M90" s="825"/>
      <c r="N90" s="55">
        <f>L87+L88+L89</f>
        <v>90463.438856449444</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392008.23504461424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1076</v>
      </c>
      <c r="C31" s="84" t="s">
        <v>2031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155214.78661333804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1378</v>
      </c>
      <c r="B64" s="49" t="str">
        <f>VLOOKUP(A64,TRANSPORTE!A6:D117,3,FALSE)</f>
        <v>Transporte de mezcla abierta en caliente MAC-75</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270487.5208914883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54097.504178297662</v>
      </c>
      <c r="M87" s="858"/>
      <c r="N87" s="54"/>
    </row>
    <row r="88" spans="1:14">
      <c r="B88" s="92" t="s">
        <v>973</v>
      </c>
      <c r="C88" s="93"/>
      <c r="D88" s="93"/>
      <c r="E88" s="93"/>
      <c r="F88" s="93"/>
      <c r="G88" s="93"/>
      <c r="H88" s="93"/>
      <c r="I88" s="90"/>
      <c r="J88" s="91"/>
      <c r="K88" s="308">
        <v>0.05</v>
      </c>
      <c r="L88" s="857">
        <f>N82*K88</f>
        <v>13524.376044574416</v>
      </c>
      <c r="M88" s="858"/>
      <c r="N88" s="54"/>
    </row>
    <row r="89" spans="1:14" ht="15.75" thickBot="1">
      <c r="B89" s="94" t="s">
        <v>974</v>
      </c>
      <c r="C89" s="95"/>
      <c r="D89" s="95"/>
      <c r="E89" s="95"/>
      <c r="F89" s="95"/>
      <c r="G89" s="95"/>
      <c r="H89" s="95"/>
      <c r="I89" s="96"/>
      <c r="J89" s="97"/>
      <c r="K89" s="309">
        <v>0.05</v>
      </c>
      <c r="L89" s="859">
        <f>N82*K89</f>
        <v>13524.376044574416</v>
      </c>
      <c r="M89" s="860"/>
      <c r="N89" s="54"/>
    </row>
    <row r="90" spans="1:14" ht="15.75" thickBot="1">
      <c r="B90" s="823" t="s">
        <v>953</v>
      </c>
      <c r="C90" s="824"/>
      <c r="D90" s="824"/>
      <c r="E90" s="824"/>
      <c r="F90" s="824"/>
      <c r="G90" s="824"/>
      <c r="H90" s="824"/>
      <c r="I90" s="824"/>
      <c r="J90" s="824"/>
      <c r="K90" s="824"/>
      <c r="L90" s="824"/>
      <c r="M90" s="825"/>
      <c r="N90" s="55">
        <f>L87+L88+L89</f>
        <v>81146.256267446486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351633.7771589348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1077</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1379</v>
      </c>
      <c r="B65" s="49" t="str">
        <f>VLOOKUP(A65,TRANSPORTE!A6:D117,3,FALSE)</f>
        <v>Transporte de mezcla abierta en caliente MAC-63</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130"/>
    </row>
    <row r="81" spans="1:14" ht="15.75" thickBot="1">
      <c r="B81" s="829" t="s">
        <v>953</v>
      </c>
      <c r="C81" s="830"/>
      <c r="D81" s="830"/>
      <c r="E81" s="830"/>
      <c r="F81" s="830"/>
      <c r="G81" s="830"/>
      <c r="H81" s="830"/>
      <c r="I81" s="830"/>
      <c r="J81" s="830"/>
      <c r="K81" s="830"/>
      <c r="L81" s="830"/>
      <c r="M81" s="831"/>
      <c r="N81" s="464">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1078</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155214.78661333804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1380</v>
      </c>
      <c r="B64" s="49" t="str">
        <f>VLOOKUP(A64,TRANSPORTE!A6:D117,3,FALSE)</f>
        <v>Transporte de mezcla abierta en caliente MAC-50</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270487.5208914883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54097.504178297662</v>
      </c>
      <c r="M87" s="858"/>
      <c r="N87" s="54"/>
    </row>
    <row r="88" spans="1:14">
      <c r="B88" s="92" t="s">
        <v>973</v>
      </c>
      <c r="C88" s="93"/>
      <c r="D88" s="93"/>
      <c r="E88" s="93"/>
      <c r="F88" s="93"/>
      <c r="G88" s="93"/>
      <c r="H88" s="93"/>
      <c r="I88" s="90"/>
      <c r="J88" s="91"/>
      <c r="K88" s="308">
        <v>0.05</v>
      </c>
      <c r="L88" s="857">
        <f>N82*K88</f>
        <v>13524.376044574416</v>
      </c>
      <c r="M88" s="858"/>
      <c r="N88" s="54"/>
    </row>
    <row r="89" spans="1:14" ht="15.75" thickBot="1">
      <c r="B89" s="94" t="s">
        <v>974</v>
      </c>
      <c r="C89" s="95"/>
      <c r="D89" s="95"/>
      <c r="E89" s="95"/>
      <c r="F89" s="95"/>
      <c r="G89" s="95"/>
      <c r="H89" s="95"/>
      <c r="I89" s="96"/>
      <c r="J89" s="97"/>
      <c r="K89" s="309">
        <v>0.05</v>
      </c>
      <c r="L89" s="859">
        <f>N82*K89</f>
        <v>13524.376044574416</v>
      </c>
      <c r="M89" s="860"/>
      <c r="N89" s="54"/>
    </row>
    <row r="90" spans="1:14" ht="15.75" thickBot="1">
      <c r="B90" s="823" t="s">
        <v>953</v>
      </c>
      <c r="C90" s="824"/>
      <c r="D90" s="824"/>
      <c r="E90" s="824"/>
      <c r="F90" s="824"/>
      <c r="G90" s="824"/>
      <c r="H90" s="824"/>
      <c r="I90" s="824"/>
      <c r="J90" s="824"/>
      <c r="K90" s="824"/>
      <c r="L90" s="824"/>
      <c r="M90" s="825"/>
      <c r="N90" s="55">
        <f>L87+L88+L89</f>
        <v>81146.256267446486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351633.7771589348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1079</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8</v>
      </c>
      <c r="N37" s="276">
        <f t="shared" ref="N37:N43" si="0">K37/M37</f>
        <v>12138.409315205838</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8</v>
      </c>
      <c r="N38" s="276">
        <f t="shared" si="0"/>
        <v>11486.45312805751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8</v>
      </c>
      <c r="N39" s="276">
        <f t="shared" si="0"/>
        <v>86222.446783717838</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8</v>
      </c>
      <c r="N42" s="276">
        <f t="shared" si="0"/>
        <v>31353.604476570614</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8</v>
      </c>
      <c r="N43" s="276">
        <f t="shared" si="0"/>
        <v>8740.0463219167978</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971.8939014389166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185300.16800857565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1380</v>
      </c>
      <c r="B64" s="49" t="str">
        <f>VLOOKUP(A64,TRANSPORTE!A6:D117,3,FALSE)</f>
        <v>Transporte de mezcla abierta en caliente MAC-50</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72</v>
      </c>
      <c r="N74" s="399">
        <f>K74/M74</f>
        <v>6014.5555555555557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9718.9390143891651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301544.79618816479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60308.95923763296</v>
      </c>
      <c r="M87" s="858"/>
      <c r="N87" s="54"/>
    </row>
    <row r="88" spans="1:14">
      <c r="B88" s="92" t="s">
        <v>973</v>
      </c>
      <c r="C88" s="93"/>
      <c r="D88" s="93"/>
      <c r="E88" s="93"/>
      <c r="F88" s="93"/>
      <c r="G88" s="93"/>
      <c r="H88" s="93"/>
      <c r="I88" s="90"/>
      <c r="J88" s="91"/>
      <c r="K88" s="308">
        <v>0.05</v>
      </c>
      <c r="L88" s="857">
        <f>N82*K88</f>
        <v>15077.23980940824</v>
      </c>
      <c r="M88" s="858"/>
      <c r="N88" s="54"/>
    </row>
    <row r="89" spans="1:14" ht="15.75" thickBot="1">
      <c r="B89" s="94" t="s">
        <v>974</v>
      </c>
      <c r="C89" s="95"/>
      <c r="D89" s="95"/>
      <c r="E89" s="95"/>
      <c r="F89" s="95"/>
      <c r="G89" s="95"/>
      <c r="H89" s="95"/>
      <c r="I89" s="96"/>
      <c r="J89" s="97"/>
      <c r="K89" s="309">
        <v>0.05</v>
      </c>
      <c r="L89" s="859">
        <f>N82*K89</f>
        <v>15077.23980940824</v>
      </c>
      <c r="M89" s="860"/>
      <c r="N89" s="54"/>
    </row>
    <row r="90" spans="1:14" ht="15.75" thickBot="1">
      <c r="B90" s="823" t="s">
        <v>953</v>
      </c>
      <c r="C90" s="824"/>
      <c r="D90" s="824"/>
      <c r="E90" s="824"/>
      <c r="F90" s="824"/>
      <c r="G90" s="824"/>
      <c r="H90" s="824"/>
      <c r="I90" s="824"/>
      <c r="J90" s="824"/>
      <c r="K90" s="824"/>
      <c r="L90" s="824"/>
      <c r="M90" s="825"/>
      <c r="N90" s="55">
        <f>L87+L88+L89</f>
        <v>90463.438856449444</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392008.23504461424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1080</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1381</v>
      </c>
      <c r="B65" s="49" t="str">
        <f>VLOOKUP(A65,TRANSPORTE!A6:D117,3,FALSE)</f>
        <v>Transporte de mezcla discontinua en caliente tipo M-13</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1081</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1382</v>
      </c>
      <c r="B65" s="49" t="str">
        <f>VLOOKUP(A65,TRANSPORTE!A6:D117,3,FALSE)</f>
        <v>Transporte de mezcla discontinua en caliente tipo M-10</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221" t="s">
        <v>1082</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874.7045112950251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155214.78661333804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46.036386356281774</v>
      </c>
      <c r="N54" s="276">
        <f>K54*M54</f>
        <v>1150.9096589070443</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102460.62753615655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1383</v>
      </c>
      <c r="B64" s="49" t="str">
        <f>VLOOKUP(A64,TRANSPORTE!A6:D117,3,FALSE)</f>
        <v>Transporte de mezcla discontinua en caliente tipo F-13</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8747.0451129502508</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270487.5208914883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54097.504178297662</v>
      </c>
      <c r="M87" s="858"/>
      <c r="N87" s="54"/>
    </row>
    <row r="88" spans="1:14">
      <c r="B88" s="92" t="s">
        <v>973</v>
      </c>
      <c r="C88" s="93"/>
      <c r="D88" s="93"/>
      <c r="E88" s="93"/>
      <c r="F88" s="93"/>
      <c r="G88" s="93"/>
      <c r="H88" s="93"/>
      <c r="I88" s="90"/>
      <c r="J88" s="91"/>
      <c r="K88" s="308">
        <v>0.05</v>
      </c>
      <c r="L88" s="857">
        <f>N82*K88</f>
        <v>13524.376044574416</v>
      </c>
      <c r="M88" s="858"/>
      <c r="N88" s="54"/>
    </row>
    <row r="89" spans="1:14" ht="15.75" thickBot="1">
      <c r="B89" s="94" t="s">
        <v>974</v>
      </c>
      <c r="C89" s="95"/>
      <c r="D89" s="95"/>
      <c r="E89" s="95"/>
      <c r="F89" s="95"/>
      <c r="G89" s="95"/>
      <c r="H89" s="95"/>
      <c r="I89" s="96"/>
      <c r="J89" s="97"/>
      <c r="K89" s="309">
        <v>0.05</v>
      </c>
      <c r="L89" s="859">
        <f>N82*K89</f>
        <v>13524.376044574416</v>
      </c>
      <c r="M89" s="860"/>
      <c r="N89" s="54"/>
    </row>
    <row r="90" spans="1:14" ht="15.75" thickBot="1">
      <c r="B90" s="823" t="s">
        <v>953</v>
      </c>
      <c r="C90" s="824"/>
      <c r="D90" s="824"/>
      <c r="E90" s="824"/>
      <c r="F90" s="824"/>
      <c r="G90" s="824"/>
      <c r="H90" s="824"/>
      <c r="I90" s="824"/>
      <c r="J90" s="824"/>
      <c r="K90" s="824"/>
      <c r="L90" s="824"/>
      <c r="M90" s="825"/>
      <c r="N90" s="55">
        <f>L87+L88+L89</f>
        <v>81146.256267446486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351633.7771589348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1083</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150</v>
      </c>
      <c r="B36" s="836" t="str">
        <f>VLOOKUP(A36,EQUIPOS!A6:D154,3,FALSE)</f>
        <v>Cargador : Potencia en el volante 125 hp, Clasificación de RPM del motor 2300.</v>
      </c>
      <c r="C36" s="837"/>
      <c r="D36" s="837"/>
      <c r="E36" s="837"/>
      <c r="F36" s="837"/>
      <c r="G36" s="837"/>
      <c r="H36" s="838"/>
      <c r="I36" s="271"/>
      <c r="J36" s="272"/>
      <c r="K36" s="273">
        <f>VLOOKUP(A36,EQUIPOS!A6:D163,4,FALSE)</f>
        <v>190629.34158435589</v>
      </c>
      <c r="L36" s="274"/>
      <c r="M36" s="275">
        <v>30</v>
      </c>
      <c r="N36" s="276">
        <f>K36/M36</f>
        <v>6354.3113861451966</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166</v>
      </c>
      <c r="B38" s="836" t="str">
        <f>VLOOKUP(A38,EQUIPOS!A8:D154,3,FALSE)</f>
        <v>Compactador de Rodillo POTENCIA: 99HP, PESO: 8 ton</v>
      </c>
      <c r="C38" s="837"/>
      <c r="D38" s="837"/>
      <c r="E38" s="837"/>
      <c r="F38" s="837"/>
      <c r="G38" s="837"/>
      <c r="H38" s="838"/>
      <c r="I38" s="271"/>
      <c r="J38" s="272"/>
      <c r="K38" s="273">
        <f>VLOOKUP(A38,EQUIPOS!A8:D165,4,FALSE)</f>
        <v>91891.625024460081</v>
      </c>
      <c r="L38" s="274"/>
      <c r="M38" s="275">
        <v>10</v>
      </c>
      <c r="N38" s="276">
        <f t="shared" si="0"/>
        <v>9189.1625024460081</v>
      </c>
    </row>
    <row r="39" spans="1:14">
      <c r="A39" t="s">
        <v>284</v>
      </c>
      <c r="B39" s="836" t="str">
        <f>VLOOKUP(A39,EQUIPOS!A9:D154,3,FALSE)</f>
        <v>Planta de asfalto en caliente</v>
      </c>
      <c r="C39" s="837"/>
      <c r="D39" s="837"/>
      <c r="E39" s="837"/>
      <c r="F39" s="837"/>
      <c r="G39" s="837"/>
      <c r="H39" s="838"/>
      <c r="I39" s="271"/>
      <c r="J39" s="272"/>
      <c r="K39" s="273">
        <f>VLOOKUP(A39,EQUIPOS!A9:D166,4,FALSE)</f>
        <v>689779.5742697427</v>
      </c>
      <c r="L39" s="274"/>
      <c r="M39" s="275">
        <v>10</v>
      </c>
      <c r="N39" s="276">
        <f t="shared" si="0"/>
        <v>68977.957426974273</v>
      </c>
    </row>
    <row r="40" spans="1:14">
      <c r="A40" t="s">
        <v>290</v>
      </c>
      <c r="B40" s="836" t="str">
        <f>VLOOKUP(A40,EQUIPOS!A10:D154,3,FALSE)</f>
        <v>Planta trituradora</v>
      </c>
      <c r="C40" s="837"/>
      <c r="D40" s="837"/>
      <c r="E40" s="837"/>
      <c r="F40" s="837"/>
      <c r="G40" s="837"/>
      <c r="H40" s="838"/>
      <c r="I40" s="271"/>
      <c r="J40" s="272"/>
      <c r="K40" s="273">
        <f>VLOOKUP(A40,EQUIPOS!A10:D167,4,FALSE)</f>
        <v>652154.75248451764</v>
      </c>
      <c r="L40" s="274"/>
      <c r="M40" s="275">
        <v>30</v>
      </c>
      <c r="N40" s="276">
        <f t="shared" si="0"/>
        <v>21738.491749483921</v>
      </c>
    </row>
    <row r="41" spans="1:14">
      <c r="A41" t="s">
        <v>314</v>
      </c>
      <c r="B41" s="836" t="str">
        <f>VLOOKUP(A41,EQUIPOS!A11:D155,3,FALSE)</f>
        <v xml:space="preserve">Retroexcavadora E-200 sobre orugas
</v>
      </c>
      <c r="C41" s="837"/>
      <c r="D41" s="837"/>
      <c r="E41" s="837"/>
      <c r="F41" s="837"/>
      <c r="G41" s="837"/>
      <c r="H41" s="838"/>
      <c r="I41" s="271"/>
      <c r="J41" s="272"/>
      <c r="K41" s="273">
        <f>VLOOKUP(A41,EQUIPOS!A11:D168,4,FALSE)</f>
        <v>188835.32838117096</v>
      </c>
      <c r="L41" s="274"/>
      <c r="M41" s="275">
        <v>30</v>
      </c>
      <c r="N41" s="276">
        <f t="shared" si="0"/>
        <v>6294.5109460390322</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1"/>
      <c r="J42" s="272"/>
      <c r="K42" s="273">
        <f>VLOOKUP(A42,EQUIPOS!A12:D169,4,FALSE)</f>
        <v>250828.83581256491</v>
      </c>
      <c r="L42" s="274"/>
      <c r="M42" s="275">
        <v>10</v>
      </c>
      <c r="N42" s="276">
        <f t="shared" si="0"/>
        <v>25082.88358125649</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324"/>
      <c r="C44" s="325"/>
      <c r="D44" s="325"/>
      <c r="E44" s="325"/>
      <c r="F44" s="325"/>
      <c r="G44" s="325"/>
      <c r="H44" s="326"/>
      <c r="I44" s="271"/>
      <c r="J44" s="272"/>
      <c r="K44" s="273"/>
      <c r="L44" s="274"/>
      <c r="M44" s="275"/>
      <c r="N44" s="276"/>
    </row>
    <row r="45" spans="1:14">
      <c r="B45" s="836"/>
      <c r="C45" s="837"/>
      <c r="D45" s="837"/>
      <c r="E45" s="837"/>
      <c r="F45" s="837"/>
      <c r="G45" s="837"/>
      <c r="H45" s="838"/>
      <c r="I45" s="839"/>
      <c r="J45" s="820"/>
      <c r="K45" s="273"/>
      <c r="L45" s="840"/>
      <c r="M45" s="841"/>
      <c r="N45" s="276"/>
    </row>
    <row r="46" spans="1:14">
      <c r="B46" s="836"/>
      <c r="C46" s="837"/>
      <c r="D46" s="837"/>
      <c r="E46" s="842"/>
      <c r="F46" s="837"/>
      <c r="G46" s="837"/>
      <c r="H46" s="838"/>
      <c r="I46" s="39"/>
      <c r="J46" s="40"/>
      <c r="K46" s="278"/>
      <c r="L46" s="280"/>
      <c r="M46" s="281"/>
      <c r="N46" s="282"/>
    </row>
    <row r="47" spans="1:14">
      <c r="B47" s="843" t="s">
        <v>952</v>
      </c>
      <c r="C47" s="844"/>
      <c r="D47" s="844"/>
      <c r="E47" s="41"/>
      <c r="F47" s="42"/>
      <c r="G47" s="42"/>
      <c r="H47" s="43"/>
      <c r="I47" s="39"/>
      <c r="J47" s="40"/>
      <c r="K47" s="283"/>
      <c r="L47" s="280"/>
      <c r="M47" s="405">
        <v>0.1</v>
      </c>
      <c r="N47" s="348">
        <f>N81*M47</f>
        <v>874.7045112950251</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155214.78661333804</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72364.084198035373</v>
      </c>
      <c r="N54" s="276">
        <f>K54*M54</f>
        <v>101309.71787724951</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46.036386356281774</v>
      </c>
      <c r="N55" s="276">
        <f>K55*M55</f>
        <v>1150.9096589070443</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818"/>
      <c r="C58" s="819"/>
      <c r="D58" s="819"/>
      <c r="E58" s="819"/>
      <c r="F58" s="819"/>
      <c r="G58" s="819"/>
      <c r="H58" s="819"/>
      <c r="I58" s="820"/>
      <c r="J58" s="45"/>
      <c r="K58" s="47"/>
      <c r="L58" s="821"/>
      <c r="M58" s="822"/>
      <c r="N58" s="48"/>
    </row>
    <row r="59" spans="1:14" ht="15.75" thickBot="1">
      <c r="B59" s="823" t="s">
        <v>953</v>
      </c>
      <c r="C59" s="824"/>
      <c r="D59" s="824"/>
      <c r="E59" s="824"/>
      <c r="F59" s="824"/>
      <c r="G59" s="824"/>
      <c r="H59" s="824"/>
      <c r="I59" s="824"/>
      <c r="J59" s="824"/>
      <c r="K59" s="824"/>
      <c r="L59" s="824"/>
      <c r="M59" s="825"/>
      <c r="N59" s="398">
        <f>SUM(N54:N58)</f>
        <v>102460.62753615655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1269</v>
      </c>
      <c r="B64" s="49" t="str">
        <f>VLOOKUP(A64,TRANSPORTE!A5:D117,3,FALSE)</f>
        <v>Transporte de Material Crudo de Rio</v>
      </c>
      <c r="C64" s="321"/>
      <c r="D64" s="321"/>
      <c r="E64" s="321"/>
      <c r="F64" s="321"/>
      <c r="G64" s="321"/>
      <c r="H64" s="315" t="s">
        <v>1467</v>
      </c>
      <c r="I64" s="283">
        <v>1.4</v>
      </c>
      <c r="J64" s="290">
        <v>1</v>
      </c>
      <c r="K64" s="283">
        <f>I64*J64</f>
        <v>1.4</v>
      </c>
      <c r="L64" s="827">
        <f>VLOOKUP(A64,TRANSPORTE!A5:D117,4,FALSE)</f>
        <v>1676.5759569871336</v>
      </c>
      <c r="M64" s="828"/>
      <c r="N64" s="291">
        <f>K64*L64</f>
        <v>2347.206339781987</v>
      </c>
    </row>
    <row r="65" spans="1:15">
      <c r="A65" t="s">
        <v>1384</v>
      </c>
      <c r="B65" s="49" t="str">
        <f>VLOOKUP(A65,TRANSPORTE!A6:D117,3,FALSE)</f>
        <v>Transporte de mezcla discontinua en caliente tipo F-10</v>
      </c>
      <c r="C65" s="50"/>
      <c r="D65" s="50"/>
      <c r="E65" s="50"/>
      <c r="F65" s="50"/>
      <c r="G65" s="50"/>
      <c r="H65" s="315" t="s">
        <v>1467</v>
      </c>
      <c r="I65" s="283">
        <v>1.25</v>
      </c>
      <c r="J65" s="290">
        <v>1</v>
      </c>
      <c r="K65" s="283">
        <f>I65*J65</f>
        <v>1.25</v>
      </c>
      <c r="L65" s="827">
        <f>VLOOKUP(A65,TRANSPORTE!A6:D117,4,FALSE)</f>
        <v>1374.2842314091504</v>
      </c>
      <c r="M65" s="828"/>
      <c r="N65" s="291">
        <f>K65*L65</f>
        <v>1717.855289261438</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4065.061629043425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299">
        <v>80</v>
      </c>
      <c r="N75" s="399">
        <f>K75/M75</f>
        <v>5413.1</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8747.0451129502508</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N49+N59+N70+N81</f>
        <v>270487.5208914883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54097.504178297662</v>
      </c>
      <c r="M88" s="858"/>
      <c r="N88" s="54"/>
    </row>
    <row r="89" spans="1:14">
      <c r="B89" s="92" t="s">
        <v>973</v>
      </c>
      <c r="C89" s="93"/>
      <c r="D89" s="93"/>
      <c r="E89" s="93"/>
      <c r="F89" s="93"/>
      <c r="G89" s="93"/>
      <c r="H89" s="93"/>
      <c r="I89" s="90"/>
      <c r="J89" s="91"/>
      <c r="K89" s="308">
        <v>0.05</v>
      </c>
      <c r="L89" s="857">
        <f>N83*K89</f>
        <v>13524.376044574416</v>
      </c>
      <c r="M89" s="858"/>
      <c r="N89" s="54"/>
    </row>
    <row r="90" spans="1:14" ht="15.75" thickBot="1">
      <c r="B90" s="94" t="s">
        <v>974</v>
      </c>
      <c r="C90" s="95"/>
      <c r="D90" s="95"/>
      <c r="E90" s="95"/>
      <c r="F90" s="95"/>
      <c r="G90" s="95"/>
      <c r="H90" s="95"/>
      <c r="I90" s="96"/>
      <c r="J90" s="97"/>
      <c r="K90" s="309">
        <v>0.05</v>
      </c>
      <c r="L90" s="859">
        <f>N83*K90</f>
        <v>13524.376044574416</v>
      </c>
      <c r="M90" s="860"/>
      <c r="N90" s="54"/>
    </row>
    <row r="91" spans="1:14" ht="15.75" thickBot="1">
      <c r="B91" s="823" t="s">
        <v>953</v>
      </c>
      <c r="C91" s="824"/>
      <c r="D91" s="824"/>
      <c r="E91" s="824"/>
      <c r="F91" s="824"/>
      <c r="G91" s="824"/>
      <c r="H91" s="824"/>
      <c r="I91" s="824"/>
      <c r="J91" s="824"/>
      <c r="K91" s="824"/>
      <c r="L91" s="824"/>
      <c r="M91" s="825"/>
      <c r="N91" s="55">
        <f>L88+L89+L90</f>
        <v>81146.256267446486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351633.7771589348</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2215</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2216</v>
      </c>
      <c r="C109" s="34"/>
      <c r="D109" s="34"/>
      <c r="E109" s="34"/>
      <c r="F109" s="34"/>
      <c r="G109" s="34"/>
      <c r="H109" s="34"/>
      <c r="I109" s="34"/>
      <c r="J109" s="34"/>
      <c r="K109" s="34"/>
      <c r="L109" s="34"/>
      <c r="M109" s="34"/>
      <c r="N109" s="35"/>
    </row>
    <row r="110" spans="2:14" ht="15" customHeight="1">
      <c r="B110" s="861" t="s">
        <v>2217</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2218</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2219</v>
      </c>
      <c r="C123" s="58"/>
      <c r="D123" s="58"/>
      <c r="E123" s="15"/>
      <c r="F123" s="15"/>
      <c r="G123" s="15"/>
      <c r="H123" s="15"/>
      <c r="I123" s="15"/>
      <c r="J123" s="800"/>
      <c r="K123" s="800"/>
      <c r="L123" s="800"/>
      <c r="M123" s="800"/>
      <c r="N123" s="801"/>
    </row>
    <row r="124" spans="2:14" ht="15.75" thickBot="1">
      <c r="B124" s="265" t="s">
        <v>2220</v>
      </c>
      <c r="C124" s="397"/>
      <c r="D124" s="397"/>
      <c r="E124" s="60"/>
      <c r="F124" s="60"/>
      <c r="G124" s="60"/>
      <c r="H124" s="60"/>
      <c r="I124" s="60"/>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1084</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148</v>
      </c>
      <c r="B36" s="836" t="str">
        <f>VLOOKUP(A36,EQUIPOS!A6:D154,3,FALSE)</f>
        <v>Cargador : Potencia en el volante 110 hp, Clasificación de RPM del motor 2300.</v>
      </c>
      <c r="C36" s="837"/>
      <c r="D36" s="837"/>
      <c r="E36" s="837"/>
      <c r="F36" s="837"/>
      <c r="G36" s="837"/>
      <c r="H36" s="838"/>
      <c r="I36" s="271"/>
      <c r="J36" s="272"/>
      <c r="K36" s="273">
        <f>VLOOKUP(A36,EQUIPOS!A6:D163,4,FALSE)</f>
        <v>178500.30896558115</v>
      </c>
      <c r="L36" s="274"/>
      <c r="M36" s="275">
        <v>30</v>
      </c>
      <c r="N36" s="276">
        <f>K36/M36</f>
        <v>5950.0102988527051</v>
      </c>
    </row>
    <row r="37" spans="1:14">
      <c r="A37" s="116" t="s">
        <v>173</v>
      </c>
      <c r="B37" s="836" t="str">
        <f>VLOOKUP(A37,EQUIPOS!A7:D154,3,FALSE)</f>
        <v>Compactador neumático de Potencia 70 HP, peso de 13 ton</v>
      </c>
      <c r="C37" s="837"/>
      <c r="D37" s="837"/>
      <c r="E37" s="837"/>
      <c r="F37" s="837"/>
      <c r="G37" s="837"/>
      <c r="H37" s="838"/>
      <c r="I37" s="271"/>
      <c r="J37" s="272"/>
      <c r="K37" s="273">
        <f>VLOOKUP(A37,EQUIPOS!A7:D164,4,FALSE)</f>
        <v>97107.274521646701</v>
      </c>
      <c r="L37" s="274"/>
      <c r="M37" s="275">
        <v>10</v>
      </c>
      <c r="N37" s="276">
        <f t="shared" ref="N37:N43" si="0">K37/M37</f>
        <v>9710.7274521646705</v>
      </c>
    </row>
    <row r="38" spans="1:14">
      <c r="A38" t="s">
        <v>284</v>
      </c>
      <c r="B38" s="836" t="str">
        <f>VLOOKUP(A38,EQUIPOS!A8:D154,3,FALSE)</f>
        <v>Planta de asfalto en caliente</v>
      </c>
      <c r="C38" s="837"/>
      <c r="D38" s="837"/>
      <c r="E38" s="837"/>
      <c r="F38" s="837"/>
      <c r="G38" s="837"/>
      <c r="H38" s="838"/>
      <c r="I38" s="271"/>
      <c r="J38" s="272"/>
      <c r="K38" s="273">
        <f>VLOOKUP(A38,EQUIPOS!A8:D165,4,FALSE)</f>
        <v>689779.5742697427</v>
      </c>
      <c r="L38" s="274"/>
      <c r="M38" s="275">
        <v>10</v>
      </c>
      <c r="N38" s="276">
        <f t="shared" si="0"/>
        <v>68977.957426974273</v>
      </c>
    </row>
    <row r="39" spans="1:14">
      <c r="A39" t="s">
        <v>290</v>
      </c>
      <c r="B39" s="836" t="str">
        <f>VLOOKUP(A39,EQUIPOS!A9:D154,3,FALSE)</f>
        <v>Planta trituradora</v>
      </c>
      <c r="C39" s="837"/>
      <c r="D39" s="837"/>
      <c r="E39" s="837"/>
      <c r="F39" s="837"/>
      <c r="G39" s="837"/>
      <c r="H39" s="838"/>
      <c r="I39" s="271"/>
      <c r="J39" s="272"/>
      <c r="K39" s="273">
        <f>VLOOKUP(A39,EQUIPOS!A9:D166,4,FALSE)</f>
        <v>652154.75248451764</v>
      </c>
      <c r="L39" s="274"/>
      <c r="M39" s="275">
        <v>30</v>
      </c>
      <c r="N39" s="276">
        <f t="shared" si="0"/>
        <v>21738.491749483921</v>
      </c>
    </row>
    <row r="40" spans="1:14">
      <c r="A40" t="s">
        <v>316</v>
      </c>
      <c r="B40" s="836" t="str">
        <f>VLOOKUP(A40,EQUIPOS!A10:D154,3,FALSE)</f>
        <v>Retroexcavadora Tipo E-200 o  Equivalente</v>
      </c>
      <c r="C40" s="837"/>
      <c r="D40" s="837"/>
      <c r="E40" s="837"/>
      <c r="F40" s="837"/>
      <c r="G40" s="837"/>
      <c r="H40" s="838"/>
      <c r="I40" s="271"/>
      <c r="J40" s="272"/>
      <c r="K40" s="273">
        <f>VLOOKUP(A40,EQUIPOS!A10:D167,4,FALSE)</f>
        <v>182842.18616854725</v>
      </c>
      <c r="L40" s="274"/>
      <c r="M40" s="275">
        <v>30</v>
      </c>
      <c r="N40" s="276">
        <f t="shared" si="0"/>
        <v>6094.739538951575</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71"/>
      <c r="J41" s="272"/>
      <c r="K41" s="273">
        <f>VLOOKUP(A41,EQUIPOS!A11:D168,4,FALSE)</f>
        <v>250828.83581256491</v>
      </c>
      <c r="L41" s="274"/>
      <c r="M41" s="275">
        <v>10</v>
      </c>
      <c r="N41" s="276">
        <f t="shared" si="0"/>
        <v>25082.88358125649</v>
      </c>
    </row>
    <row r="42" spans="1:14">
      <c r="A42" t="s">
        <v>166</v>
      </c>
      <c r="B42" s="836" t="str">
        <f>VLOOKUP(A42,EQUIPOS!A12:D156,3,FALSE)</f>
        <v>Compactador de Rodillo POTENCIA: 99HP, PESO: 8 ton</v>
      </c>
      <c r="C42" s="837"/>
      <c r="D42" s="837"/>
      <c r="E42" s="837"/>
      <c r="F42" s="837"/>
      <c r="G42" s="837"/>
      <c r="H42" s="838"/>
      <c r="I42" s="271"/>
      <c r="J42" s="272"/>
      <c r="K42" s="273">
        <f>VLOOKUP(A42,EQUIPOS!A12:D169,4,FALSE)</f>
        <v>91891.625024460081</v>
      </c>
      <c r="L42" s="274"/>
      <c r="M42" s="275">
        <v>10</v>
      </c>
      <c r="N42" s="276">
        <f t="shared" si="0"/>
        <v>9189.1625024460081</v>
      </c>
    </row>
    <row r="43" spans="1:14">
      <c r="A43" t="s">
        <v>373</v>
      </c>
      <c r="B43" s="836" t="str">
        <f>VLOOKUP(A43,EQUIPOS!A13:D157,3,FALSE)</f>
        <v>Volqueta 6 m3</v>
      </c>
      <c r="C43" s="837"/>
      <c r="D43" s="837"/>
      <c r="E43" s="837"/>
      <c r="F43" s="837"/>
      <c r="G43" s="837"/>
      <c r="H43" s="838"/>
      <c r="I43" s="271"/>
      <c r="J43" s="272"/>
      <c r="K43" s="273">
        <f>VLOOKUP(A43,EQUIPOS!A13:D170,4,FALSE)</f>
        <v>69920.370575334382</v>
      </c>
      <c r="L43" s="274"/>
      <c r="M43" s="275">
        <v>10</v>
      </c>
      <c r="N43" s="276">
        <f t="shared" si="0"/>
        <v>6992.0370575334382</v>
      </c>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1141.4201203310449</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154877.42972799414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72364.084198035373</v>
      </c>
      <c r="N53" s="276">
        <f>K53*M53</f>
        <v>101309.71787724951</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101309.71787724951</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1269</v>
      </c>
      <c r="B63" s="49" t="str">
        <f>VLOOKUP(A63,TRANSPORTE!A5:D117,3,FALSE)</f>
        <v>Transporte de Material Crudo de Rio</v>
      </c>
      <c r="C63" s="321"/>
      <c r="D63" s="321"/>
      <c r="E63" s="321"/>
      <c r="F63" s="321"/>
      <c r="G63" s="321"/>
      <c r="H63" s="315" t="s">
        <v>1467</v>
      </c>
      <c r="I63" s="283">
        <v>1.4</v>
      </c>
      <c r="J63" s="290">
        <v>1</v>
      </c>
      <c r="K63" s="283">
        <f>I63*J63</f>
        <v>1.4</v>
      </c>
      <c r="L63" s="827">
        <f>VLOOKUP(A63,TRANSPORTE!A5:D117,4,FALSE)</f>
        <v>1676.5759569871336</v>
      </c>
      <c r="M63" s="828"/>
      <c r="N63" s="291">
        <f>K63*L63</f>
        <v>2347.206339781987</v>
      </c>
    </row>
    <row r="64" spans="1:14">
      <c r="A64" t="s">
        <v>1293</v>
      </c>
      <c r="B64" s="49" t="str">
        <f>VLOOKUP(A64,TRANSPORTE!A6:D117,3,FALSE)</f>
        <v>Transporte de mezcla</v>
      </c>
      <c r="C64" s="50"/>
      <c r="D64" s="50"/>
      <c r="E64" s="50"/>
      <c r="F64" s="50"/>
      <c r="G64" s="50"/>
      <c r="H64" s="315" t="s">
        <v>1467</v>
      </c>
      <c r="I64" s="283">
        <v>1.25</v>
      </c>
      <c r="J64" s="290">
        <v>1</v>
      </c>
      <c r="K64" s="283">
        <f>I64*J64</f>
        <v>1.25</v>
      </c>
      <c r="L64" s="827">
        <f>VLOOKUP(A64,TRANSPORTE!A6:D117,4,FALSE)</f>
        <v>1374.2842314091504</v>
      </c>
      <c r="M64" s="828"/>
      <c r="N64" s="291">
        <f>K64*L64</f>
        <v>1717.855289261438</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4065.061629043425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19</v>
      </c>
      <c r="B74" s="52" t="str">
        <f>VLOOKUP(A74,'MANO DE OBRA'!A8:D68,3,FALSE)</f>
        <v>Obrero (8)</v>
      </c>
      <c r="C74" s="50"/>
      <c r="D74" s="50"/>
      <c r="E74" s="50"/>
      <c r="F74" s="50"/>
      <c r="G74" s="50"/>
      <c r="H74" s="50"/>
      <c r="I74" s="296">
        <f>K74/J74*100</f>
        <v>234080.00000000003</v>
      </c>
      <c r="J74" s="297">
        <v>185</v>
      </c>
      <c r="K74" s="298">
        <f>VLOOKUP(A74,'MANO DE OBRA'!A8:D99,4,FALSE)</f>
        <v>433048</v>
      </c>
      <c r="L74" s="53"/>
      <c r="M74" s="299">
        <v>80</v>
      </c>
      <c r="N74" s="399">
        <f>K74/M74</f>
        <v>5413.1</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11414.201203310449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271666.41043759754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54333.28208751951</v>
      </c>
      <c r="M87" s="858"/>
      <c r="N87" s="54"/>
    </row>
    <row r="88" spans="1:14">
      <c r="B88" s="92" t="s">
        <v>973</v>
      </c>
      <c r="C88" s="93"/>
      <c r="D88" s="93"/>
      <c r="E88" s="93"/>
      <c r="F88" s="93"/>
      <c r="G88" s="93"/>
      <c r="H88" s="93"/>
      <c r="I88" s="90"/>
      <c r="J88" s="91"/>
      <c r="K88" s="308">
        <v>0.05</v>
      </c>
      <c r="L88" s="857">
        <f>N82*K88</f>
        <v>13583.320521879878</v>
      </c>
      <c r="M88" s="858"/>
      <c r="N88" s="54"/>
    </row>
    <row r="89" spans="1:14" ht="15.75" thickBot="1">
      <c r="B89" s="94" t="s">
        <v>974</v>
      </c>
      <c r="C89" s="95"/>
      <c r="D89" s="95"/>
      <c r="E89" s="95"/>
      <c r="F89" s="95"/>
      <c r="G89" s="95"/>
      <c r="H89" s="95"/>
      <c r="I89" s="96"/>
      <c r="J89" s="97"/>
      <c r="K89" s="309">
        <v>0.05</v>
      </c>
      <c r="L89" s="859">
        <f>N82*K89</f>
        <v>13583.320521879878</v>
      </c>
      <c r="M89" s="860"/>
      <c r="N89" s="54"/>
    </row>
    <row r="90" spans="1:14" ht="15.75" thickBot="1">
      <c r="B90" s="823" t="s">
        <v>953</v>
      </c>
      <c r="C90" s="824"/>
      <c r="D90" s="824"/>
      <c r="E90" s="824"/>
      <c r="F90" s="824"/>
      <c r="G90" s="824"/>
      <c r="H90" s="824"/>
      <c r="I90" s="824"/>
      <c r="J90" s="824"/>
      <c r="K90" s="824"/>
      <c r="L90" s="824"/>
      <c r="M90" s="825"/>
      <c r="N90" s="55">
        <f>L87+L88+L89</f>
        <v>81499.923131279269</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353166.33356887684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1085</v>
      </c>
      <c r="C31" s="84" t="s">
        <v>2071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90581.093805623837</v>
      </c>
      <c r="L36" s="274"/>
      <c r="M36" s="275">
        <v>150</v>
      </c>
      <c r="N36" s="276">
        <f>K36/M36</f>
        <v>603.87395870415889</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178500.30896558115</v>
      </c>
      <c r="L37" s="274"/>
      <c r="M37" s="275">
        <v>150</v>
      </c>
      <c r="N37" s="276">
        <f>K37/M37</f>
        <v>1190.0020597705409</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314085.1330773019</v>
      </c>
      <c r="L38" s="274"/>
      <c r="M38" s="275">
        <v>150</v>
      </c>
      <c r="N38" s="276">
        <f>K38/M38</f>
        <v>2093.9008871820129</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1.8043666666666667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3889.5812723233794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1467</v>
      </c>
      <c r="I58" s="283">
        <v>0.13</v>
      </c>
      <c r="J58" s="290">
        <v>1</v>
      </c>
      <c r="K58" s="283">
        <f>I58*J58</f>
        <v>0.13</v>
      </c>
      <c r="L58" s="827">
        <f>VLOOKUP(A58,TRANSPORTE!A5:D117,4,FALSE)</f>
        <v>1601.3840655828621</v>
      </c>
      <c r="M58" s="828"/>
      <c r="N58" s="291">
        <f>K58*L58</f>
        <v>208.17992852577208</v>
      </c>
    </row>
    <row r="59" spans="1:14">
      <c r="B59" s="49"/>
      <c r="C59" s="50"/>
      <c r="D59" s="50"/>
      <c r="E59" s="50"/>
      <c r="F59" s="50"/>
      <c r="G59" s="50"/>
      <c r="H59" s="315"/>
      <c r="I59" s="283"/>
      <c r="J59" s="290"/>
      <c r="K59" s="283"/>
      <c r="L59" s="827"/>
      <c r="M59" s="828"/>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208.17992852577208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1200</v>
      </c>
      <c r="N69" s="399">
        <f>K69/M69</f>
        <v>180.43666666666667</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180.43666666666667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4278.197867515818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855.63957350316366</v>
      </c>
      <c r="M82" s="858"/>
      <c r="N82" s="54"/>
    </row>
    <row r="83" spans="1:14">
      <c r="B83" s="92" t="s">
        <v>973</v>
      </c>
      <c r="C83" s="93"/>
      <c r="D83" s="93"/>
      <c r="E83" s="93"/>
      <c r="F83" s="93"/>
      <c r="G83" s="93"/>
      <c r="H83" s="93"/>
      <c r="I83" s="90"/>
      <c r="J83" s="91"/>
      <c r="K83" s="308">
        <v>0.05</v>
      </c>
      <c r="L83" s="857">
        <f>N77*K83</f>
        <v>213.90989337579092</v>
      </c>
      <c r="M83" s="858"/>
      <c r="N83" s="54"/>
    </row>
    <row r="84" spans="1:14" ht="15.75" thickBot="1">
      <c r="B84" s="94" t="s">
        <v>974</v>
      </c>
      <c r="C84" s="95"/>
      <c r="D84" s="95"/>
      <c r="E84" s="95"/>
      <c r="F84" s="95"/>
      <c r="G84" s="95"/>
      <c r="H84" s="95"/>
      <c r="I84" s="96"/>
      <c r="J84" s="97"/>
      <c r="K84" s="309">
        <v>0.05</v>
      </c>
      <c r="L84" s="859">
        <f>N77*K84</f>
        <v>213.90989337579092</v>
      </c>
      <c r="M84" s="860"/>
      <c r="N84" s="54"/>
    </row>
    <row r="85" spans="1:14" ht="15.75" thickBot="1">
      <c r="B85" s="823" t="s">
        <v>953</v>
      </c>
      <c r="C85" s="824"/>
      <c r="D85" s="824"/>
      <c r="E85" s="824"/>
      <c r="F85" s="824"/>
      <c r="G85" s="824"/>
      <c r="H85" s="824"/>
      <c r="I85" s="824"/>
      <c r="J85" s="824"/>
      <c r="K85" s="824"/>
      <c r="L85" s="824"/>
      <c r="M85" s="825"/>
      <c r="N85" s="55">
        <f>L82+L83+L84</f>
        <v>1283.4593602547454</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5561.6572277705636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2016</v>
      </c>
      <c r="C31" s="84" t="s">
        <v>2073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117</v>
      </c>
      <c r="B36" s="836" t="str">
        <f>VLOOKUP(A36,EQUIPOS!A6:D154,3,FALSE)</f>
        <v xml:space="preserve">Barredora mecánica de cepillo de 3658 mm ; 6 m3 </v>
      </c>
      <c r="C36" s="837"/>
      <c r="D36" s="837"/>
      <c r="E36" s="837"/>
      <c r="F36" s="837"/>
      <c r="G36" s="837"/>
      <c r="H36" s="838"/>
      <c r="I36" s="271"/>
      <c r="J36" s="272"/>
      <c r="K36" s="273">
        <f>VLOOKUP(A36,EQUIPOS!A6:D163,4,FALSE)</f>
        <v>90581.093805623837</v>
      </c>
      <c r="L36" s="274"/>
      <c r="M36" s="275">
        <v>300</v>
      </c>
      <c r="N36" s="276">
        <f>K36/M36</f>
        <v>301.93697935207945</v>
      </c>
    </row>
    <row r="37" spans="1:14">
      <c r="A37" s="116" t="s">
        <v>148</v>
      </c>
      <c r="B37" s="836" t="str">
        <f>VLOOKUP(A37,EQUIPOS!A7:D154,3,FALSE)</f>
        <v>Cargador : Potencia en el volante 110 hp, Clasificación de RPM del motor 2300.</v>
      </c>
      <c r="C37" s="837"/>
      <c r="D37" s="837"/>
      <c r="E37" s="837"/>
      <c r="F37" s="837"/>
      <c r="G37" s="837"/>
      <c r="H37" s="838"/>
      <c r="I37" s="271"/>
      <c r="J37" s="272"/>
      <c r="K37" s="273">
        <f>VLOOKUP(A37,EQUIPOS!A7:D164,4,FALSE)</f>
        <v>178500.30896558115</v>
      </c>
      <c r="L37" s="274"/>
      <c r="M37" s="275">
        <v>300</v>
      </c>
      <c r="N37" s="276">
        <f>K37/M37</f>
        <v>595.00102988527044</v>
      </c>
    </row>
    <row r="38" spans="1:14">
      <c r="A38" t="s">
        <v>236</v>
      </c>
      <c r="B38" s="836" t="str">
        <f>VLOOKUP(A38,EQUIPOS!A8:D154,3,FALSE)</f>
        <v>Fresadora de pavimento, potencia 255 HP, peso 19 Ton, PROFUNDIDAD DE CORTE 305 mm</v>
      </c>
      <c r="C38" s="837"/>
      <c r="D38" s="837"/>
      <c r="E38" s="837"/>
      <c r="F38" s="837"/>
      <c r="G38" s="837"/>
      <c r="H38" s="838"/>
      <c r="I38" s="271"/>
      <c r="J38" s="272"/>
      <c r="K38" s="273">
        <f>VLOOKUP(A38,EQUIPOS!A8:D165,4,FALSE)</f>
        <v>314085.1330773019</v>
      </c>
      <c r="L38" s="274"/>
      <c r="M38" s="275">
        <v>300</v>
      </c>
      <c r="N38" s="276">
        <f>K38/M38</f>
        <v>1046.9504435910064</v>
      </c>
    </row>
    <row r="39" spans="1:14">
      <c r="B39" s="836"/>
      <c r="C39" s="837"/>
      <c r="D39" s="837"/>
      <c r="E39" s="837"/>
      <c r="F39" s="837"/>
      <c r="G39" s="837"/>
      <c r="H39" s="838"/>
      <c r="I39" s="839"/>
      <c r="J39" s="820"/>
      <c r="K39" s="273"/>
      <c r="L39" s="840"/>
      <c r="M39" s="841"/>
      <c r="N39" s="276"/>
    </row>
    <row r="40" spans="1:14">
      <c r="B40" s="836"/>
      <c r="C40" s="837"/>
      <c r="D40" s="837"/>
      <c r="E40" s="842"/>
      <c r="F40" s="837"/>
      <c r="G40" s="837"/>
      <c r="H40" s="838"/>
      <c r="I40" s="39"/>
      <c r="J40" s="40"/>
      <c r="K40" s="278"/>
      <c r="L40" s="280"/>
      <c r="M40" s="281"/>
      <c r="N40" s="282"/>
    </row>
    <row r="41" spans="1:14">
      <c r="B41" s="843" t="s">
        <v>952</v>
      </c>
      <c r="C41" s="844"/>
      <c r="D41" s="844"/>
      <c r="E41" s="41"/>
      <c r="F41" s="42"/>
      <c r="G41" s="42"/>
      <c r="H41" s="43"/>
      <c r="I41" s="39"/>
      <c r="J41" s="40"/>
      <c r="K41" s="283"/>
      <c r="L41" s="280"/>
      <c r="M41" s="405">
        <v>0.01</v>
      </c>
      <c r="N41" s="348">
        <f>N75*M41</f>
        <v>0.90218333333333334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1944.7906361616897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1233</v>
      </c>
      <c r="B58" s="49" t="str">
        <f>VLOOKUP(A58,TRANSPORTE!A5:D117,3,FALSE)</f>
        <v>Transporte de material fresado</v>
      </c>
      <c r="C58" s="321"/>
      <c r="D58" s="321"/>
      <c r="E58" s="321"/>
      <c r="F58" s="321"/>
      <c r="G58" s="321"/>
      <c r="H58" s="315" t="s">
        <v>1467</v>
      </c>
      <c r="I58" s="417">
        <v>6.5000000000000002E-2</v>
      </c>
      <c r="J58" s="290">
        <v>1</v>
      </c>
      <c r="K58" s="417">
        <f>I58*J58</f>
        <v>6.5000000000000002E-2</v>
      </c>
      <c r="L58" s="827">
        <f>VLOOKUP(A58,TRANSPORTE!A5:D117,4,FALSE)</f>
        <v>1601.3840655828621</v>
      </c>
      <c r="M58" s="828"/>
      <c r="N58" s="291">
        <f>K58*L58</f>
        <v>104.08996426288604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104.08996426288604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299">
        <v>2400</v>
      </c>
      <c r="N69" s="399">
        <f>K69/M69</f>
        <v>90.218333333333334</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90.218333333333334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2139.098933757909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427.81978675158183</v>
      </c>
      <c r="M82" s="858"/>
      <c r="N82" s="54"/>
    </row>
    <row r="83" spans="1:14">
      <c r="B83" s="92" t="s">
        <v>973</v>
      </c>
      <c r="C83" s="93"/>
      <c r="D83" s="93"/>
      <c r="E83" s="93"/>
      <c r="F83" s="93"/>
      <c r="G83" s="93"/>
      <c r="H83" s="93"/>
      <c r="I83" s="90"/>
      <c r="J83" s="91"/>
      <c r="K83" s="308">
        <v>0.05</v>
      </c>
      <c r="L83" s="857">
        <f>N77*K83</f>
        <v>106.95494668789546</v>
      </c>
      <c r="M83" s="858"/>
      <c r="N83" s="54"/>
    </row>
    <row r="84" spans="1:14" ht="15.75" thickBot="1">
      <c r="B84" s="94" t="s">
        <v>974</v>
      </c>
      <c r="C84" s="95"/>
      <c r="D84" s="95"/>
      <c r="E84" s="95"/>
      <c r="F84" s="95"/>
      <c r="G84" s="95"/>
      <c r="H84" s="95"/>
      <c r="I84" s="96"/>
      <c r="J84" s="97"/>
      <c r="K84" s="309">
        <v>0.05</v>
      </c>
      <c r="L84" s="859">
        <f>N77*K84</f>
        <v>106.95494668789546</v>
      </c>
      <c r="M84" s="860"/>
      <c r="N84" s="54"/>
    </row>
    <row r="85" spans="1:14" ht="15.75" thickBot="1">
      <c r="B85" s="823" t="s">
        <v>953</v>
      </c>
      <c r="C85" s="824"/>
      <c r="D85" s="824"/>
      <c r="E85" s="824"/>
      <c r="F85" s="824"/>
      <c r="G85" s="824"/>
      <c r="H85" s="824"/>
      <c r="I85" s="824"/>
      <c r="J85" s="824"/>
      <c r="K85" s="824"/>
      <c r="L85" s="824"/>
      <c r="M85" s="825"/>
      <c r="N85" s="55">
        <f>L82+L83+L84</f>
        <v>641.72968012737272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2780.8286138852818</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1086</v>
      </c>
      <c r="C31" s="84" t="s">
        <v>2074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18</v>
      </c>
      <c r="N36" s="276">
        <f>K36/M36</f>
        <v>3181.212343977968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106487.28037498386</v>
      </c>
      <c r="L37" s="274"/>
      <c r="M37" s="275">
        <v>18</v>
      </c>
      <c r="N37" s="276">
        <f>K37/M37</f>
        <v>5915.9600208324373</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130118.32286702115</v>
      </c>
      <c r="L38" s="274"/>
      <c r="M38" s="275">
        <v>18</v>
      </c>
      <c r="N38" s="276">
        <f>K38/M38</f>
        <v>7228.7957148345085</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576906.21205482364</v>
      </c>
      <c r="L39" s="840">
        <v>18</v>
      </c>
      <c r="M39" s="841"/>
      <c r="N39" s="276">
        <f>K39/L39</f>
        <v>32050.345114156869</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129804.36654715687</v>
      </c>
      <c r="L40" s="280"/>
      <c r="M40" s="281">
        <v>18</v>
      </c>
      <c r="N40" s="276">
        <f>K40/M40</f>
        <v>7211.3536970642708</v>
      </c>
    </row>
    <row r="41" spans="1:14">
      <c r="B41" s="843" t="s">
        <v>952</v>
      </c>
      <c r="C41" s="844"/>
      <c r="D41" s="844"/>
      <c r="E41" s="41"/>
      <c r="F41" s="42"/>
      <c r="G41" s="42"/>
      <c r="H41" s="43"/>
      <c r="I41" s="39"/>
      <c r="J41" s="40"/>
      <c r="K41" s="283"/>
      <c r="L41" s="280"/>
      <c r="M41" s="405">
        <v>0.01</v>
      </c>
      <c r="N41" s="348">
        <f>N75*M41</f>
        <v>29.963350251000556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55617.630241117055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89311.868319696558</v>
      </c>
      <c r="N48" s="276">
        <f>K48*M48</f>
        <v>3125.91539118938</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65127.420020529862</v>
      </c>
      <c r="N49" s="276">
        <f>K49*M49</f>
        <v>16281.855005132466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818"/>
      <c r="C52" s="819"/>
      <c r="D52" s="819"/>
      <c r="E52" s="819"/>
      <c r="F52" s="819"/>
      <c r="G52" s="819"/>
      <c r="H52" s="819"/>
      <c r="I52" s="820"/>
      <c r="J52" s="45"/>
      <c r="K52" s="47"/>
      <c r="L52" s="821"/>
      <c r="M52" s="822"/>
      <c r="N52" s="48"/>
    </row>
    <row r="53" spans="1:14" ht="15.75" thickBot="1">
      <c r="B53" s="823" t="s">
        <v>953</v>
      </c>
      <c r="C53" s="824"/>
      <c r="D53" s="824"/>
      <c r="E53" s="824"/>
      <c r="F53" s="824"/>
      <c r="G53" s="824"/>
      <c r="H53" s="824"/>
      <c r="I53" s="824"/>
      <c r="J53" s="824"/>
      <c r="K53" s="824"/>
      <c r="L53" s="824"/>
      <c r="M53" s="825"/>
      <c r="N53" s="398">
        <f>SUM(N48:N52)</f>
        <v>19407.770396321845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1317</v>
      </c>
      <c r="B58" s="49" t="str">
        <f>VLOOKUP(A58,TRANSPORTE!A5:D117,3,FALSE)</f>
        <v>Transporte de agregados pétreos</v>
      </c>
      <c r="C58" s="321"/>
      <c r="D58" s="321"/>
      <c r="E58" s="321"/>
      <c r="F58" s="321"/>
      <c r="G58" s="321"/>
      <c r="H58" s="315" t="s">
        <v>1467</v>
      </c>
      <c r="I58" s="417">
        <v>0.28500000000000003</v>
      </c>
      <c r="J58" s="290">
        <v>1</v>
      </c>
      <c r="K58" s="417">
        <f>I58*J58</f>
        <v>0.28500000000000003</v>
      </c>
      <c r="L58" s="827">
        <f>VLOOKUP(A58,TRANSPORTE!A5:D117,4,FALSE)</f>
        <v>1753.2920083523024</v>
      </c>
      <c r="M58" s="828"/>
      <c r="N58" s="291">
        <f>K58*L58</f>
        <v>499.68822238040627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499.68822238040627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t="s">
        <v>15</v>
      </c>
      <c r="B69" s="52" t="str">
        <f>VLOOKUP(A69,'MANO DE OBRA'!A8:D68,3,FALSE)</f>
        <v>Obrero (6)</v>
      </c>
      <c r="C69" s="50"/>
      <c r="D69" s="50"/>
      <c r="E69" s="50"/>
      <c r="F69" s="50"/>
      <c r="G69" s="50"/>
      <c r="H69" s="50"/>
      <c r="I69" s="296">
        <f>K69/J69*100</f>
        <v>175560</v>
      </c>
      <c r="J69" s="297">
        <v>185</v>
      </c>
      <c r="K69" s="298">
        <f>VLOOKUP(A69,'MANO DE OBRA'!A8:D99,4,FALSE)</f>
        <v>324786</v>
      </c>
      <c r="L69" s="53"/>
      <c r="M69" s="299">
        <v>144</v>
      </c>
      <c r="N69" s="399">
        <f>K69/M69</f>
        <v>2255.4583333333335</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2996.3350251000556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78521.423884919364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15704.284776983874</v>
      </c>
      <c r="M82" s="858"/>
      <c r="N82" s="54"/>
    </row>
    <row r="83" spans="1:14">
      <c r="B83" s="92" t="s">
        <v>973</v>
      </c>
      <c r="C83" s="93"/>
      <c r="D83" s="93"/>
      <c r="E83" s="93"/>
      <c r="F83" s="93"/>
      <c r="G83" s="93"/>
      <c r="H83" s="93"/>
      <c r="I83" s="90"/>
      <c r="J83" s="91"/>
      <c r="K83" s="308">
        <v>0.05</v>
      </c>
      <c r="L83" s="857">
        <f>N77*K83</f>
        <v>3926.0711942459684</v>
      </c>
      <c r="M83" s="858"/>
      <c r="N83" s="54"/>
    </row>
    <row r="84" spans="1:14" ht="15.75" thickBot="1">
      <c r="B84" s="94" t="s">
        <v>974</v>
      </c>
      <c r="C84" s="95"/>
      <c r="D84" s="95"/>
      <c r="E84" s="95"/>
      <c r="F84" s="95"/>
      <c r="G84" s="95"/>
      <c r="H84" s="95"/>
      <c r="I84" s="96"/>
      <c r="J84" s="97"/>
      <c r="K84" s="309">
        <v>0.05</v>
      </c>
      <c r="L84" s="859">
        <f>N77*K84</f>
        <v>3926.0711942459684</v>
      </c>
      <c r="M84" s="860"/>
      <c r="N84" s="54"/>
    </row>
    <row r="85" spans="1:14" ht="15.75" thickBot="1">
      <c r="B85" s="823" t="s">
        <v>953</v>
      </c>
      <c r="C85" s="824"/>
      <c r="D85" s="824"/>
      <c r="E85" s="824"/>
      <c r="F85" s="824"/>
      <c r="G85" s="824"/>
      <c r="H85" s="824"/>
      <c r="I85" s="824"/>
      <c r="J85" s="824"/>
      <c r="K85" s="824"/>
      <c r="L85" s="824"/>
      <c r="M85" s="825"/>
      <c r="N85" s="55">
        <f>L82+L83+L84</f>
        <v>23556.427165475809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102077.85105039517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2215</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2216</v>
      </c>
      <c r="C103" s="34"/>
      <c r="D103" s="34"/>
      <c r="E103" s="34"/>
      <c r="F103" s="34"/>
      <c r="G103" s="34"/>
      <c r="H103" s="34"/>
      <c r="I103" s="34"/>
      <c r="J103" s="34"/>
      <c r="K103" s="34"/>
      <c r="L103" s="34"/>
      <c r="M103" s="34"/>
      <c r="N103" s="35"/>
    </row>
    <row r="104" spans="2:14" ht="15" customHeight="1">
      <c r="B104" s="861" t="s">
        <v>2217</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2218</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2219</v>
      </c>
      <c r="C117" s="58"/>
      <c r="D117" s="58"/>
      <c r="E117" s="15"/>
      <c r="F117" s="15"/>
      <c r="G117" s="15"/>
      <c r="H117" s="15"/>
      <c r="I117" s="15"/>
      <c r="J117" s="800"/>
      <c r="K117" s="800"/>
      <c r="L117" s="800"/>
      <c r="M117" s="800"/>
      <c r="N117" s="801"/>
    </row>
    <row r="118" spans="2:14" ht="15.75" thickBot="1">
      <c r="B118" s="265" t="s">
        <v>2220</v>
      </c>
      <c r="C118" s="397"/>
      <c r="D118" s="397"/>
      <c r="E118" s="60"/>
      <c r="F118" s="60"/>
      <c r="G118" s="60"/>
      <c r="H118" s="60"/>
      <c r="I118" s="60"/>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1087</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12</v>
      </c>
      <c r="N36" s="276">
        <f>K36/M36</f>
        <v>4771.818515966952</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106487.28037498386</v>
      </c>
      <c r="L37" s="274"/>
      <c r="M37" s="275">
        <v>12</v>
      </c>
      <c r="N37" s="276">
        <f>K37/M37</f>
        <v>8873.9400312486559</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130118.32286702115</v>
      </c>
      <c r="L38" s="274"/>
      <c r="M38" s="275">
        <v>12</v>
      </c>
      <c r="N38" s="276">
        <f>K38/M38</f>
        <v>10843.193572251763</v>
      </c>
    </row>
    <row r="39" spans="1:14">
      <c r="A39" s="116" t="s">
        <v>299</v>
      </c>
      <c r="B39" s="836" t="str">
        <f>VLOOKUP(A39,EQUIPOS!A7:D154,3,FALSE)</f>
        <v xml:space="preserve">Recicladora, potencia 430HP </v>
      </c>
      <c r="C39" s="837"/>
      <c r="D39" s="837"/>
      <c r="E39" s="837"/>
      <c r="F39" s="837"/>
      <c r="G39" s="837"/>
      <c r="H39" s="838"/>
      <c r="I39" s="271"/>
      <c r="J39" s="272"/>
      <c r="K39" s="273">
        <f>VLOOKUP(A39,EQUIPOS!A7:D164,4,FALSE)</f>
        <v>576906.21205482364</v>
      </c>
      <c r="L39" s="274"/>
      <c r="M39" s="275">
        <v>12</v>
      </c>
      <c r="N39" s="276">
        <f>K39/M39</f>
        <v>48075.517671235306</v>
      </c>
    </row>
    <row r="40" spans="1:14">
      <c r="A40" t="s">
        <v>365</v>
      </c>
      <c r="B40" s="836" t="str">
        <f>VLOOKUP(A40,EQUIPOS!A8:D154,3,FALSE)</f>
        <v xml:space="preserve">Vibrocompatador, potencia 153 HP, peso 10 Ton. </v>
      </c>
      <c r="C40" s="837"/>
      <c r="D40" s="837"/>
      <c r="E40" s="837"/>
      <c r="F40" s="837"/>
      <c r="G40" s="837"/>
      <c r="H40" s="838"/>
      <c r="I40" s="271"/>
      <c r="J40" s="272"/>
      <c r="K40" s="273">
        <f>VLOOKUP(A40,EQUIPOS!A8:D165,4,FALSE)</f>
        <v>129804.36654715687</v>
      </c>
      <c r="L40" s="274"/>
      <c r="M40" s="275">
        <v>12</v>
      </c>
      <c r="N40" s="276">
        <f>K40/M40</f>
        <v>10817.030545596406</v>
      </c>
    </row>
    <row r="41" spans="1:14">
      <c r="B41" s="836"/>
      <c r="C41" s="837"/>
      <c r="D41" s="837"/>
      <c r="E41" s="837"/>
      <c r="F41" s="837"/>
      <c r="G41" s="837"/>
      <c r="H41" s="838"/>
      <c r="I41" s="839"/>
      <c r="J41" s="820"/>
      <c r="K41" s="273"/>
      <c r="L41" s="840"/>
      <c r="M41" s="841"/>
      <c r="N41" s="276"/>
    </row>
    <row r="42" spans="1:14">
      <c r="B42" s="836"/>
      <c r="C42" s="837"/>
      <c r="D42" s="837"/>
      <c r="E42" s="842"/>
      <c r="F42" s="837"/>
      <c r="G42" s="837"/>
      <c r="H42" s="838"/>
      <c r="I42" s="39"/>
      <c r="J42" s="40"/>
      <c r="K42" s="278"/>
      <c r="L42" s="280"/>
      <c r="M42" s="281"/>
      <c r="N42" s="282"/>
    </row>
    <row r="43" spans="1:14">
      <c r="B43" s="843" t="s">
        <v>952</v>
      </c>
      <c r="C43" s="956"/>
      <c r="D43" s="956"/>
      <c r="E43" s="41"/>
      <c r="F43" s="42"/>
      <c r="G43" s="42"/>
      <c r="H43" s="43"/>
      <c r="I43" s="39"/>
      <c r="J43" s="40"/>
      <c r="K43" s="283"/>
      <c r="L43" s="280"/>
      <c r="M43" s="405">
        <v>0.1</v>
      </c>
      <c r="N43" s="348">
        <f>N77*M43</f>
        <v>449.45025376500837</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83830.950590064109</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46.036386356281774</v>
      </c>
      <c r="N50" s="276">
        <f>K50*M50</f>
        <v>3452.7289767211332</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3255.7955461970396</v>
      </c>
      <c r="N51" s="276">
        <f>K51*M51</f>
        <v>4232.534210056152</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818"/>
      <c r="C54" s="819"/>
      <c r="D54" s="819"/>
      <c r="E54" s="819"/>
      <c r="F54" s="819"/>
      <c r="G54" s="819"/>
      <c r="H54" s="819"/>
      <c r="I54" s="820"/>
      <c r="J54" s="45"/>
      <c r="K54" s="47"/>
      <c r="L54" s="821"/>
      <c r="M54" s="822"/>
      <c r="N54" s="48"/>
    </row>
    <row r="55" spans="1:14" ht="15.75" thickBot="1">
      <c r="B55" s="823" t="s">
        <v>953</v>
      </c>
      <c r="C55" s="824"/>
      <c r="D55" s="824"/>
      <c r="E55" s="824"/>
      <c r="F55" s="824"/>
      <c r="G55" s="824"/>
      <c r="H55" s="824"/>
      <c r="I55" s="824"/>
      <c r="J55" s="824"/>
      <c r="K55" s="824"/>
      <c r="L55" s="824"/>
      <c r="M55" s="825"/>
      <c r="N55" s="398">
        <f>SUM(N50:N54)</f>
        <v>7685.2631867772852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175560</v>
      </c>
      <c r="J72" s="297">
        <v>185</v>
      </c>
      <c r="K72" s="298">
        <f>VLOOKUP(A72,'MANO DE OBRA'!A8:D100,4,FALSE)</f>
        <v>324786</v>
      </c>
      <c r="L72" s="53"/>
      <c r="M72" s="303">
        <v>96</v>
      </c>
      <c r="N72" s="399">
        <f>K72/M72</f>
        <v>3383.1875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4494.5025376500835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N45+N55+N66+N77</f>
        <v>96010.716314491481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19202.143262898298</v>
      </c>
      <c r="M84" s="858"/>
      <c r="N84" s="54"/>
    </row>
    <row r="85" spans="1:14">
      <c r="B85" s="92" t="s">
        <v>973</v>
      </c>
      <c r="C85" s="93"/>
      <c r="D85" s="93"/>
      <c r="E85" s="93"/>
      <c r="F85" s="93"/>
      <c r="G85" s="93"/>
      <c r="H85" s="93"/>
      <c r="I85" s="90"/>
      <c r="J85" s="91"/>
      <c r="K85" s="308">
        <v>0.05</v>
      </c>
      <c r="L85" s="857">
        <f>N79*K85</f>
        <v>4800.5358157245746</v>
      </c>
      <c r="M85" s="858"/>
      <c r="N85" s="54"/>
    </row>
    <row r="86" spans="1:14" ht="15.75" thickBot="1">
      <c r="B86" s="94" t="s">
        <v>974</v>
      </c>
      <c r="C86" s="95"/>
      <c r="D86" s="95"/>
      <c r="E86" s="95"/>
      <c r="F86" s="95"/>
      <c r="G86" s="95"/>
      <c r="H86" s="95"/>
      <c r="I86" s="96"/>
      <c r="J86" s="97"/>
      <c r="K86" s="309">
        <v>0.05</v>
      </c>
      <c r="L86" s="859">
        <f>N79*K86</f>
        <v>4800.5358157245746</v>
      </c>
      <c r="M86" s="860"/>
      <c r="N86" s="54"/>
    </row>
    <row r="87" spans="1:14" ht="15.75" thickBot="1">
      <c r="B87" s="823" t="s">
        <v>953</v>
      </c>
      <c r="C87" s="824"/>
      <c r="D87" s="824"/>
      <c r="E87" s="824"/>
      <c r="F87" s="824"/>
      <c r="G87" s="824"/>
      <c r="H87" s="824"/>
      <c r="I87" s="824"/>
      <c r="J87" s="824"/>
      <c r="K87" s="824"/>
      <c r="L87" s="824"/>
      <c r="M87" s="825"/>
      <c r="N87" s="55">
        <f>L84+L85+L86</f>
        <v>28803.214894347449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124813.93120883893</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2215</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2216</v>
      </c>
      <c r="C105" s="34"/>
      <c r="D105" s="34"/>
      <c r="E105" s="34"/>
      <c r="F105" s="34"/>
      <c r="G105" s="34"/>
      <c r="H105" s="34"/>
      <c r="I105" s="34"/>
      <c r="J105" s="34"/>
      <c r="K105" s="34"/>
      <c r="L105" s="34"/>
      <c r="M105" s="34"/>
      <c r="N105" s="35"/>
    </row>
    <row r="106" spans="2:14" ht="15" customHeight="1">
      <c r="B106" s="861" t="s">
        <v>2217</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2218</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2219</v>
      </c>
      <c r="C119" s="58"/>
      <c r="D119" s="58"/>
      <c r="E119" s="15"/>
      <c r="F119" s="15"/>
      <c r="G119" s="15"/>
      <c r="H119" s="15"/>
      <c r="I119" s="15"/>
      <c r="J119" s="800"/>
      <c r="K119" s="800"/>
      <c r="L119" s="800"/>
      <c r="M119" s="800"/>
      <c r="N119" s="801"/>
    </row>
    <row r="120" spans="2:14" ht="15.75" thickBot="1">
      <c r="B120" s="265" t="s">
        <v>2220</v>
      </c>
      <c r="C120" s="397"/>
      <c r="D120" s="397"/>
      <c r="E120" s="60"/>
      <c r="F120" s="60"/>
      <c r="G120" s="60"/>
      <c r="H120" s="60"/>
      <c r="I120" s="60"/>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18</v>
      </c>
      <c r="N36" s="276">
        <f>K36/M36</f>
        <v>3181.212343977968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106487.28037498386</v>
      </c>
      <c r="L37" s="274"/>
      <c r="M37" s="275">
        <v>18</v>
      </c>
      <c r="N37" s="276">
        <f>K37/M37</f>
        <v>5915.9600208324373</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130118.32286702115</v>
      </c>
      <c r="L38" s="274"/>
      <c r="M38" s="275">
        <v>18</v>
      </c>
      <c r="N38" s="276">
        <f>K38/M38</f>
        <v>7228.7957148345085</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576906.21205482364</v>
      </c>
      <c r="L39" s="840">
        <v>18</v>
      </c>
      <c r="M39" s="841"/>
      <c r="N39" s="276">
        <f>K39/L39</f>
        <v>32050.345114156869</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129804.36654715687</v>
      </c>
      <c r="L40" s="280"/>
      <c r="M40" s="281">
        <v>18</v>
      </c>
      <c r="N40" s="276">
        <f>K40/M40</f>
        <v>7211.3536970642708</v>
      </c>
    </row>
    <row r="41" spans="1:14">
      <c r="B41" s="324"/>
      <c r="C41" s="325"/>
      <c r="D41" s="325"/>
      <c r="E41" s="325"/>
      <c r="F41" s="327"/>
      <c r="G41" s="327"/>
      <c r="H41" s="128"/>
      <c r="I41" s="39"/>
      <c r="J41" s="40"/>
      <c r="K41" s="278"/>
      <c r="L41" s="280"/>
      <c r="M41" s="281"/>
      <c r="N41" s="276"/>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55617.630241117055</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466594.17552074051</v>
      </c>
      <c r="N49" s="276">
        <f>K49*M49</f>
        <v>71388.908854673296</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71388.908854673296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1467</v>
      </c>
      <c r="I59" s="417">
        <v>0.153</v>
      </c>
      <c r="J59" s="290">
        <v>1</v>
      </c>
      <c r="K59" s="417">
        <f>I59*J59</f>
        <v>0.153</v>
      </c>
      <c r="L59" s="827">
        <f>VLOOKUP(A59,TRANSPORTE!A5:D117,4,FALSE)</f>
        <v>1451.0002827743194</v>
      </c>
      <c r="M59" s="828"/>
      <c r="N59" s="291">
        <f>K59*L59</f>
        <v>222.00304326447088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222.00304326447088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130224.87716415488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26044.975432830979</v>
      </c>
      <c r="M83" s="858"/>
      <c r="N83" s="54"/>
    </row>
    <row r="84" spans="1:14">
      <c r="B84" s="92" t="s">
        <v>973</v>
      </c>
      <c r="C84" s="93"/>
      <c r="D84" s="93"/>
      <c r="E84" s="93"/>
      <c r="F84" s="93"/>
      <c r="G84" s="93"/>
      <c r="H84" s="93"/>
      <c r="I84" s="90"/>
      <c r="J84" s="91"/>
      <c r="K84" s="308">
        <v>0.05</v>
      </c>
      <c r="L84" s="857">
        <f>N78*K84</f>
        <v>6511.2438582077448</v>
      </c>
      <c r="M84" s="858"/>
      <c r="N84" s="54"/>
    </row>
    <row r="85" spans="1:14" ht="15.75" thickBot="1">
      <c r="B85" s="94" t="s">
        <v>974</v>
      </c>
      <c r="C85" s="95"/>
      <c r="D85" s="95"/>
      <c r="E85" s="95"/>
      <c r="F85" s="95"/>
      <c r="G85" s="95"/>
      <c r="H85" s="95"/>
      <c r="I85" s="96"/>
      <c r="J85" s="97"/>
      <c r="K85" s="309">
        <v>0.05</v>
      </c>
      <c r="L85" s="859">
        <f>N78*K85</f>
        <v>6511.2438582077448</v>
      </c>
      <c r="M85" s="860"/>
      <c r="N85" s="54"/>
    </row>
    <row r="86" spans="1:14" ht="15.75" thickBot="1">
      <c r="B86" s="823" t="s">
        <v>953</v>
      </c>
      <c r="C86" s="824"/>
      <c r="D86" s="824"/>
      <c r="E86" s="824"/>
      <c r="F86" s="824"/>
      <c r="G86" s="824"/>
      <c r="H86" s="824"/>
      <c r="I86" s="824"/>
      <c r="J86" s="824"/>
      <c r="K86" s="824"/>
      <c r="L86" s="824"/>
      <c r="M86" s="825"/>
      <c r="N86" s="55">
        <f>L83+L84+L85</f>
        <v>39067.463149246469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169292.34031340136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1598</v>
      </c>
      <c r="C31" s="84" t="s">
        <v>2079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18</v>
      </c>
      <c r="N36" s="276">
        <f>K36/M36</f>
        <v>3181.212343977968</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106487.28037498386</v>
      </c>
      <c r="L37" s="274"/>
      <c r="M37" s="275">
        <v>18</v>
      </c>
      <c r="N37" s="276">
        <f>K37/M37</f>
        <v>5915.9600208324373</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130118.32286702115</v>
      </c>
      <c r="L38" s="274"/>
      <c r="M38" s="275">
        <v>18</v>
      </c>
      <c r="N38" s="276">
        <f>K38/M38</f>
        <v>7228.7957148345085</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576906.21205482364</v>
      </c>
      <c r="L39" s="840">
        <v>18</v>
      </c>
      <c r="M39" s="841"/>
      <c r="N39" s="276">
        <f>K39/L39</f>
        <v>32050.345114156869</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129804.36654715687</v>
      </c>
      <c r="L40" s="280"/>
      <c r="M40" s="281">
        <v>18</v>
      </c>
      <c r="N40" s="276">
        <f>K40/M40</f>
        <v>7211.3536970642708</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29.963350251000556</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55617.630241117055</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472717.45866405725</v>
      </c>
      <c r="N49" s="276">
        <f>K49*M49</f>
        <v>72325.771175600763</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72325.771175600763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1467</v>
      </c>
      <c r="I59" s="417">
        <v>0.153</v>
      </c>
      <c r="J59" s="290">
        <v>1</v>
      </c>
      <c r="K59" s="417">
        <f>I59*J59</f>
        <v>0.153</v>
      </c>
      <c r="L59" s="827">
        <f>VLOOKUP(A59,TRANSPORTE!A5:D117,4,FALSE)</f>
        <v>1374.2842314091504</v>
      </c>
      <c r="M59" s="828"/>
      <c r="N59" s="291">
        <f>K59*L59</f>
        <v>210.2654874056</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210.2654874056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144</v>
      </c>
      <c r="N70" s="399">
        <f>K70/M70</f>
        <v>2255.4583333333335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2996.3350251000556</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131150.00192922348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26230.000385844698</v>
      </c>
      <c r="M83" s="858"/>
      <c r="N83" s="54"/>
    </row>
    <row r="84" spans="1:14">
      <c r="B84" s="92" t="s">
        <v>973</v>
      </c>
      <c r="C84" s="93"/>
      <c r="D84" s="93"/>
      <c r="E84" s="93"/>
      <c r="F84" s="93"/>
      <c r="G84" s="93"/>
      <c r="H84" s="93"/>
      <c r="I84" s="90"/>
      <c r="J84" s="91"/>
      <c r="K84" s="308">
        <v>0.05</v>
      </c>
      <c r="L84" s="857">
        <f>N78*K84</f>
        <v>6557.5000964611745</v>
      </c>
      <c r="M84" s="858"/>
      <c r="N84" s="54"/>
    </row>
    <row r="85" spans="1:14" ht="15.75" thickBot="1">
      <c r="B85" s="94" t="s">
        <v>974</v>
      </c>
      <c r="C85" s="95"/>
      <c r="D85" s="95"/>
      <c r="E85" s="95"/>
      <c r="F85" s="95"/>
      <c r="G85" s="95"/>
      <c r="H85" s="95"/>
      <c r="I85" s="96"/>
      <c r="J85" s="97"/>
      <c r="K85" s="309">
        <v>0.05</v>
      </c>
      <c r="L85" s="859">
        <f>N78*K85</f>
        <v>6557.5000964611745</v>
      </c>
      <c r="M85" s="860"/>
      <c r="N85" s="54"/>
    </row>
    <row r="86" spans="1:14" ht="15.75" thickBot="1">
      <c r="B86" s="823" t="s">
        <v>953</v>
      </c>
      <c r="C86" s="824"/>
      <c r="D86" s="824"/>
      <c r="E86" s="824"/>
      <c r="F86" s="824"/>
      <c r="G86" s="824"/>
      <c r="H86" s="824"/>
      <c r="I86" s="824"/>
      <c r="J86" s="824"/>
      <c r="K86" s="824"/>
      <c r="L86" s="824"/>
      <c r="M86" s="825"/>
      <c r="N86" s="55">
        <f>L83+L84+L85</f>
        <v>39345.000578767045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170495.00250799052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15</v>
      </c>
      <c r="N36" s="276">
        <f>K36/M36</f>
        <v>3817.4548127735616</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106487.28037498386</v>
      </c>
      <c r="L37" s="274"/>
      <c r="M37" s="275">
        <v>15</v>
      </c>
      <c r="N37" s="276">
        <f>K37/M37</f>
        <v>7099.1520249989244</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130118.32286702115</v>
      </c>
      <c r="L38" s="274"/>
      <c r="M38" s="275">
        <v>15</v>
      </c>
      <c r="N38" s="276">
        <f>K38/M38</f>
        <v>8674.5548578014095</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576906.21205482364</v>
      </c>
      <c r="L39" s="840">
        <v>15</v>
      </c>
      <c r="M39" s="841"/>
      <c r="N39" s="276">
        <f>K39/L39</f>
        <v>38460.414136988242</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129804.36654715687</v>
      </c>
      <c r="L40" s="280"/>
      <c r="M40" s="281">
        <v>15</v>
      </c>
      <c r="N40" s="276">
        <f>K40/M40</f>
        <v>8653.6244364771246</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66741.156289340463</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466594.17552074051</v>
      </c>
      <c r="N49" s="276">
        <f>K49*M49</f>
        <v>71388.908854673296</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71388.908854673296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1364</v>
      </c>
      <c r="B59" s="49" t="str">
        <f>VLOOKUP(A59,TRANSPORTE!A5:D117,3,FALSE)</f>
        <v>Transporte de Mezcla densa en Caliente MDC-25</v>
      </c>
      <c r="C59" s="321"/>
      <c r="D59" s="321"/>
      <c r="E59" s="321"/>
      <c r="F59" s="321"/>
      <c r="G59" s="321"/>
      <c r="H59" s="315" t="s">
        <v>1467</v>
      </c>
      <c r="I59" s="417">
        <v>0.153</v>
      </c>
      <c r="J59" s="290">
        <v>1</v>
      </c>
      <c r="K59" s="417">
        <f>I59*J59</f>
        <v>0.153</v>
      </c>
      <c r="L59" s="827">
        <f>VLOOKUP(A59,TRANSPORTE!A5:D117,4,FALSE)</f>
        <v>1451.0002827743194</v>
      </c>
      <c r="M59" s="828"/>
      <c r="N59" s="291">
        <f>K59*L59</f>
        <v>222.00304326447088</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222.00304326447088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141947.67021739829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28389.53404347966</v>
      </c>
      <c r="M83" s="858"/>
      <c r="N83" s="54"/>
    </row>
    <row r="84" spans="1:14">
      <c r="B84" s="92" t="s">
        <v>973</v>
      </c>
      <c r="C84" s="93"/>
      <c r="D84" s="93"/>
      <c r="E84" s="93"/>
      <c r="F84" s="93"/>
      <c r="G84" s="93"/>
      <c r="H84" s="93"/>
      <c r="I84" s="90"/>
      <c r="J84" s="91"/>
      <c r="K84" s="308">
        <v>0.05</v>
      </c>
      <c r="L84" s="857">
        <f>N78*K84</f>
        <v>7097.383510869915</v>
      </c>
      <c r="M84" s="858"/>
      <c r="N84" s="54"/>
    </row>
    <row r="85" spans="1:14" ht="15.75" thickBot="1">
      <c r="B85" s="94" t="s">
        <v>974</v>
      </c>
      <c r="C85" s="95"/>
      <c r="D85" s="95"/>
      <c r="E85" s="95"/>
      <c r="F85" s="95"/>
      <c r="G85" s="95"/>
      <c r="H85" s="95"/>
      <c r="I85" s="96"/>
      <c r="J85" s="97"/>
      <c r="K85" s="309">
        <v>0.05</v>
      </c>
      <c r="L85" s="859">
        <f>N78*K85</f>
        <v>7097.383510869915</v>
      </c>
      <c r="M85" s="860"/>
      <c r="N85" s="54"/>
    </row>
    <row r="86" spans="1:14" ht="15.75" thickBot="1">
      <c r="B86" s="823" t="s">
        <v>953</v>
      </c>
      <c r="C86" s="824"/>
      <c r="D86" s="824"/>
      <c r="E86" s="824"/>
      <c r="F86" s="824"/>
      <c r="G86" s="824"/>
      <c r="H86" s="824"/>
      <c r="I86" s="824"/>
      <c r="J86" s="824"/>
      <c r="K86" s="824"/>
      <c r="L86" s="824"/>
      <c r="M86" s="825"/>
      <c r="N86" s="55">
        <f>L83+L84+L85</f>
        <v>42584.301065219486</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184531.97128261777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1600</v>
      </c>
      <c r="C31" s="84" t="s">
        <v>2083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275">
        <v>15</v>
      </c>
      <c r="N36" s="276">
        <f>K36/M36</f>
        <v>3817.4548127735616</v>
      </c>
    </row>
    <row r="37" spans="1:14">
      <c r="A37" s="116" t="s">
        <v>154</v>
      </c>
      <c r="B37" s="836" t="str">
        <f>VLOOKUP(A37,EQUIPOS!A7:D154,3,FALSE)</f>
        <v>Carrotanque Irrigador de asfalto, 1000 GALONES DE CAPACIDAD</v>
      </c>
      <c r="C37" s="837"/>
      <c r="D37" s="837"/>
      <c r="E37" s="837"/>
      <c r="F37" s="837"/>
      <c r="G37" s="837"/>
      <c r="H37" s="838"/>
      <c r="I37" s="271"/>
      <c r="J37" s="272"/>
      <c r="K37" s="273">
        <f>VLOOKUP(A37,EQUIPOS!A7:D164,4,FALSE)</f>
        <v>106487.28037498386</v>
      </c>
      <c r="L37" s="274"/>
      <c r="M37" s="275">
        <v>15</v>
      </c>
      <c r="N37" s="276">
        <f>K37/M37</f>
        <v>7099.1520249989244</v>
      </c>
    </row>
    <row r="38" spans="1:14">
      <c r="A38" t="s">
        <v>269</v>
      </c>
      <c r="B38" s="836" t="str">
        <f>VLOOKUP(A38,EQUIPOS!A8:D154,3,FALSE)</f>
        <v>Motoniveladora  potencia 215 HP, ancho de cuchilla 4,27 m, peso 18 ton.</v>
      </c>
      <c r="C38" s="837"/>
      <c r="D38" s="837"/>
      <c r="E38" s="837"/>
      <c r="F38" s="837"/>
      <c r="G38" s="837"/>
      <c r="H38" s="838"/>
      <c r="I38" s="271"/>
      <c r="J38" s="272"/>
      <c r="K38" s="273">
        <f>VLOOKUP(A38,EQUIPOS!A8:D165,4,FALSE)</f>
        <v>130118.32286702115</v>
      </c>
      <c r="L38" s="274"/>
      <c r="M38" s="275">
        <v>15</v>
      </c>
      <c r="N38" s="276">
        <f>K38/M38</f>
        <v>8674.5548578014095</v>
      </c>
    </row>
    <row r="39" spans="1:14">
      <c r="A39" t="s">
        <v>299</v>
      </c>
      <c r="B39" s="836" t="str">
        <f>VLOOKUP(A39,EQUIPOS!A9:D154,3,FALSE)</f>
        <v xml:space="preserve">Recicladora, potencia 430HP </v>
      </c>
      <c r="C39" s="837"/>
      <c r="D39" s="837"/>
      <c r="E39" s="837"/>
      <c r="F39" s="837"/>
      <c r="G39" s="837"/>
      <c r="H39" s="838"/>
      <c r="I39" s="839"/>
      <c r="J39" s="820"/>
      <c r="K39" s="273">
        <f>VLOOKUP(A39,EQUIPOS!A9:D166,4,FALSE)</f>
        <v>576906.21205482364</v>
      </c>
      <c r="L39" s="840">
        <v>15</v>
      </c>
      <c r="M39" s="841"/>
      <c r="N39" s="276">
        <f>K39/L39</f>
        <v>38460.414136988242</v>
      </c>
    </row>
    <row r="40" spans="1:14">
      <c r="A40" t="s">
        <v>365</v>
      </c>
      <c r="B40" s="836" t="str">
        <f>VLOOKUP(A40,EQUIPOS!A10:D154,3,FALSE)</f>
        <v xml:space="preserve">Vibrocompatador, potencia 153 HP, peso 10 Ton. </v>
      </c>
      <c r="C40" s="837"/>
      <c r="D40" s="837"/>
      <c r="E40" s="837"/>
      <c r="F40" s="837"/>
      <c r="G40" s="837"/>
      <c r="H40" s="838"/>
      <c r="I40" s="39"/>
      <c r="J40" s="40"/>
      <c r="K40" s="273">
        <f>VLOOKUP(A40,EQUIPOS!A10:D167,4,FALSE)</f>
        <v>129804.36654715687</v>
      </c>
      <c r="L40" s="280"/>
      <c r="M40" s="281">
        <v>15</v>
      </c>
      <c r="N40" s="276">
        <f>K40/M40</f>
        <v>8653.6244364771246</v>
      </c>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35.956020301200674</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66741.156289340463</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472717.45866405725</v>
      </c>
      <c r="N49" s="276">
        <f>K49*M49</f>
        <v>72325.771175600763</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72325.771175600763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1362</v>
      </c>
      <c r="B59" s="49" t="str">
        <f>VLOOKUP(A59,TRANSPORTE!A5:D117,3,FALSE)</f>
        <v>Transporte de Mezcla Densa en Caliente MDC-19</v>
      </c>
      <c r="C59" s="321"/>
      <c r="D59" s="321"/>
      <c r="E59" s="321"/>
      <c r="F59" s="321"/>
      <c r="G59" s="321"/>
      <c r="H59" s="315" t="s">
        <v>1467</v>
      </c>
      <c r="I59" s="417">
        <v>0.153</v>
      </c>
      <c r="J59" s="290">
        <v>1</v>
      </c>
      <c r="K59" s="417">
        <f>I59*J59</f>
        <v>0.153</v>
      </c>
      <c r="L59" s="827">
        <f>VLOOKUP(A59,TRANSPORTE!A5:D117,4,FALSE)</f>
        <v>1374.2842314091504</v>
      </c>
      <c r="M59" s="828"/>
      <c r="N59" s="291">
        <f>K59*L59</f>
        <v>210.2654874056</v>
      </c>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210.2654874056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120</v>
      </c>
      <c r="N70" s="399">
        <f>K70/M70</f>
        <v>2706.55</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3595.602030120067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142872.79498246688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28574.558996493375</v>
      </c>
      <c r="M83" s="858"/>
      <c r="N83" s="54"/>
    </row>
    <row r="84" spans="1:14">
      <c r="B84" s="92" t="s">
        <v>973</v>
      </c>
      <c r="C84" s="93"/>
      <c r="D84" s="93"/>
      <c r="E84" s="93"/>
      <c r="F84" s="93"/>
      <c r="G84" s="93"/>
      <c r="H84" s="93"/>
      <c r="I84" s="90"/>
      <c r="J84" s="91"/>
      <c r="K84" s="308">
        <v>0.05</v>
      </c>
      <c r="L84" s="857">
        <f>N78*K84</f>
        <v>7143.6397491233438</v>
      </c>
      <c r="M84" s="858"/>
      <c r="N84" s="54"/>
    </row>
    <row r="85" spans="1:14" ht="15.75" thickBot="1">
      <c r="B85" s="94" t="s">
        <v>974</v>
      </c>
      <c r="C85" s="95"/>
      <c r="D85" s="95"/>
      <c r="E85" s="95"/>
      <c r="F85" s="95"/>
      <c r="G85" s="95"/>
      <c r="H85" s="95"/>
      <c r="I85" s="96"/>
      <c r="J85" s="97"/>
      <c r="K85" s="309">
        <v>0.05</v>
      </c>
      <c r="L85" s="859">
        <f>N78*K85</f>
        <v>7143.6397491233438</v>
      </c>
      <c r="M85" s="860"/>
      <c r="N85" s="54"/>
    </row>
    <row r="86" spans="1:14" ht="15.75" thickBot="1">
      <c r="B86" s="823" t="s">
        <v>953</v>
      </c>
      <c r="C86" s="824"/>
      <c r="D86" s="824"/>
      <c r="E86" s="824"/>
      <c r="F86" s="824"/>
      <c r="G86" s="824"/>
      <c r="H86" s="824"/>
      <c r="I86" s="824"/>
      <c r="J86" s="824"/>
      <c r="K86" s="824"/>
      <c r="L86" s="824"/>
      <c r="M86" s="825"/>
      <c r="N86" s="55">
        <f>L83+L84+L85</f>
        <v>42861.838494740063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185734.63347720692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1088</v>
      </c>
      <c r="C31" s="84" t="s">
        <v>2084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t="s">
        <v>952</v>
      </c>
      <c r="C42" s="844"/>
      <c r="D42" s="844"/>
      <c r="E42" s="41"/>
      <c r="F42" s="42"/>
      <c r="G42" s="42"/>
      <c r="H42" s="43"/>
      <c r="I42" s="39"/>
      <c r="J42" s="40"/>
      <c r="K42" s="283"/>
      <c r="L42" s="280"/>
      <c r="M42" s="405">
        <v>0.01</v>
      </c>
      <c r="N42" s="348">
        <f>N76*M42</f>
        <v>4.3147224361440797</v>
      </c>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f>SUM(N36:N43)</f>
        <v>4.3147224361440797</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12276.369695008476</v>
      </c>
      <c r="N49" s="276">
        <f>K49*M49</f>
        <v>12951.570028233942</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12951.570028233942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t="s">
        <v>15</v>
      </c>
      <c r="B70" s="52" t="str">
        <f>VLOOKUP(A70,'MANO DE OBRA'!A8:D68,3,FALSE)</f>
        <v>Obrero (6)</v>
      </c>
      <c r="C70" s="50"/>
      <c r="D70" s="50"/>
      <c r="E70" s="50"/>
      <c r="F70" s="50"/>
      <c r="G70" s="50"/>
      <c r="H70" s="50"/>
      <c r="I70" s="296">
        <f>K70/J70*100</f>
        <v>175560</v>
      </c>
      <c r="J70" s="297">
        <v>185</v>
      </c>
      <c r="K70" s="298">
        <f>VLOOKUP(A70,'MANO DE OBRA'!A8:D99,4,FALSE)</f>
        <v>324786</v>
      </c>
      <c r="L70" s="53"/>
      <c r="M70" s="299">
        <v>1000</v>
      </c>
      <c r="N70" s="399">
        <f>K70/M70</f>
        <v>324.786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431.472243614408</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N44+N54+N65+N76</f>
        <v>13387.356994284493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2677.4713988568988</v>
      </c>
      <c r="M83" s="858"/>
      <c r="N83" s="54"/>
    </row>
    <row r="84" spans="1:14">
      <c r="B84" s="92" t="s">
        <v>973</v>
      </c>
      <c r="C84" s="93"/>
      <c r="D84" s="93"/>
      <c r="E84" s="93"/>
      <c r="F84" s="93"/>
      <c r="G84" s="93"/>
      <c r="H84" s="93"/>
      <c r="I84" s="90"/>
      <c r="J84" s="91"/>
      <c r="K84" s="308">
        <v>0.05</v>
      </c>
      <c r="L84" s="857">
        <f>N78*K84</f>
        <v>669.36784971422469</v>
      </c>
      <c r="M84" s="858"/>
      <c r="N84" s="54"/>
    </row>
    <row r="85" spans="1:14" ht="15.75" thickBot="1">
      <c r="B85" s="94" t="s">
        <v>974</v>
      </c>
      <c r="C85" s="95"/>
      <c r="D85" s="95"/>
      <c r="E85" s="95"/>
      <c r="F85" s="95"/>
      <c r="G85" s="95"/>
      <c r="H85" s="95"/>
      <c r="I85" s="96"/>
      <c r="J85" s="97"/>
      <c r="K85" s="309">
        <v>0.05</v>
      </c>
      <c r="L85" s="859">
        <f>N78*K85</f>
        <v>669.36784971422469</v>
      </c>
      <c r="M85" s="860"/>
      <c r="N85" s="54"/>
    </row>
    <row r="86" spans="1:14" ht="15.75" thickBot="1">
      <c r="B86" s="823" t="s">
        <v>953</v>
      </c>
      <c r="C86" s="824"/>
      <c r="D86" s="824"/>
      <c r="E86" s="824"/>
      <c r="F86" s="824"/>
      <c r="G86" s="824"/>
      <c r="H86" s="824"/>
      <c r="I86" s="824"/>
      <c r="J86" s="824"/>
      <c r="K86" s="824"/>
      <c r="L86" s="824"/>
      <c r="M86" s="825"/>
      <c r="N86" s="55">
        <f>L83+L84+L85</f>
        <v>4016.2070982853479</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17403.564092569843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2219</v>
      </c>
      <c r="C118" s="58"/>
      <c r="D118" s="58"/>
      <c r="E118" s="15"/>
      <c r="F118" s="15"/>
      <c r="G118" s="15"/>
      <c r="H118" s="15"/>
      <c r="I118" s="15"/>
      <c r="J118" s="800"/>
      <c r="K118" s="800"/>
      <c r="L118" s="800"/>
      <c r="M118" s="800"/>
      <c r="N118" s="801"/>
    </row>
    <row r="119" spans="2:14" ht="15.75" thickBot="1">
      <c r="B119" s="265" t="s">
        <v>2220</v>
      </c>
      <c r="C119" s="397"/>
      <c r="D119" s="397"/>
      <c r="E119" s="60"/>
      <c r="F119" s="60"/>
      <c r="G119" s="60"/>
      <c r="H119" s="60"/>
      <c r="I119" s="60"/>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1089</v>
      </c>
      <c r="C31" s="222" t="s">
        <v>2085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164</v>
      </c>
      <c r="B36" s="836" t="str">
        <f>VLOOKUP(A36,EQUIPOS!A6:D154,3,FALSE)</f>
        <v>Compactador manual de rodillo</v>
      </c>
      <c r="C36" s="837"/>
      <c r="D36" s="837"/>
      <c r="E36" s="837"/>
      <c r="F36" s="837"/>
      <c r="G36" s="837"/>
      <c r="H36" s="838"/>
      <c r="I36" s="271"/>
      <c r="J36" s="272"/>
      <c r="K36" s="273">
        <f>VLOOKUP(A36,EQUIPOS!A6:D163,4,FALSE)</f>
        <v>54471.729340722391</v>
      </c>
      <c r="L36" s="274"/>
      <c r="M36" s="275">
        <v>2</v>
      </c>
      <c r="N36" s="276">
        <f>K36/M36</f>
        <v>27235.864670361196</v>
      </c>
    </row>
    <row r="37" spans="1:14">
      <c r="A37" s="116" t="s">
        <v>180</v>
      </c>
      <c r="B37" s="836" t="str">
        <f>VLOOKUP(A37,EQUIPOS!A7:D154,3,FALSE)</f>
        <v>Compresor 120 HP, con martillo.</v>
      </c>
      <c r="C37" s="837"/>
      <c r="D37" s="837"/>
      <c r="E37" s="837"/>
      <c r="F37" s="837"/>
      <c r="G37" s="837"/>
      <c r="H37" s="838"/>
      <c r="I37" s="271"/>
      <c r="J37" s="272"/>
      <c r="K37" s="273">
        <f>VLOOKUP(A37,EQUIPOS!A7:D164,4,FALSE)</f>
        <v>93567.613611953711</v>
      </c>
      <c r="L37" s="274"/>
      <c r="M37" s="275">
        <v>4</v>
      </c>
      <c r="N37" s="276">
        <f>K37/M37</f>
        <v>23391.903402988428</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5109.1193134516343</v>
      </c>
      <c r="L38" s="274"/>
      <c r="M38" s="275">
        <v>10</v>
      </c>
      <c r="N38" s="276">
        <f>K38/M38</f>
        <v>510.91193134516345</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71"/>
      <c r="J39" s="272"/>
      <c r="K39" s="273">
        <f>VLOOKUP(A39,EQUIPOS!A9:D166,4,FALSE)</f>
        <v>93516.551358926212</v>
      </c>
      <c r="L39" s="274"/>
      <c r="M39" s="275">
        <v>10</v>
      </c>
      <c r="N39" s="276">
        <f>K39/M39</f>
        <v>9351.6551358926208</v>
      </c>
    </row>
    <row r="40" spans="1:14">
      <c r="A40" t="s">
        <v>129</v>
      </c>
      <c r="B40" s="836" t="str">
        <f>VLOOKUP(A40,EQUIPOS!A10:D154,3,FALSE)</f>
        <v xml:space="preserve">Buldozer, Potencia al volante de 140 HP, motor de 2200 RPM, longitud de hoja 4,80m. </v>
      </c>
      <c r="C40" s="837"/>
      <c r="D40" s="837"/>
      <c r="E40" s="837"/>
      <c r="F40" s="837"/>
      <c r="G40" s="837"/>
      <c r="H40" s="838"/>
      <c r="I40" s="271"/>
      <c r="J40" s="272"/>
      <c r="K40" s="273">
        <f>VLOOKUP(A40,EQUIPOS!A10:D167,4,FALSE)</f>
        <v>146468.42778283131</v>
      </c>
      <c r="L40" s="274"/>
      <c r="M40" s="275">
        <v>100</v>
      </c>
      <c r="N40" s="276">
        <f>K40/M40</f>
        <v>1464.684277828313</v>
      </c>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N80*M46</f>
        <v>1348.350761295025</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63303.37017971075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5065.2812877008928</v>
      </c>
      <c r="N53" s="276">
        <f>K53*M53</f>
        <v>5065.2812877008928</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5065.2812877008928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1256</v>
      </c>
      <c r="B63" s="49" t="str">
        <f>VLOOKUP(A63,TRANSPORTE!A5:D117,3,FALSE)</f>
        <v>Transporte de material de excavación</v>
      </c>
      <c r="C63" s="321"/>
      <c r="D63" s="321"/>
      <c r="E63" s="321"/>
      <c r="F63" s="321"/>
      <c r="G63" s="321"/>
      <c r="H63" s="315" t="s">
        <v>1467</v>
      </c>
      <c r="I63" s="283">
        <v>1.3</v>
      </c>
      <c r="J63" s="290">
        <v>1</v>
      </c>
      <c r="K63" s="283">
        <f>I63*J63</f>
        <v>1.3</v>
      </c>
      <c r="L63" s="827">
        <f>VLOOKUP(A63,TRANSPORTE!A5:D117,4,FALSE)</f>
        <v>1303.8790800609997</v>
      </c>
      <c r="M63" s="828"/>
      <c r="N63" s="291">
        <f>K63*L63</f>
        <v>1695.0428040792997</v>
      </c>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f>N63+N64+N65+N66+N67</f>
        <v>1695.0428040792997</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32</v>
      </c>
      <c r="N74" s="399">
        <f>K74/M74</f>
        <v>10149.5625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130"/>
    </row>
    <row r="80" spans="1:15" ht="15.75" thickBot="1">
      <c r="B80" s="829" t="s">
        <v>953</v>
      </c>
      <c r="C80" s="830"/>
      <c r="D80" s="830"/>
      <c r="E80" s="830"/>
      <c r="F80" s="830"/>
      <c r="G80" s="830"/>
      <c r="H80" s="830"/>
      <c r="I80" s="830"/>
      <c r="J80" s="830"/>
      <c r="K80" s="830"/>
      <c r="L80" s="830"/>
      <c r="M80" s="831"/>
      <c r="N80" s="464">
        <f>SUM(N74:N79)</f>
        <v>13483.507612950249</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83547.201884441194</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16709.44037688824</v>
      </c>
      <c r="M87" s="858"/>
      <c r="N87" s="54"/>
    </row>
    <row r="88" spans="1:14">
      <c r="B88" s="92" t="s">
        <v>973</v>
      </c>
      <c r="C88" s="93"/>
      <c r="D88" s="93"/>
      <c r="E88" s="93"/>
      <c r="F88" s="93"/>
      <c r="G88" s="93"/>
      <c r="H88" s="93"/>
      <c r="I88" s="90"/>
      <c r="J88" s="91"/>
      <c r="K88" s="308">
        <v>0.05</v>
      </c>
      <c r="L88" s="857">
        <f>N82*K88</f>
        <v>4177.3600942220601</v>
      </c>
      <c r="M88" s="858"/>
      <c r="N88" s="54"/>
    </row>
    <row r="89" spans="1:14" ht="15.75" thickBot="1">
      <c r="B89" s="94" t="s">
        <v>974</v>
      </c>
      <c r="C89" s="95"/>
      <c r="D89" s="95"/>
      <c r="E89" s="95"/>
      <c r="F89" s="95"/>
      <c r="G89" s="95"/>
      <c r="H89" s="95"/>
      <c r="I89" s="96"/>
      <c r="J89" s="97"/>
      <c r="K89" s="309">
        <v>0.05</v>
      </c>
      <c r="L89" s="859">
        <f>N82*K89</f>
        <v>4177.3600942220601</v>
      </c>
      <c r="M89" s="860"/>
      <c r="N89" s="54"/>
    </row>
    <row r="90" spans="1:14" ht="15.75" thickBot="1">
      <c r="B90" s="823" t="s">
        <v>953</v>
      </c>
      <c r="C90" s="824"/>
      <c r="D90" s="824"/>
      <c r="E90" s="824"/>
      <c r="F90" s="824"/>
      <c r="G90" s="824"/>
      <c r="H90" s="824"/>
      <c r="I90" s="824"/>
      <c r="J90" s="824"/>
      <c r="K90" s="824"/>
      <c r="L90" s="824"/>
      <c r="M90" s="825"/>
      <c r="N90" s="55">
        <f>L87+L88+L89</f>
        <v>25064.160565332357</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108611.36244977356</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1601</v>
      </c>
      <c r="C31" s="84" t="s">
        <v>2086</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4872.1088011007787</v>
      </c>
      <c r="L36" s="274"/>
      <c r="M36" s="275">
        <v>2</v>
      </c>
      <c r="N36" s="276">
        <f>K36/M36</f>
        <v>2436.0544005503893</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271"/>
      <c r="J37" s="272"/>
      <c r="K37" s="273">
        <f>VLOOKUP(A37,EQUIPOS!A7:D164,4,FALSE)</f>
        <v>93516.551358926212</v>
      </c>
      <c r="L37" s="274"/>
      <c r="M37" s="275">
        <v>10</v>
      </c>
      <c r="N37" s="276">
        <f>K37/M37</f>
        <v>9351.6551358926208</v>
      </c>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269.67015225900496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12057.379688702014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15</v>
      </c>
      <c r="B74" s="52" t="str">
        <f>VLOOKUP(A74,'MANO DE OBRA'!A8:D68,3,FALSE)</f>
        <v>Obrero (6)</v>
      </c>
      <c r="C74" s="50"/>
      <c r="D74" s="50"/>
      <c r="E74" s="50"/>
      <c r="F74" s="50"/>
      <c r="G74" s="50"/>
      <c r="H74" s="50"/>
      <c r="I74" s="296">
        <f>K74/J74*100</f>
        <v>175560</v>
      </c>
      <c r="J74" s="297">
        <v>185</v>
      </c>
      <c r="K74" s="298">
        <f>VLOOKUP(A74,'MANO DE OBRA'!A8:D99,4,FALSE)</f>
        <v>324786</v>
      </c>
      <c r="L74" s="53"/>
      <c r="M74" s="299">
        <v>80</v>
      </c>
      <c r="N74" s="399">
        <f>K74/M74</f>
        <v>4059.8249999999998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5393.4030451800991</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17450.782733882115</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3490.1565467764231</v>
      </c>
      <c r="M87" s="858"/>
      <c r="N87" s="54"/>
    </row>
    <row r="88" spans="1:14">
      <c r="B88" s="92" t="s">
        <v>973</v>
      </c>
      <c r="C88" s="93"/>
      <c r="D88" s="93"/>
      <c r="E88" s="93"/>
      <c r="F88" s="93"/>
      <c r="G88" s="93"/>
      <c r="H88" s="93"/>
      <c r="I88" s="90"/>
      <c r="J88" s="91"/>
      <c r="K88" s="308">
        <v>0.05</v>
      </c>
      <c r="L88" s="857">
        <f>N82*K88</f>
        <v>872.53913669410576</v>
      </c>
      <c r="M88" s="858"/>
      <c r="N88" s="54"/>
    </row>
    <row r="89" spans="1:14" ht="15.75" thickBot="1">
      <c r="B89" s="94" t="s">
        <v>974</v>
      </c>
      <c r="C89" s="95"/>
      <c r="D89" s="95"/>
      <c r="E89" s="95"/>
      <c r="F89" s="95"/>
      <c r="G89" s="95"/>
      <c r="H89" s="95"/>
      <c r="I89" s="96"/>
      <c r="J89" s="97"/>
      <c r="K89" s="309">
        <v>0.05</v>
      </c>
      <c r="L89" s="859">
        <f>N82*K89</f>
        <v>872.53913669410576</v>
      </c>
      <c r="M89" s="860"/>
      <c r="N89" s="54"/>
    </row>
    <row r="90" spans="1:14" ht="15.75" thickBot="1">
      <c r="B90" s="823" t="s">
        <v>953</v>
      </c>
      <c r="C90" s="824"/>
      <c r="D90" s="824"/>
      <c r="E90" s="824"/>
      <c r="F90" s="824"/>
      <c r="G90" s="824"/>
      <c r="H90" s="824"/>
      <c r="I90" s="824"/>
      <c r="J90" s="824"/>
      <c r="K90" s="824"/>
      <c r="L90" s="824"/>
      <c r="M90" s="825"/>
      <c r="N90" s="55">
        <f>L87+L88+L89</f>
        <v>5235.2348201646346</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22686.01755404675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1090</v>
      </c>
      <c r="C31" s="84" t="s">
        <v>2037</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1602</v>
      </c>
      <c r="B36" s="836" t="str">
        <f>VLOOKUP(A36,EQUIPOS!A6:D154,3,FALSE)</f>
        <v>Derretidora de asfalto (crafco o similar)</v>
      </c>
      <c r="C36" s="837"/>
      <c r="D36" s="837"/>
      <c r="E36" s="837"/>
      <c r="F36" s="837"/>
      <c r="G36" s="837"/>
      <c r="H36" s="838"/>
      <c r="I36" s="271"/>
      <c r="J36" s="272"/>
      <c r="K36" s="273">
        <f>VLOOKUP(A36,EQUIPOS!A6:D163,4,FALSE)</f>
        <v>4031.979465358962</v>
      </c>
      <c r="L36" s="274"/>
      <c r="M36" s="275">
        <v>60</v>
      </c>
      <c r="N36" s="276">
        <f>K36/M36</f>
        <v>67.199657755982699</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60</v>
      </c>
      <c r="N37" s="276">
        <f>K37/M37</f>
        <v>1509.398882270453</v>
      </c>
    </row>
    <row r="38" spans="1:14">
      <c r="A38" t="s">
        <v>138</v>
      </c>
      <c r="B38" s="836" t="str">
        <f>VLOOKUP(A38,EQUIPOS!A8:D154,3,FALSE)</f>
        <v>Camioneta D-300</v>
      </c>
      <c r="C38" s="837"/>
      <c r="D38" s="837"/>
      <c r="E38" s="837"/>
      <c r="F38" s="837"/>
      <c r="G38" s="837"/>
      <c r="H38" s="838"/>
      <c r="I38" s="271"/>
      <c r="J38" s="272"/>
      <c r="K38" s="273">
        <f>VLOOKUP(A38,EQUIPOS!A8:D165,4,FALSE)</f>
        <v>47657.886966467275</v>
      </c>
      <c r="L38" s="274"/>
      <c r="M38" s="275">
        <v>60</v>
      </c>
      <c r="N38" s="276">
        <f>K38/M38</f>
        <v>794.29811610778791</v>
      </c>
    </row>
    <row r="39" spans="1:14">
      <c r="B39" s="836"/>
      <c r="C39" s="837"/>
      <c r="D39" s="837"/>
      <c r="E39" s="837"/>
      <c r="F39" s="837"/>
      <c r="G39" s="837"/>
      <c r="H39" s="838"/>
      <c r="I39" s="271"/>
      <c r="J39" s="272"/>
      <c r="K39" s="273"/>
      <c r="L39" s="274"/>
      <c r="M39" s="275"/>
      <c r="N39" s="276"/>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N80*M46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2393.2870981773913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3300.5531440434243</v>
      </c>
      <c r="N53" s="276">
        <f>K53*M53</f>
        <v>396.06637728521088</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818"/>
      <c r="C57" s="819"/>
      <c r="D57" s="819"/>
      <c r="E57" s="819"/>
      <c r="F57" s="819"/>
      <c r="G57" s="819"/>
      <c r="H57" s="819"/>
      <c r="I57" s="820"/>
      <c r="J57" s="45"/>
      <c r="K57" s="47"/>
      <c r="L57" s="821"/>
      <c r="M57" s="822"/>
      <c r="N57" s="48"/>
    </row>
    <row r="58" spans="1:14" ht="15.75" thickBot="1">
      <c r="B58" s="823" t="s">
        <v>953</v>
      </c>
      <c r="C58" s="824"/>
      <c r="D58" s="824"/>
      <c r="E58" s="824"/>
      <c r="F58" s="824"/>
      <c r="G58" s="824"/>
      <c r="H58" s="824"/>
      <c r="I58" s="824"/>
      <c r="J58" s="824"/>
      <c r="K58" s="824"/>
      <c r="L58" s="824"/>
      <c r="M58" s="825"/>
      <c r="N58" s="398">
        <f>SUM(N53:N57)</f>
        <v>396.06637728521088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B63" s="49"/>
      <c r="C63" s="321"/>
      <c r="D63" s="321"/>
      <c r="E63" s="321"/>
      <c r="F63" s="321"/>
      <c r="G63" s="321"/>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12"/>
      <c r="M68" s="813"/>
      <c r="N68" s="130"/>
    </row>
    <row r="69" spans="1:15" ht="15.75" thickBot="1">
      <c r="B69" s="829" t="s">
        <v>953</v>
      </c>
      <c r="C69" s="830"/>
      <c r="D69" s="830"/>
      <c r="E69" s="830"/>
      <c r="F69" s="830"/>
      <c r="G69" s="830"/>
      <c r="H69" s="830"/>
      <c r="I69" s="830"/>
      <c r="J69" s="830"/>
      <c r="K69" s="830"/>
      <c r="L69" s="830"/>
      <c r="M69" s="831"/>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49" t="s">
        <v>963</v>
      </c>
      <c r="C73" s="850"/>
      <c r="D73" s="850"/>
      <c r="E73" s="850"/>
      <c r="F73" s="850"/>
      <c r="G73" s="850"/>
      <c r="H73" s="850"/>
      <c r="I73" s="76" t="s">
        <v>964</v>
      </c>
      <c r="J73" s="78" t="s">
        <v>1409</v>
      </c>
      <c r="K73" s="77" t="s">
        <v>966</v>
      </c>
      <c r="L73" s="851" t="s">
        <v>950</v>
      </c>
      <c r="M73" s="852"/>
      <c r="N73" s="101" t="s">
        <v>951</v>
      </c>
    </row>
    <row r="74" spans="1:15">
      <c r="A74" t="s">
        <v>7</v>
      </c>
      <c r="B74" s="52" t="str">
        <f>VLOOKUP(A74,'MANO DE OBRA'!A8:D68,3,FALSE)</f>
        <v>Obrero (2)</v>
      </c>
      <c r="C74" s="50"/>
      <c r="D74" s="50"/>
      <c r="E74" s="50"/>
      <c r="F74" s="50"/>
      <c r="G74" s="50"/>
      <c r="H74" s="50"/>
      <c r="I74" s="296">
        <f>K74/J74*100</f>
        <v>58520.000000000007</v>
      </c>
      <c r="J74" s="297">
        <v>185</v>
      </c>
      <c r="K74" s="298">
        <f>VLOOKUP(A74,'MANO DE OBRA'!A8:D99,4,FALSE)</f>
        <v>108262</v>
      </c>
      <c r="L74" s="53"/>
      <c r="M74" s="299">
        <v>480</v>
      </c>
      <c r="N74" s="399">
        <f>K74/M74</f>
        <v>225.54583333333332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10"/>
      <c r="C79" s="811"/>
      <c r="D79" s="811"/>
      <c r="E79" s="811"/>
      <c r="F79" s="811"/>
      <c r="G79" s="811"/>
      <c r="H79" s="811"/>
      <c r="I79" s="129"/>
      <c r="J79" s="129"/>
      <c r="K79" s="129"/>
      <c r="L79" s="911"/>
      <c r="M79" s="911"/>
      <c r="N79" s="48"/>
    </row>
    <row r="80" spans="1:15" ht="15.75" thickBot="1">
      <c r="B80" s="829" t="s">
        <v>953</v>
      </c>
      <c r="C80" s="830"/>
      <c r="D80" s="830"/>
      <c r="E80" s="830"/>
      <c r="F80" s="830"/>
      <c r="G80" s="830"/>
      <c r="H80" s="830"/>
      <c r="I80" s="830"/>
      <c r="J80" s="830"/>
      <c r="K80" s="830"/>
      <c r="L80" s="830"/>
      <c r="M80" s="831"/>
      <c r="N80" s="305">
        <f>SUM(N74:N79)</f>
        <v>447.80884086334993</v>
      </c>
    </row>
    <row r="81" spans="1:14" ht="15.75" thickBot="1">
      <c r="B81" s="36"/>
      <c r="C81" s="37"/>
      <c r="D81" s="37"/>
      <c r="E81" s="37"/>
      <c r="F81" s="37"/>
      <c r="G81" s="37"/>
      <c r="H81" s="37"/>
      <c r="I81" s="37"/>
      <c r="J81" s="37"/>
      <c r="K81" s="37"/>
      <c r="L81" s="37"/>
      <c r="M81" s="37"/>
      <c r="N81" s="38"/>
    </row>
    <row r="82" spans="1:14" ht="15.75" thickBot="1">
      <c r="B82" s="823" t="s">
        <v>967</v>
      </c>
      <c r="C82" s="824"/>
      <c r="D82" s="824"/>
      <c r="E82" s="824"/>
      <c r="F82" s="824"/>
      <c r="G82" s="824"/>
      <c r="H82" s="824"/>
      <c r="I82" s="824"/>
      <c r="J82" s="824"/>
      <c r="K82" s="824"/>
      <c r="L82" s="824"/>
      <c r="M82" s="825"/>
      <c r="N82" s="102">
        <f>N48+N58+N69+N80</f>
        <v>3237.1623163259519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14" t="s">
        <v>969</v>
      </c>
      <c r="C86" s="815"/>
      <c r="D86" s="815"/>
      <c r="E86" s="815"/>
      <c r="F86" s="815"/>
      <c r="G86" s="815"/>
      <c r="H86" s="815"/>
      <c r="I86" s="318"/>
      <c r="J86" s="338"/>
      <c r="K86" s="306" t="s">
        <v>970</v>
      </c>
      <c r="L86" s="853" t="s">
        <v>971</v>
      </c>
      <c r="M86" s="854"/>
      <c r="N86" s="307"/>
    </row>
    <row r="87" spans="1:14">
      <c r="B87" s="855" t="s">
        <v>972</v>
      </c>
      <c r="C87" s="856"/>
      <c r="D87" s="856"/>
      <c r="E87" s="856"/>
      <c r="F87" s="856"/>
      <c r="G87" s="856"/>
      <c r="H87" s="856"/>
      <c r="I87" s="90"/>
      <c r="J87" s="91"/>
      <c r="K87" s="308">
        <v>0.2</v>
      </c>
      <c r="L87" s="857">
        <f>N82*K87</f>
        <v>647.43246326519045</v>
      </c>
      <c r="M87" s="858"/>
      <c r="N87" s="54"/>
    </row>
    <row r="88" spans="1:14">
      <c r="B88" s="92" t="s">
        <v>973</v>
      </c>
      <c r="C88" s="93"/>
      <c r="D88" s="93"/>
      <c r="E88" s="93"/>
      <c r="F88" s="93"/>
      <c r="G88" s="93"/>
      <c r="H88" s="93"/>
      <c r="I88" s="90"/>
      <c r="J88" s="91"/>
      <c r="K88" s="308">
        <v>0.05</v>
      </c>
      <c r="L88" s="857">
        <f>N82*K88</f>
        <v>161.85811581629761</v>
      </c>
      <c r="M88" s="858"/>
      <c r="N88" s="54"/>
    </row>
    <row r="89" spans="1:14" ht="15.75" thickBot="1">
      <c r="B89" s="94" t="s">
        <v>974</v>
      </c>
      <c r="C89" s="95"/>
      <c r="D89" s="95"/>
      <c r="E89" s="95"/>
      <c r="F89" s="95"/>
      <c r="G89" s="95"/>
      <c r="H89" s="95"/>
      <c r="I89" s="96"/>
      <c r="J89" s="97"/>
      <c r="K89" s="309">
        <v>0.05</v>
      </c>
      <c r="L89" s="859">
        <f>N82*K89</f>
        <v>161.85811581629761</v>
      </c>
      <c r="M89" s="860"/>
      <c r="N89" s="54"/>
    </row>
    <row r="90" spans="1:14" ht="15.75" thickBot="1">
      <c r="B90" s="823" t="s">
        <v>953</v>
      </c>
      <c r="C90" s="824"/>
      <c r="D90" s="824"/>
      <c r="E90" s="824"/>
      <c r="F90" s="824"/>
      <c r="G90" s="824"/>
      <c r="H90" s="824"/>
      <c r="I90" s="824"/>
      <c r="J90" s="824"/>
      <c r="K90" s="824"/>
      <c r="L90" s="824"/>
      <c r="M90" s="825"/>
      <c r="N90" s="55">
        <f>L87+L88+L89</f>
        <v>971.14869489778573</v>
      </c>
    </row>
    <row r="91" spans="1:14" ht="15.75" thickBot="1">
      <c r="B91" s="36"/>
      <c r="C91" s="37"/>
      <c r="D91" s="37"/>
      <c r="E91" s="37"/>
      <c r="F91" s="37"/>
      <c r="G91" s="37"/>
      <c r="H91" s="37"/>
      <c r="I91" s="37"/>
      <c r="J91" s="37"/>
      <c r="K91" s="37"/>
      <c r="L91" s="37"/>
      <c r="M91" s="37"/>
      <c r="N91" s="38"/>
    </row>
    <row r="92" spans="1:14" ht="15.75" thickBot="1">
      <c r="A92" t="s">
        <v>2015</v>
      </c>
      <c r="B92" s="823" t="s">
        <v>975</v>
      </c>
      <c r="C92" s="824"/>
      <c r="D92" s="824"/>
      <c r="E92" s="824"/>
      <c r="F92" s="824"/>
      <c r="G92" s="824"/>
      <c r="H92" s="824"/>
      <c r="I92" s="824"/>
      <c r="J92" s="824"/>
      <c r="K92" s="824"/>
      <c r="L92" s="824"/>
      <c r="M92" s="825"/>
      <c r="N92" s="192">
        <f>N82+N90</f>
        <v>4208.3110112237373</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2215</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2216</v>
      </c>
      <c r="C108" s="34"/>
      <c r="D108" s="34"/>
      <c r="E108" s="34"/>
      <c r="F108" s="34"/>
      <c r="G108" s="34"/>
      <c r="H108" s="34"/>
      <c r="I108" s="34"/>
      <c r="J108" s="34"/>
      <c r="K108" s="34"/>
      <c r="L108" s="34"/>
      <c r="M108" s="34"/>
      <c r="N108" s="35"/>
    </row>
    <row r="109" spans="2:14" ht="15" customHeight="1">
      <c r="B109" s="861" t="s">
        <v>2217</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2218</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2219</v>
      </c>
      <c r="C122" s="58"/>
      <c r="D122" s="58"/>
      <c r="E122" s="15"/>
      <c r="F122" s="15"/>
      <c r="G122" s="15"/>
      <c r="H122" s="15"/>
      <c r="I122" s="15"/>
      <c r="J122" s="800"/>
      <c r="K122" s="800"/>
      <c r="L122" s="800"/>
      <c r="M122" s="800"/>
      <c r="N122" s="801"/>
    </row>
    <row r="123" spans="2:14" ht="15.75" thickBot="1">
      <c r="B123" s="265" t="s">
        <v>2220</v>
      </c>
      <c r="C123" s="397"/>
      <c r="D123" s="397"/>
      <c r="E123" s="60"/>
      <c r="F123" s="60"/>
      <c r="G123" s="60"/>
      <c r="H123" s="60"/>
      <c r="I123" s="60"/>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1091</v>
      </c>
      <c r="C31" s="84" t="s">
        <v>1604</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1602</v>
      </c>
      <c r="B36" s="836" t="str">
        <f>VLOOKUP(A36,EQUIPOS!A6:D154,3,FALSE)</f>
        <v>Derretidora de asfalto (crafco o similar)</v>
      </c>
      <c r="C36" s="837"/>
      <c r="D36" s="837"/>
      <c r="E36" s="837"/>
      <c r="F36" s="837"/>
      <c r="G36" s="837"/>
      <c r="H36" s="838"/>
      <c r="I36" s="271"/>
      <c r="J36" s="272"/>
      <c r="K36" s="273">
        <f>VLOOKUP(A36,EQUIPOS!A6:D163,4,FALSE)</f>
        <v>4031.979465358962</v>
      </c>
      <c r="L36" s="274"/>
      <c r="M36" s="275">
        <v>60</v>
      </c>
      <c r="N36" s="276">
        <f t="shared" ref="N36:N39" si="0">K36/M36</f>
        <v>67.199657755982699</v>
      </c>
    </row>
    <row r="37" spans="1:14">
      <c r="A37" s="116" t="s">
        <v>324</v>
      </c>
      <c r="B37" s="836" t="str">
        <f>VLOOKUP(A37,EQUIPOS!A7:D154,3,FALSE)</f>
        <v xml:space="preserve">Ruteadora </v>
      </c>
      <c r="C37" s="837"/>
      <c r="D37" s="837"/>
      <c r="E37" s="837"/>
      <c r="F37" s="837"/>
      <c r="G37" s="837"/>
      <c r="H37" s="838"/>
      <c r="I37" s="271"/>
      <c r="J37" s="272"/>
      <c r="K37" s="273">
        <f>VLOOKUP(A37,EQUIPOS!A7:D164,4,FALSE)</f>
        <v>1525.8187490398427</v>
      </c>
      <c r="L37" s="274"/>
      <c r="M37" s="275">
        <v>60</v>
      </c>
      <c r="N37" s="276">
        <f t="shared" si="0"/>
        <v>25.43031248399738</v>
      </c>
    </row>
    <row r="38" spans="1:14">
      <c r="A38" t="s">
        <v>176</v>
      </c>
      <c r="B38" s="836" t="str">
        <f>VLOOKUP(A38,EQUIPOS!A8:D154,3,FALSE)</f>
        <v xml:space="preserve">Compresor (barrido y soplado)
</v>
      </c>
      <c r="C38" s="837"/>
      <c r="D38" s="837"/>
      <c r="E38" s="837"/>
      <c r="F38" s="837"/>
      <c r="G38" s="837"/>
      <c r="H38" s="838"/>
      <c r="I38" s="271"/>
      <c r="J38" s="272"/>
      <c r="K38" s="273">
        <f>VLOOKUP(A38,EQUIPOS!A8:D165,4,FALSE)</f>
        <v>90563.932936227182</v>
      </c>
      <c r="L38" s="274"/>
      <c r="M38" s="275">
        <v>60</v>
      </c>
      <c r="N38" s="276">
        <f t="shared" si="0"/>
        <v>1509.398882270453</v>
      </c>
    </row>
    <row r="39" spans="1:14">
      <c r="A39" t="s">
        <v>138</v>
      </c>
      <c r="B39" s="836" t="str">
        <f>VLOOKUP(A39,EQUIPOS!A9:D154,3,FALSE)</f>
        <v>Camioneta D-300</v>
      </c>
      <c r="C39" s="837"/>
      <c r="D39" s="837"/>
      <c r="E39" s="837"/>
      <c r="F39" s="837"/>
      <c r="G39" s="837"/>
      <c r="H39" s="838"/>
      <c r="I39" s="271"/>
      <c r="J39" s="272"/>
      <c r="K39" s="273">
        <f>VLOOKUP(A39,EQUIPOS!A9:D166,4,FALSE)</f>
        <v>47657.886966467275</v>
      </c>
      <c r="L39" s="274"/>
      <c r="M39" s="275">
        <v>60</v>
      </c>
      <c r="N39" s="276">
        <f t="shared" si="0"/>
        <v>794.29811610778791</v>
      </c>
    </row>
    <row r="40" spans="1:14">
      <c r="B40" s="836"/>
      <c r="C40" s="837"/>
      <c r="D40" s="837"/>
      <c r="E40" s="837"/>
      <c r="F40" s="837"/>
      <c r="G40" s="837"/>
      <c r="H40" s="838"/>
      <c r="I40" s="271"/>
      <c r="J40" s="272"/>
      <c r="K40" s="273"/>
      <c r="L40" s="274"/>
      <c r="M40" s="275"/>
      <c r="N40" s="276"/>
    </row>
    <row r="41" spans="1:14">
      <c r="B41" s="836"/>
      <c r="C41" s="837"/>
      <c r="D41" s="837"/>
      <c r="E41" s="837"/>
      <c r="F41" s="837"/>
      <c r="G41" s="837"/>
      <c r="H41" s="838"/>
      <c r="I41" s="271"/>
      <c r="J41" s="272"/>
      <c r="K41" s="273"/>
      <c r="L41" s="274"/>
      <c r="M41" s="275"/>
      <c r="N41" s="276"/>
    </row>
    <row r="42" spans="1:14">
      <c r="B42" s="836"/>
      <c r="C42" s="837"/>
      <c r="D42" s="837"/>
      <c r="E42" s="837"/>
      <c r="F42" s="837"/>
      <c r="G42" s="837"/>
      <c r="H42" s="838"/>
      <c r="I42" s="271"/>
      <c r="J42" s="272"/>
      <c r="K42" s="273"/>
      <c r="L42" s="274"/>
      <c r="M42" s="275"/>
      <c r="N42" s="276"/>
    </row>
    <row r="43" spans="1:14">
      <c r="B43" s="836"/>
      <c r="C43" s="837"/>
      <c r="D43" s="837"/>
      <c r="E43" s="837"/>
      <c r="F43" s="837"/>
      <c r="G43" s="837"/>
      <c r="H43" s="838"/>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0.05</v>
      </c>
      <c r="N46" s="348">
        <f>N84*M46</f>
        <v>22.390442043167496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2418.7174106613888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78622.955560187766</v>
      </c>
      <c r="N53" s="276">
        <f t="shared" ref="N53:N54" si="1">K53*M53</f>
        <v>550.36068892131436</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3300.5531440434243</v>
      </c>
      <c r="N54" s="276">
        <f t="shared" si="1"/>
        <v>396.06637728521088</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818"/>
      <c r="C61" s="819"/>
      <c r="D61" s="819"/>
      <c r="E61" s="819"/>
      <c r="F61" s="819"/>
      <c r="G61" s="819"/>
      <c r="H61" s="819"/>
      <c r="I61" s="820"/>
      <c r="J61" s="45"/>
      <c r="K61" s="47"/>
      <c r="L61" s="821"/>
      <c r="M61" s="822"/>
      <c r="N61" s="48"/>
    </row>
    <row r="62" spans="1:14" ht="15.75" thickBot="1">
      <c r="B62" s="823" t="s">
        <v>953</v>
      </c>
      <c r="C62" s="824"/>
      <c r="D62" s="824"/>
      <c r="E62" s="824"/>
      <c r="F62" s="824"/>
      <c r="G62" s="824"/>
      <c r="H62" s="824"/>
      <c r="I62" s="824"/>
      <c r="J62" s="824"/>
      <c r="K62" s="824"/>
      <c r="L62" s="824"/>
      <c r="M62" s="825"/>
      <c r="N62" s="398">
        <f>SUM(N53:N61)</f>
        <v>946.4270662065253</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826" t="s">
        <v>961</v>
      </c>
      <c r="M66" s="799"/>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827">
        <f>VLOOKUP(A67,TRANSPORTE!A6:D120,4,FALSE)</f>
        <v>1601.3840655828621</v>
      </c>
      <c r="M67" s="828"/>
      <c r="N67" s="291">
        <f>L67*K67</f>
        <v>11.209688459080036</v>
      </c>
    </row>
    <row r="68" spans="1:15">
      <c r="B68" s="49"/>
      <c r="C68" s="50"/>
      <c r="D68" s="50"/>
      <c r="E68" s="50"/>
      <c r="F68" s="50"/>
      <c r="G68" s="50"/>
      <c r="H68" s="315"/>
      <c r="I68" s="283"/>
      <c r="J68" s="290"/>
      <c r="K68" s="283"/>
      <c r="L68" s="827"/>
      <c r="M68" s="828"/>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12"/>
      <c r="M72" s="813"/>
      <c r="N72" s="130"/>
    </row>
    <row r="73" spans="1:15" ht="15.75" thickBot="1">
      <c r="B73" s="829" t="s">
        <v>953</v>
      </c>
      <c r="C73" s="830"/>
      <c r="D73" s="830"/>
      <c r="E73" s="830"/>
      <c r="F73" s="830"/>
      <c r="G73" s="830"/>
      <c r="H73" s="830"/>
      <c r="I73" s="830"/>
      <c r="J73" s="830"/>
      <c r="K73" s="830"/>
      <c r="L73" s="830"/>
      <c r="M73" s="831"/>
      <c r="N73" s="107">
        <f>N67+N68+N69+N70+N71</f>
        <v>11.209688459080036</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49" t="s">
        <v>963</v>
      </c>
      <c r="C77" s="850"/>
      <c r="D77" s="850"/>
      <c r="E77" s="850"/>
      <c r="F77" s="850"/>
      <c r="G77" s="850"/>
      <c r="H77" s="850"/>
      <c r="I77" s="76" t="s">
        <v>964</v>
      </c>
      <c r="J77" s="78" t="s">
        <v>1409</v>
      </c>
      <c r="K77" s="77" t="s">
        <v>966</v>
      </c>
      <c r="L77" s="851" t="s">
        <v>950</v>
      </c>
      <c r="M77" s="852"/>
      <c r="N77" s="101" t="s">
        <v>951</v>
      </c>
    </row>
    <row r="78" spans="1:15">
      <c r="A78" t="s">
        <v>7</v>
      </c>
      <c r="B78" s="52" t="str">
        <f>VLOOKUP(A78,'MANO DE OBRA'!A8:D68,3,FALSE)</f>
        <v>Obrero (2)</v>
      </c>
      <c r="C78" s="50"/>
      <c r="D78" s="50"/>
      <c r="E78" s="50"/>
      <c r="F78" s="50"/>
      <c r="G78" s="50"/>
      <c r="H78" s="50"/>
      <c r="I78" s="296">
        <f>K78/J78*100</f>
        <v>58520.000000000007</v>
      </c>
      <c r="J78" s="297">
        <v>185</v>
      </c>
      <c r="K78" s="298">
        <f>VLOOKUP(A78,'MANO DE OBRA'!A8:D99,4,FALSE)</f>
        <v>108262</v>
      </c>
      <c r="L78" s="53"/>
      <c r="M78" s="299">
        <v>480</v>
      </c>
      <c r="N78" s="399">
        <f>K78/M78</f>
        <v>225.54583333333332</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10"/>
      <c r="C83" s="811"/>
      <c r="D83" s="811"/>
      <c r="E83" s="811"/>
      <c r="F83" s="811"/>
      <c r="G83" s="811"/>
      <c r="H83" s="811"/>
      <c r="I83" s="129"/>
      <c r="J83" s="129"/>
      <c r="K83" s="129"/>
      <c r="L83" s="911"/>
      <c r="M83" s="911"/>
      <c r="N83" s="48"/>
    </row>
    <row r="84" spans="1:14" ht="15.75" thickBot="1">
      <c r="B84" s="829" t="s">
        <v>953</v>
      </c>
      <c r="C84" s="830"/>
      <c r="D84" s="830"/>
      <c r="E84" s="830"/>
      <c r="F84" s="830"/>
      <c r="G84" s="830"/>
      <c r="H84" s="830"/>
      <c r="I84" s="830"/>
      <c r="J84" s="830"/>
      <c r="K84" s="830"/>
      <c r="L84" s="830"/>
      <c r="M84" s="831"/>
      <c r="N84" s="305">
        <f>SUM(N78:N83)</f>
        <v>447.80884086334993</v>
      </c>
    </row>
    <row r="85" spans="1:14" ht="15.75" thickBot="1">
      <c r="B85" s="36"/>
      <c r="C85" s="37"/>
      <c r="D85" s="37"/>
      <c r="E85" s="37"/>
      <c r="F85" s="37"/>
      <c r="G85" s="37"/>
      <c r="H85" s="37"/>
      <c r="I85" s="37"/>
      <c r="J85" s="37"/>
      <c r="K85" s="37"/>
      <c r="L85" s="37"/>
      <c r="M85" s="37"/>
      <c r="N85" s="38"/>
    </row>
    <row r="86" spans="1:14" ht="15.75" thickBot="1">
      <c r="B86" s="823" t="s">
        <v>967</v>
      </c>
      <c r="C86" s="824"/>
      <c r="D86" s="824"/>
      <c r="E86" s="824"/>
      <c r="F86" s="824"/>
      <c r="G86" s="824"/>
      <c r="H86" s="824"/>
      <c r="I86" s="824"/>
      <c r="J86" s="824"/>
      <c r="K86" s="824"/>
      <c r="L86" s="824"/>
      <c r="M86" s="825"/>
      <c r="N86" s="102">
        <f>N48+N62+N73+N84</f>
        <v>3824.1630061903438</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14" t="s">
        <v>969</v>
      </c>
      <c r="C90" s="815"/>
      <c r="D90" s="815"/>
      <c r="E90" s="815"/>
      <c r="F90" s="815"/>
      <c r="G90" s="815"/>
      <c r="H90" s="815"/>
      <c r="I90" s="318"/>
      <c r="J90" s="338"/>
      <c r="K90" s="306" t="s">
        <v>970</v>
      </c>
      <c r="L90" s="853" t="s">
        <v>971</v>
      </c>
      <c r="M90" s="854"/>
      <c r="N90" s="307"/>
    </row>
    <row r="91" spans="1:14">
      <c r="B91" s="855" t="s">
        <v>972</v>
      </c>
      <c r="C91" s="856"/>
      <c r="D91" s="856"/>
      <c r="E91" s="856"/>
      <c r="F91" s="856"/>
      <c r="G91" s="856"/>
      <c r="H91" s="856"/>
      <c r="I91" s="90"/>
      <c r="J91" s="91"/>
      <c r="K91" s="308">
        <v>0.2</v>
      </c>
      <c r="L91" s="857">
        <f>N86*K91</f>
        <v>764.83260123806883</v>
      </c>
      <c r="M91" s="858"/>
      <c r="N91" s="54"/>
    </row>
    <row r="92" spans="1:14">
      <c r="B92" s="92" t="s">
        <v>973</v>
      </c>
      <c r="C92" s="93"/>
      <c r="D92" s="93"/>
      <c r="E92" s="93"/>
      <c r="F92" s="93"/>
      <c r="G92" s="93"/>
      <c r="H92" s="93"/>
      <c r="I92" s="90"/>
      <c r="J92" s="91"/>
      <c r="K92" s="308">
        <v>0.05</v>
      </c>
      <c r="L92" s="857">
        <f>N86*K92</f>
        <v>191.20815030951721</v>
      </c>
      <c r="M92" s="858"/>
      <c r="N92" s="54"/>
    </row>
    <row r="93" spans="1:14" ht="15.75" thickBot="1">
      <c r="B93" s="94" t="s">
        <v>974</v>
      </c>
      <c r="C93" s="95"/>
      <c r="D93" s="95"/>
      <c r="E93" s="95"/>
      <c r="F93" s="95"/>
      <c r="G93" s="95"/>
      <c r="H93" s="95"/>
      <c r="I93" s="96"/>
      <c r="J93" s="97"/>
      <c r="K93" s="309">
        <v>0.05</v>
      </c>
      <c r="L93" s="859">
        <f>N86*K93</f>
        <v>191.20815030951721</v>
      </c>
      <c r="M93" s="860"/>
      <c r="N93" s="54"/>
    </row>
    <row r="94" spans="1:14" ht="15.75" thickBot="1">
      <c r="B94" s="823" t="s">
        <v>953</v>
      </c>
      <c r="C94" s="824"/>
      <c r="D94" s="824"/>
      <c r="E94" s="824"/>
      <c r="F94" s="824"/>
      <c r="G94" s="824"/>
      <c r="H94" s="824"/>
      <c r="I94" s="824"/>
      <c r="J94" s="824"/>
      <c r="K94" s="824"/>
      <c r="L94" s="824"/>
      <c r="M94" s="825"/>
      <c r="N94" s="55">
        <f>L91+L92+L93</f>
        <v>1147.2489018571032</v>
      </c>
    </row>
    <row r="95" spans="1:14" ht="15.75" thickBot="1">
      <c r="B95" s="36"/>
      <c r="C95" s="37"/>
      <c r="D95" s="37"/>
      <c r="E95" s="37"/>
      <c r="F95" s="37"/>
      <c r="G95" s="37"/>
      <c r="H95" s="37"/>
      <c r="I95" s="37"/>
      <c r="J95" s="37"/>
      <c r="K95" s="37"/>
      <c r="L95" s="37"/>
      <c r="M95" s="37"/>
      <c r="N95" s="38"/>
    </row>
    <row r="96" spans="1:14" ht="15.75" thickBot="1">
      <c r="A96" t="s">
        <v>2015</v>
      </c>
      <c r="B96" s="823" t="s">
        <v>975</v>
      </c>
      <c r="C96" s="824"/>
      <c r="D96" s="824"/>
      <c r="E96" s="824"/>
      <c r="F96" s="824"/>
      <c r="G96" s="824"/>
      <c r="H96" s="824"/>
      <c r="I96" s="824"/>
      <c r="J96" s="824"/>
      <c r="K96" s="824"/>
      <c r="L96" s="824"/>
      <c r="M96" s="825"/>
      <c r="N96" s="192">
        <f>N86+N94</f>
        <v>4971.4119080474466</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2215</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2216</v>
      </c>
      <c r="C112" s="34"/>
      <c r="D112" s="34"/>
      <c r="E112" s="34"/>
      <c r="F112" s="34"/>
      <c r="G112" s="34"/>
      <c r="H112" s="34"/>
      <c r="I112" s="34"/>
      <c r="J112" s="34"/>
      <c r="K112" s="34"/>
      <c r="L112" s="34"/>
      <c r="M112" s="34"/>
      <c r="N112" s="35"/>
    </row>
    <row r="113" spans="2:14" ht="15" customHeight="1">
      <c r="B113" s="861" t="s">
        <v>2217</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2218</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2219</v>
      </c>
      <c r="C126" s="58"/>
      <c r="D126" s="58"/>
      <c r="E126" s="15"/>
      <c r="F126" s="15"/>
      <c r="G126" s="15"/>
      <c r="H126" s="15"/>
      <c r="I126" s="15"/>
      <c r="J126" s="800"/>
      <c r="K126" s="800"/>
      <c r="L126" s="800"/>
      <c r="M126" s="800"/>
      <c r="N126" s="801"/>
    </row>
    <row r="127" spans="2:14" ht="15.75" thickBot="1">
      <c r="B127" s="265" t="s">
        <v>2220</v>
      </c>
      <c r="C127" s="397"/>
      <c r="D127" s="397"/>
      <c r="E127" s="60"/>
      <c r="F127" s="60"/>
      <c r="G127" s="60"/>
      <c r="H127" s="60"/>
      <c r="I127" s="60"/>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1092</v>
      </c>
      <c r="C31" s="84" t="s">
        <v>2038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3687.3953101796201</v>
      </c>
      <c r="L36" s="274"/>
      <c r="M36" s="275">
        <v>6.25</v>
      </c>
      <c r="N36" s="276">
        <f t="shared" ref="N36:N41" si="0">K36/M36</f>
        <v>589.98324962873926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v>
      </c>
      <c r="N37" s="276">
        <f t="shared" si="0"/>
        <v>1811.2786587245437</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5109.1193134516343</v>
      </c>
      <c r="L38" s="274"/>
      <c r="M38" s="275">
        <v>3.75</v>
      </c>
      <c r="N38" s="276">
        <f t="shared" si="0"/>
        <v>1362.4318169204357</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1422.5716803548135</v>
      </c>
      <c r="L39" s="274"/>
      <c r="M39" s="275">
        <v>6.25</v>
      </c>
      <c r="N39" s="276">
        <f t="shared" si="0"/>
        <v>227.61146885677016</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6318.7902537828004</v>
      </c>
      <c r="L40" s="274"/>
      <c r="M40" s="275">
        <v>6.25</v>
      </c>
      <c r="N40" s="276">
        <f t="shared" si="0"/>
        <v>1011.006440605248</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4427.9260097136239</v>
      </c>
      <c r="L41" s="274"/>
      <c r="M41" s="275">
        <v>6.25</v>
      </c>
      <c r="N41" s="276">
        <f t="shared" si="0"/>
        <v>708.4681615541798</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6681.9862835187323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7236.6641775055177</v>
      </c>
      <c r="N53" s="276">
        <f>K53*M53</f>
        <v>44391.57423701301</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3053.9783580012049</v>
      </c>
      <c r="N54" s="276">
        <f>K54*M54</f>
        <v>1131.103095556002</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5523.0875742439166</v>
      </c>
      <c r="N55" s="276">
        <f>K55*M55</f>
        <v>6136.76397138213</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1760.3368884230003</v>
      </c>
      <c r="N56" s="276">
        <f>K56*M56</f>
        <v>1955.929876025556</v>
      </c>
    </row>
    <row r="57" spans="1:14">
      <c r="A57" s="147"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tr">
        <f>VLOOKUP(A57,MATERIALES!A11:D649,2,FALSE)</f>
        <v>kg</v>
      </c>
      <c r="K57" s="47">
        <v>1.1200000000000001</v>
      </c>
      <c r="L57" s="827">
        <f>VLOOKUP(A57,MATERIALES!A4:D373,4,FALSE)</f>
        <v>18491.980750117516</v>
      </c>
      <c r="M57" s="828"/>
      <c r="N57" s="276">
        <f>K57*L57</f>
        <v>20711.018440131622</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590903.87344158441</v>
      </c>
      <c r="N58" s="276">
        <f>K58*M58</f>
        <v>596812.9121760003</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671139.3017961086</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1467</v>
      </c>
      <c r="I66" s="283">
        <v>1.01</v>
      </c>
      <c r="J66" s="290">
        <v>1</v>
      </c>
      <c r="K66" s="283">
        <f>I66*J66</f>
        <v>1.01</v>
      </c>
      <c r="L66" s="827">
        <f>VLOOKUP(A66,TRANSPORTE!A5:D117,4,FALSE)</f>
        <v>1659.9543383897606</v>
      </c>
      <c r="M66" s="828"/>
      <c r="N66" s="291">
        <f>K66*L66</f>
        <v>1676.5538817736581</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1676.5538817736581</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689209.90683368908</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137841.98136673783</v>
      </c>
      <c r="M90" s="858"/>
      <c r="N90" s="54"/>
    </row>
    <row r="91" spans="1:14">
      <c r="B91" s="92" t="s">
        <v>973</v>
      </c>
      <c r="C91" s="93"/>
      <c r="D91" s="93"/>
      <c r="E91" s="93"/>
      <c r="F91" s="93"/>
      <c r="G91" s="93"/>
      <c r="H91" s="93"/>
      <c r="I91" s="90"/>
      <c r="J91" s="91"/>
      <c r="K91" s="308">
        <v>0.05</v>
      </c>
      <c r="L91" s="857">
        <f>N85*K91</f>
        <v>34460.495341684458</v>
      </c>
      <c r="M91" s="858"/>
      <c r="N91" s="54"/>
    </row>
    <row r="92" spans="1:14" ht="15.75" thickBot="1">
      <c r="B92" s="94" t="s">
        <v>974</v>
      </c>
      <c r="C92" s="95"/>
      <c r="D92" s="95"/>
      <c r="E92" s="95"/>
      <c r="F92" s="95"/>
      <c r="G92" s="95"/>
      <c r="H92" s="95"/>
      <c r="I92" s="96"/>
      <c r="J92" s="97"/>
      <c r="K92" s="309">
        <v>0.05</v>
      </c>
      <c r="L92" s="859">
        <f>N85*K92</f>
        <v>34460.495341684458</v>
      </c>
      <c r="M92" s="860"/>
      <c r="N92" s="54"/>
    </row>
    <row r="93" spans="1:14" ht="15.75" thickBot="1">
      <c r="B93" s="823" t="s">
        <v>953</v>
      </c>
      <c r="C93" s="824"/>
      <c r="D93" s="824"/>
      <c r="E93" s="824"/>
      <c r="F93" s="824"/>
      <c r="G93" s="824"/>
      <c r="H93" s="824"/>
      <c r="I93" s="824"/>
      <c r="J93" s="824"/>
      <c r="K93" s="824"/>
      <c r="L93" s="824"/>
      <c r="M93" s="825"/>
      <c r="N93" s="55">
        <f>L90+L91+L92</f>
        <v>206762.97205010676</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895972.87888379581</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2219</v>
      </c>
      <c r="C125" s="58"/>
      <c r="D125" s="58"/>
      <c r="E125" s="15"/>
      <c r="F125" s="15"/>
      <c r="G125" s="15"/>
      <c r="H125" s="15"/>
      <c r="I125" s="15"/>
      <c r="J125" s="800"/>
      <c r="K125" s="800"/>
      <c r="L125" s="800"/>
      <c r="M125" s="800"/>
      <c r="N125" s="801"/>
    </row>
    <row r="126" spans="2:14" ht="15.75" customHeight="1" thickBot="1">
      <c r="B126" s="265" t="s">
        <v>2220</v>
      </c>
      <c r="C126" s="397"/>
      <c r="D126" s="397"/>
      <c r="E126" s="60"/>
      <c r="F126" s="60"/>
      <c r="G126" s="60"/>
      <c r="H126" s="60"/>
      <c r="I126" s="60"/>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5.75" hidden="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1623</v>
      </c>
      <c r="C31" s="84" t="s">
        <v>1622</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3687.3953101796201</v>
      </c>
      <c r="L36" s="274"/>
      <c r="M36" s="275">
        <v>6.25</v>
      </c>
      <c r="N36" s="276">
        <f t="shared" ref="N36:N41" si="0">K36/M36</f>
        <v>589.98324962873926</v>
      </c>
    </row>
    <row r="37" spans="1:14">
      <c r="A37" s="116" t="s">
        <v>176</v>
      </c>
      <c r="B37" s="836" t="str">
        <f>VLOOKUP(A37,EQUIPOS!A7:D154,3,FALSE)</f>
        <v xml:space="preserve">Compresor (barrido y soplado)
</v>
      </c>
      <c r="C37" s="837"/>
      <c r="D37" s="837"/>
      <c r="E37" s="837"/>
      <c r="F37" s="837"/>
      <c r="G37" s="837"/>
      <c r="H37" s="838"/>
      <c r="I37" s="271"/>
      <c r="J37" s="272"/>
      <c r="K37" s="273">
        <f>VLOOKUP(A37,EQUIPOS!A7:D164,4,FALSE)</f>
        <v>90563.932936227182</v>
      </c>
      <c r="L37" s="274"/>
      <c r="M37" s="275">
        <v>50</v>
      </c>
      <c r="N37" s="276">
        <f t="shared" si="0"/>
        <v>1811.2786587245437</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1"/>
      <c r="J38" s="272"/>
      <c r="K38" s="273">
        <f>VLOOKUP(A38,EQUIPOS!A8:D165,4,FALSE)</f>
        <v>5109.1193134516343</v>
      </c>
      <c r="L38" s="274"/>
      <c r="M38" s="275">
        <v>3.75</v>
      </c>
      <c r="N38" s="276">
        <f t="shared" si="0"/>
        <v>1362.4318169204357</v>
      </c>
    </row>
    <row r="39" spans="1:14">
      <c r="A39" t="s">
        <v>228</v>
      </c>
      <c r="B39" s="836" t="str">
        <f>VLOOKUP(A39,EQUIPOS!A9:D154,3,FALSE)</f>
        <v xml:space="preserve">Formaleta metálica (concreto hidráulico)
</v>
      </c>
      <c r="C39" s="837"/>
      <c r="D39" s="837"/>
      <c r="E39" s="837"/>
      <c r="F39" s="837"/>
      <c r="G39" s="837"/>
      <c r="H39" s="838"/>
      <c r="I39" s="271"/>
      <c r="J39" s="272"/>
      <c r="K39" s="273">
        <f>VLOOKUP(A39,EQUIPOS!A9:D166,4,FALSE)</f>
        <v>1422.5716803548135</v>
      </c>
      <c r="L39" s="274"/>
      <c r="M39" s="275">
        <v>6.25</v>
      </c>
      <c r="N39" s="276">
        <f t="shared" si="0"/>
        <v>227.61146885677016</v>
      </c>
    </row>
    <row r="40" spans="1:14">
      <c r="A40" t="s">
        <v>301</v>
      </c>
      <c r="B40" s="836" t="str">
        <f>VLOOKUP(A40,EQUIPOS!A10:D154,3,FALSE)</f>
        <v>Regla vibratoria, de longitud de 3 a 5 m, motor de 3600 rpm, potencia 6 HP</v>
      </c>
      <c r="C40" s="837"/>
      <c r="D40" s="837"/>
      <c r="E40" s="837"/>
      <c r="F40" s="837"/>
      <c r="G40" s="837"/>
      <c r="H40" s="838"/>
      <c r="I40" s="271"/>
      <c r="J40" s="272"/>
      <c r="K40" s="273">
        <f>VLOOKUP(A40,EQUIPOS!A10:D167,4,FALSE)</f>
        <v>6318.7902537828004</v>
      </c>
      <c r="L40" s="274"/>
      <c r="M40" s="275">
        <v>6.25</v>
      </c>
      <c r="N40" s="276">
        <f t="shared" si="0"/>
        <v>1011.006440605248</v>
      </c>
    </row>
    <row r="41" spans="1:14">
      <c r="A41" t="s">
        <v>363</v>
      </c>
      <c r="B41" s="836" t="str">
        <f>VLOOKUP(A41,EQUIPOS!A11:D155,3,FALSE)</f>
        <v>Vibrador de concreto, Motor de 3 hp a 18.000 rpm Mangueras de 4 mt</v>
      </c>
      <c r="C41" s="837"/>
      <c r="D41" s="837"/>
      <c r="E41" s="837"/>
      <c r="F41" s="837"/>
      <c r="G41" s="837"/>
      <c r="H41" s="838"/>
      <c r="I41" s="271"/>
      <c r="J41" s="272"/>
      <c r="K41" s="273">
        <f>VLOOKUP(A41,EQUIPOS!A11:D168,4,FALSE)</f>
        <v>4427.9260097136239</v>
      </c>
      <c r="L41" s="274"/>
      <c r="M41" s="275">
        <v>6.25</v>
      </c>
      <c r="N41" s="276">
        <f t="shared" si="0"/>
        <v>708.4681615541798</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36"/>
      <c r="C44" s="837"/>
      <c r="D44" s="837"/>
      <c r="E44" s="837"/>
      <c r="F44" s="837"/>
      <c r="G44" s="837"/>
      <c r="H44" s="838"/>
      <c r="I44" s="839"/>
      <c r="J44" s="820"/>
      <c r="K44" s="273"/>
      <c r="L44" s="840"/>
      <c r="M44" s="841"/>
      <c r="N44" s="276"/>
    </row>
    <row r="45" spans="1:14">
      <c r="B45" s="836"/>
      <c r="C45" s="837"/>
      <c r="D45" s="837"/>
      <c r="E45" s="842"/>
      <c r="F45" s="837"/>
      <c r="G45" s="837"/>
      <c r="H45" s="838"/>
      <c r="I45" s="39"/>
      <c r="J45" s="40"/>
      <c r="K45" s="278"/>
      <c r="L45" s="280"/>
      <c r="M45" s="281"/>
      <c r="N45" s="282"/>
    </row>
    <row r="46" spans="1:14">
      <c r="B46" s="843" t="s">
        <v>952</v>
      </c>
      <c r="C46" s="844"/>
      <c r="D46" s="844"/>
      <c r="E46" s="41"/>
      <c r="F46" s="42"/>
      <c r="G46" s="42"/>
      <c r="H46" s="43"/>
      <c r="I46" s="39"/>
      <c r="J46" s="40"/>
      <c r="K46" s="283"/>
      <c r="L46" s="280"/>
      <c r="M46" s="405">
        <v>0.1</v>
      </c>
      <c r="N46" s="348">
        <f>N83*M46</f>
        <v>971.20648722881606</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SUM(N36:N47)</f>
        <v>6681.9862835187323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7236.6641775055177</v>
      </c>
      <c r="N53" s="276">
        <f>K53*M53</f>
        <v>44391.57423701301</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9350.6730919031233</v>
      </c>
      <c r="N54" s="276">
        <f>K54*M54</f>
        <v>10472.753862931499</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3053.9783580012049</v>
      </c>
      <c r="N55" s="276">
        <f>K55*M55</f>
        <v>1131.103095556002</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5523.0875742439166</v>
      </c>
      <c r="N56" s="276">
        <f>K56*M56</f>
        <v>6136.76397138213</v>
      </c>
    </row>
    <row r="57" spans="1:14">
      <c r="A57" s="147"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5" t="s">
        <v>144</v>
      </c>
      <c r="K57" s="47">
        <v>1.1111111111111112</v>
      </c>
      <c r="L57" s="827">
        <f>VLOOKUP(A57,MATERIALES!A4:D373,4,FALSE)</f>
        <v>1760.3368884230003</v>
      </c>
      <c r="M57" s="828"/>
      <c r="N57" s="276">
        <f>K57*L57</f>
        <v>1955.929876025556</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18491.980750117516</v>
      </c>
      <c r="N58" s="276">
        <f>K58*M58</f>
        <v>20711.018440131622</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590903.87344158441</v>
      </c>
      <c r="N59" s="276">
        <f>K59*M59</f>
        <v>596812.9121760003</v>
      </c>
    </row>
    <row r="60" spans="1:14" ht="15.75" thickBot="1">
      <c r="B60" s="313"/>
      <c r="C60" s="314"/>
      <c r="D60" s="314"/>
      <c r="E60" s="314"/>
      <c r="F60" s="314"/>
      <c r="G60" s="314"/>
      <c r="H60" s="314"/>
      <c r="I60" s="314"/>
      <c r="J60" s="129"/>
      <c r="K60" s="129"/>
      <c r="L60" s="329"/>
      <c r="M60" s="328"/>
      <c r="N60" s="130"/>
    </row>
    <row r="61" spans="1:14" ht="15.75" thickBot="1">
      <c r="B61" s="823" t="s">
        <v>953</v>
      </c>
      <c r="C61" s="824"/>
      <c r="D61" s="824"/>
      <c r="E61" s="824"/>
      <c r="F61" s="824"/>
      <c r="G61" s="824"/>
      <c r="H61" s="824"/>
      <c r="I61" s="824"/>
      <c r="J61" s="824"/>
      <c r="K61" s="824"/>
      <c r="L61" s="824"/>
      <c r="M61" s="825"/>
      <c r="N61" s="398">
        <f>SUM(N53:N60)</f>
        <v>681612.05565904011</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A66" t="s">
        <v>1239</v>
      </c>
      <c r="B66" s="49" t="str">
        <f>VLOOKUP(A66,TRANSPORTE!A5:D117,3,FALSE)</f>
        <v>Transporte de concreto</v>
      </c>
      <c r="C66" s="321"/>
      <c r="D66" s="321"/>
      <c r="E66" s="321"/>
      <c r="F66" s="321"/>
      <c r="G66" s="321"/>
      <c r="H66" s="315" t="s">
        <v>1467</v>
      </c>
      <c r="I66" s="283">
        <v>1.01</v>
      </c>
      <c r="J66" s="290">
        <v>1</v>
      </c>
      <c r="K66" s="283">
        <f>I66*J66</f>
        <v>1.01</v>
      </c>
      <c r="L66" s="827">
        <f>VLOOKUP(A66,TRANSPORTE!A5:D117,4,FALSE)</f>
        <v>1659.9543383897606</v>
      </c>
      <c r="M66" s="828"/>
      <c r="N66" s="291">
        <f>K66*L66</f>
        <v>1676.5538817736581</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f>N66+N67+N68+N69+N70</f>
        <v>1676.5538817736581</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48" t="s">
        <v>17</v>
      </c>
      <c r="B77" s="52" t="str">
        <f>VLOOKUP(A77,'MANO DE OBRA'!A8:D68,3,FALSE)</f>
        <v>Obrero (7)</v>
      </c>
      <c r="C77" s="50"/>
      <c r="D77" s="50"/>
      <c r="E77" s="50"/>
      <c r="F77" s="50"/>
      <c r="G77" s="50"/>
      <c r="H77" s="50"/>
      <c r="I77" s="296">
        <f>K77/J77*100</f>
        <v>204819.99999999997</v>
      </c>
      <c r="J77" s="297">
        <v>185</v>
      </c>
      <c r="K77" s="298">
        <f>VLOOKUP(A77,'MANO DE OBRA'!A8:D99,4,FALSE)</f>
        <v>378917</v>
      </c>
      <c r="L77" s="53"/>
      <c r="M77" s="299">
        <v>50</v>
      </c>
      <c r="N77" s="399">
        <f>K77/M77</f>
        <v>7578.34</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48"/>
    </row>
    <row r="83" spans="1:14" ht="15.75" thickBot="1">
      <c r="B83" s="829" t="s">
        <v>953</v>
      </c>
      <c r="C83" s="830"/>
      <c r="D83" s="830"/>
      <c r="E83" s="830"/>
      <c r="F83" s="830"/>
      <c r="G83" s="830"/>
      <c r="H83" s="830"/>
      <c r="I83" s="830"/>
      <c r="J83" s="830"/>
      <c r="K83" s="830"/>
      <c r="L83" s="830"/>
      <c r="M83" s="831"/>
      <c r="N83" s="305">
        <f>SUM(N77:N82)</f>
        <v>9712.0648722881597</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699682.66069662059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139936.53213932412</v>
      </c>
      <c r="M90" s="858"/>
      <c r="N90" s="54"/>
    </row>
    <row r="91" spans="1:14">
      <c r="B91" s="92" t="s">
        <v>973</v>
      </c>
      <c r="C91" s="93"/>
      <c r="D91" s="93"/>
      <c r="E91" s="93"/>
      <c r="F91" s="93"/>
      <c r="G91" s="93"/>
      <c r="H91" s="93"/>
      <c r="I91" s="90"/>
      <c r="J91" s="91"/>
      <c r="K91" s="308">
        <v>0.05</v>
      </c>
      <c r="L91" s="857">
        <f>N85*K91</f>
        <v>34984.133034831029</v>
      </c>
      <c r="M91" s="858"/>
      <c r="N91" s="54"/>
    </row>
    <row r="92" spans="1:14" ht="15.75" thickBot="1">
      <c r="B92" s="94" t="s">
        <v>974</v>
      </c>
      <c r="C92" s="95"/>
      <c r="D92" s="95"/>
      <c r="E92" s="95"/>
      <c r="F92" s="95"/>
      <c r="G92" s="95"/>
      <c r="H92" s="95"/>
      <c r="I92" s="96"/>
      <c r="J92" s="97"/>
      <c r="K92" s="309">
        <v>0.05</v>
      </c>
      <c r="L92" s="859">
        <f>N85*K92</f>
        <v>34984.133034831029</v>
      </c>
      <c r="M92" s="860"/>
      <c r="N92" s="54"/>
    </row>
    <row r="93" spans="1:14" ht="15.75" thickBot="1">
      <c r="B93" s="823" t="s">
        <v>953</v>
      </c>
      <c r="C93" s="824"/>
      <c r="D93" s="824"/>
      <c r="E93" s="824"/>
      <c r="F93" s="824"/>
      <c r="G93" s="824"/>
      <c r="H93" s="824"/>
      <c r="I93" s="824"/>
      <c r="J93" s="824"/>
      <c r="K93" s="824"/>
      <c r="L93" s="824"/>
      <c r="M93" s="825"/>
      <c r="N93" s="55">
        <f>L90+L91+L92</f>
        <v>209904.79820898618</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909587.45890560676</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2215</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2216</v>
      </c>
      <c r="C111" s="34"/>
      <c r="D111" s="34"/>
      <c r="E111" s="34"/>
      <c r="F111" s="34"/>
      <c r="G111" s="34"/>
      <c r="H111" s="34"/>
      <c r="I111" s="34"/>
      <c r="J111" s="34"/>
      <c r="K111" s="34"/>
      <c r="L111" s="34"/>
      <c r="M111" s="34"/>
      <c r="N111" s="35"/>
    </row>
    <row r="112" spans="2:14" ht="15" customHeight="1">
      <c r="B112" s="861" t="s">
        <v>2217</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2218</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2219</v>
      </c>
      <c r="C125" s="58"/>
      <c r="D125" s="58"/>
      <c r="E125" s="15"/>
      <c r="F125" s="15"/>
      <c r="G125" s="15"/>
      <c r="H125" s="15"/>
      <c r="I125" s="15"/>
      <c r="J125" s="800"/>
      <c r="K125" s="800"/>
      <c r="L125" s="800"/>
      <c r="M125" s="800"/>
      <c r="N125" s="801"/>
    </row>
    <row r="126" spans="2:14" ht="15.75" customHeight="1" thickBot="1">
      <c r="B126" s="265" t="s">
        <v>2220</v>
      </c>
      <c r="C126" s="397"/>
      <c r="D126" s="397"/>
      <c r="E126" s="60"/>
      <c r="F126" s="60"/>
      <c r="G126" s="60"/>
      <c r="H126" s="60"/>
      <c r="I126" s="60"/>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s="160" t="s">
        <v>1844</v>
      </c>
      <c r="B31" s="83" t="s">
        <v>1093</v>
      </c>
      <c r="C31" s="963" t="s">
        <v>1624</v>
      </c>
      <c r="D31" s="964"/>
      <c r="E31" s="964"/>
      <c r="F31" s="964"/>
      <c r="G31" s="964"/>
      <c r="H31" s="964"/>
      <c r="I31" s="964"/>
      <c r="J31" s="964"/>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899.72774297175567</v>
      </c>
      <c r="N49" s="276">
        <f>K49*M49</f>
        <v>899.72774297175567</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899.72774297175567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899.72774297175567</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179.94554859435115</v>
      </c>
      <c r="M83" s="858"/>
      <c r="N83" s="54"/>
    </row>
    <row r="84" spans="1:14">
      <c r="B84" s="92" t="s">
        <v>973</v>
      </c>
      <c r="C84" s="93"/>
      <c r="D84" s="93"/>
      <c r="E84" s="93"/>
      <c r="F84" s="93"/>
      <c r="G84" s="93"/>
      <c r="H84" s="93"/>
      <c r="I84" s="90"/>
      <c r="J84" s="91"/>
      <c r="K84" s="308">
        <v>0.05</v>
      </c>
      <c r="L84" s="857">
        <f>N78*K84</f>
        <v>44.986387148587788</v>
      </c>
      <c r="M84" s="858"/>
      <c r="N84" s="54"/>
    </row>
    <row r="85" spans="1:14" ht="15.75" thickBot="1">
      <c r="B85" s="94" t="s">
        <v>974</v>
      </c>
      <c r="C85" s="95"/>
      <c r="D85" s="95"/>
      <c r="E85" s="95"/>
      <c r="F85" s="95"/>
      <c r="G85" s="95"/>
      <c r="H85" s="95"/>
      <c r="I85" s="96"/>
      <c r="J85" s="97"/>
      <c r="K85" s="309">
        <v>0.05</v>
      </c>
      <c r="L85" s="859">
        <f>N78*K85</f>
        <v>44.986387148587788</v>
      </c>
      <c r="M85" s="860"/>
      <c r="N85" s="54"/>
    </row>
    <row r="86" spans="1:14" ht="15.75" thickBot="1">
      <c r="B86" s="823" t="s">
        <v>953</v>
      </c>
      <c r="C86" s="824"/>
      <c r="D86" s="824"/>
      <c r="E86" s="824"/>
      <c r="F86" s="824"/>
      <c r="G86" s="824"/>
      <c r="H86" s="824"/>
      <c r="I86" s="824"/>
      <c r="J86" s="824"/>
      <c r="K86" s="824"/>
      <c r="L86" s="824"/>
      <c r="M86" s="825"/>
      <c r="N86" s="55">
        <f>L83+L84+L85</f>
        <v>269.91832289152671</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1169.6460658632823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2215</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2216</v>
      </c>
      <c r="C104" s="34"/>
      <c r="D104" s="34"/>
      <c r="E104" s="34"/>
      <c r="F104" s="34"/>
      <c r="G104" s="34"/>
      <c r="H104" s="34"/>
      <c r="I104" s="34"/>
      <c r="J104" s="34"/>
      <c r="K104" s="34"/>
      <c r="L104" s="34"/>
      <c r="M104" s="34"/>
      <c r="N104" s="35"/>
    </row>
    <row r="105" spans="2:14" ht="15" customHeight="1">
      <c r="B105" s="861" t="s">
        <v>2217</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2218</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2219</v>
      </c>
      <c r="C118" s="58"/>
      <c r="D118" s="58"/>
      <c r="E118" s="15"/>
      <c r="F118" s="15"/>
      <c r="G118" s="15"/>
      <c r="H118" s="15"/>
      <c r="I118" s="15"/>
      <c r="J118" s="800"/>
      <c r="K118" s="800"/>
      <c r="L118" s="800"/>
      <c r="M118" s="800"/>
      <c r="N118" s="801"/>
    </row>
    <row r="119" spans="2:14" ht="15.75" customHeight="1" thickBot="1">
      <c r="B119" s="265" t="s">
        <v>2220</v>
      </c>
      <c r="C119" s="397"/>
      <c r="D119" s="397"/>
      <c r="E119" s="60"/>
      <c r="F119" s="60"/>
      <c r="G119" s="60"/>
      <c r="H119" s="60"/>
      <c r="I119" s="60"/>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1625</v>
      </c>
      <c r="C31" s="963" t="s">
        <v>2039</v>
      </c>
      <c r="D31" s="964"/>
      <c r="E31" s="964"/>
      <c r="F31" s="964"/>
      <c r="G31" s="964"/>
      <c r="H31" s="964"/>
      <c r="I31" s="964"/>
      <c r="J31" s="964"/>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899.37195901036091</v>
      </c>
      <c r="N49" s="276">
        <f>K49*M49</f>
        <v>899.37195901036091</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899.37195901036091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899.37195901036091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179.87439180207218</v>
      </c>
      <c r="M83" s="858"/>
      <c r="N83" s="54"/>
    </row>
    <row r="84" spans="1:14">
      <c r="B84" s="92" t="s">
        <v>973</v>
      </c>
      <c r="C84" s="93"/>
      <c r="D84" s="93"/>
      <c r="E84" s="93"/>
      <c r="F84" s="93"/>
      <c r="G84" s="93"/>
      <c r="H84" s="93"/>
      <c r="I84" s="90"/>
      <c r="J84" s="91"/>
      <c r="K84" s="308">
        <v>0.05</v>
      </c>
      <c r="L84" s="857">
        <f>N78*K84</f>
        <v>44.968597950518046</v>
      </c>
      <c r="M84" s="858"/>
      <c r="N84" s="54"/>
    </row>
    <row r="85" spans="1:14" ht="15.75" thickBot="1">
      <c r="B85" s="94" t="s">
        <v>974</v>
      </c>
      <c r="C85" s="95"/>
      <c r="D85" s="95"/>
      <c r="E85" s="95"/>
      <c r="F85" s="95"/>
      <c r="G85" s="95"/>
      <c r="H85" s="95"/>
      <c r="I85" s="96"/>
      <c r="J85" s="97"/>
      <c r="K85" s="309">
        <v>0.05</v>
      </c>
      <c r="L85" s="859">
        <f>N78*K85</f>
        <v>44.968597950518046</v>
      </c>
      <c r="M85" s="860"/>
      <c r="N85" s="54"/>
    </row>
    <row r="86" spans="1:14" ht="15.75" thickBot="1">
      <c r="B86" s="823" t="s">
        <v>953</v>
      </c>
      <c r="C86" s="824"/>
      <c r="D86" s="824"/>
      <c r="E86" s="824"/>
      <c r="F86" s="824"/>
      <c r="G86" s="824"/>
      <c r="H86" s="824"/>
      <c r="I86" s="824"/>
      <c r="J86" s="824"/>
      <c r="K86" s="824"/>
      <c r="L86" s="824"/>
      <c r="M86" s="825"/>
      <c r="N86" s="55">
        <f>L83+L84+L85</f>
        <v>269.81158770310827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1169.1835467134692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1844</v>
      </c>
      <c r="B31" s="83" t="s">
        <v>1626</v>
      </c>
      <c r="C31" s="963" t="s">
        <v>2040</v>
      </c>
      <c r="D31" s="964"/>
      <c r="E31" s="964"/>
      <c r="F31" s="964"/>
      <c r="G31" s="964"/>
      <c r="H31" s="964"/>
      <c r="I31" s="964"/>
      <c r="J31" s="964"/>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275"/>
      <c r="N36" s="276"/>
    </row>
    <row r="37" spans="1:14">
      <c r="A37" s="116"/>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6"/>
    </row>
    <row r="39" spans="1:14">
      <c r="B39" s="836"/>
      <c r="C39" s="837"/>
      <c r="D39" s="837"/>
      <c r="E39" s="837"/>
      <c r="F39" s="837"/>
      <c r="G39" s="837"/>
      <c r="H39" s="838"/>
      <c r="I39" s="839"/>
      <c r="J39" s="820"/>
      <c r="K39" s="273"/>
      <c r="L39" s="840"/>
      <c r="M39" s="841"/>
      <c r="N39" s="276"/>
    </row>
    <row r="40" spans="1:14">
      <c r="B40" s="836"/>
      <c r="C40" s="837"/>
      <c r="D40" s="837"/>
      <c r="E40" s="837"/>
      <c r="F40" s="837"/>
      <c r="G40" s="837"/>
      <c r="H40" s="838"/>
      <c r="I40" s="39"/>
      <c r="J40" s="40"/>
      <c r="K40" s="273"/>
      <c r="L40" s="280"/>
      <c r="M40" s="281"/>
      <c r="N40" s="276"/>
    </row>
    <row r="41" spans="1:14">
      <c r="B41" s="324"/>
      <c r="C41" s="325"/>
      <c r="D41" s="325"/>
      <c r="E41" s="325"/>
      <c r="F41" s="327"/>
      <c r="G41" s="327"/>
      <c r="H41" s="128"/>
      <c r="I41" s="39"/>
      <c r="J41" s="40"/>
      <c r="K41" s="278"/>
      <c r="L41" s="280"/>
      <c r="M41" s="281"/>
      <c r="N41" s="282"/>
    </row>
    <row r="42" spans="1:14">
      <c r="B42" s="843"/>
      <c r="C42" s="844"/>
      <c r="D42" s="844"/>
      <c r="E42" s="41"/>
      <c r="F42" s="42"/>
      <c r="G42" s="42"/>
      <c r="H42" s="43"/>
      <c r="I42" s="39"/>
      <c r="J42" s="40"/>
      <c r="K42" s="283"/>
      <c r="L42" s="280"/>
      <c r="M42" s="405"/>
      <c r="N42" s="348"/>
    </row>
    <row r="43" spans="1:14" ht="15.75" thickBot="1">
      <c r="B43" s="836"/>
      <c r="C43" s="837"/>
      <c r="D43" s="837"/>
      <c r="E43" s="837"/>
      <c r="F43" s="837"/>
      <c r="G43" s="837"/>
      <c r="H43" s="838"/>
      <c r="I43" s="845"/>
      <c r="J43" s="846"/>
      <c r="K43" s="44"/>
      <c r="L43" s="847"/>
      <c r="M43" s="848"/>
      <c r="N43" s="108"/>
    </row>
    <row r="44" spans="1:14" ht="15.75" thickBot="1">
      <c r="B44" s="823" t="s">
        <v>953</v>
      </c>
      <c r="C44" s="824"/>
      <c r="D44" s="824"/>
      <c r="E44" s="824"/>
      <c r="F44" s="824"/>
      <c r="G44" s="824"/>
      <c r="H44" s="824"/>
      <c r="I44" s="824"/>
      <c r="J44" s="824"/>
      <c r="K44" s="824"/>
      <c r="L44" s="824"/>
      <c r="M44" s="825"/>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14" t="s">
        <v>944</v>
      </c>
      <c r="C48" s="815"/>
      <c r="D48" s="815"/>
      <c r="E48" s="815"/>
      <c r="F48" s="815"/>
      <c r="G48" s="815"/>
      <c r="H48" s="815"/>
      <c r="I48" s="816"/>
      <c r="J48" s="319" t="s">
        <v>945</v>
      </c>
      <c r="K48" s="88" t="s">
        <v>946</v>
      </c>
      <c r="L48" s="817" t="s">
        <v>955</v>
      </c>
      <c r="M48" s="816"/>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498.21930866385509</v>
      </c>
      <c r="N49" s="276">
        <f>K49*M49</f>
        <v>498.21930866385509</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818"/>
      <c r="C53" s="819"/>
      <c r="D53" s="819"/>
      <c r="E53" s="819"/>
      <c r="F53" s="819"/>
      <c r="G53" s="819"/>
      <c r="H53" s="819"/>
      <c r="I53" s="820"/>
      <c r="J53" s="45"/>
      <c r="K53" s="47"/>
      <c r="L53" s="821"/>
      <c r="M53" s="822"/>
      <c r="N53" s="48"/>
    </row>
    <row r="54" spans="1:14" ht="15.75" thickBot="1">
      <c r="B54" s="823" t="s">
        <v>953</v>
      </c>
      <c r="C54" s="824"/>
      <c r="D54" s="824"/>
      <c r="E54" s="824"/>
      <c r="F54" s="824"/>
      <c r="G54" s="824"/>
      <c r="H54" s="824"/>
      <c r="I54" s="824"/>
      <c r="J54" s="824"/>
      <c r="K54" s="824"/>
      <c r="L54" s="824"/>
      <c r="M54" s="825"/>
      <c r="N54" s="398">
        <f>SUM(N49:N53)</f>
        <v>498.21930866385509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2:15" ht="15.75" thickBot="1">
      <c r="B65" s="829" t="s">
        <v>953</v>
      </c>
      <c r="C65" s="830"/>
      <c r="D65" s="830"/>
      <c r="E65" s="830"/>
      <c r="F65" s="830"/>
      <c r="G65" s="830"/>
      <c r="H65" s="830"/>
      <c r="I65" s="830"/>
      <c r="J65" s="830"/>
      <c r="K65" s="830"/>
      <c r="L65" s="830"/>
      <c r="M65" s="831"/>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10"/>
      <c r="C75" s="811"/>
      <c r="D75" s="811"/>
      <c r="E75" s="811"/>
      <c r="F75" s="811"/>
      <c r="G75" s="811"/>
      <c r="H75" s="811"/>
      <c r="I75" s="129"/>
      <c r="J75" s="129"/>
      <c r="K75" s="129"/>
      <c r="L75" s="911"/>
      <c r="M75" s="911"/>
      <c r="N75" s="48"/>
    </row>
    <row r="76" spans="2:15" ht="15.75" thickBot="1">
      <c r="B76" s="829" t="s">
        <v>953</v>
      </c>
      <c r="C76" s="830"/>
      <c r="D76" s="830"/>
      <c r="E76" s="830"/>
      <c r="F76" s="830"/>
      <c r="G76" s="830"/>
      <c r="H76" s="830"/>
      <c r="I76" s="830"/>
      <c r="J76" s="830"/>
      <c r="K76" s="830"/>
      <c r="L76" s="830"/>
      <c r="M76" s="831"/>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N44+N54+N65+N76</f>
        <v>498.21930866385509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99.643861732771029</v>
      </c>
      <c r="M83" s="858"/>
      <c r="N83" s="54"/>
    </row>
    <row r="84" spans="1:14">
      <c r="B84" s="92" t="s">
        <v>973</v>
      </c>
      <c r="C84" s="93"/>
      <c r="D84" s="93"/>
      <c r="E84" s="93"/>
      <c r="F84" s="93"/>
      <c r="G84" s="93"/>
      <c r="H84" s="93"/>
      <c r="I84" s="90"/>
      <c r="J84" s="91"/>
      <c r="K84" s="308">
        <v>0.05</v>
      </c>
      <c r="L84" s="857">
        <f>N78*K84</f>
        <v>24.910965433192757</v>
      </c>
      <c r="M84" s="858"/>
      <c r="N84" s="54"/>
    </row>
    <row r="85" spans="1:14" ht="15.75" thickBot="1">
      <c r="B85" s="94" t="s">
        <v>974</v>
      </c>
      <c r="C85" s="95"/>
      <c r="D85" s="95"/>
      <c r="E85" s="95"/>
      <c r="F85" s="95"/>
      <c r="G85" s="95"/>
      <c r="H85" s="95"/>
      <c r="I85" s="96"/>
      <c r="J85" s="97"/>
      <c r="K85" s="309">
        <v>0.05</v>
      </c>
      <c r="L85" s="859">
        <f>N78*K85</f>
        <v>24.910965433192757</v>
      </c>
      <c r="M85" s="860"/>
      <c r="N85" s="54"/>
    </row>
    <row r="86" spans="1:14" ht="15.75" thickBot="1">
      <c r="B86" s="823" t="s">
        <v>953</v>
      </c>
      <c r="C86" s="824"/>
      <c r="D86" s="824"/>
      <c r="E86" s="824"/>
      <c r="F86" s="824"/>
      <c r="G86" s="824"/>
      <c r="H86" s="824"/>
      <c r="I86" s="824"/>
      <c r="J86" s="824"/>
      <c r="K86" s="824"/>
      <c r="L86" s="824"/>
      <c r="M86" s="825"/>
      <c r="N86" s="55">
        <f>L83+L84+L85</f>
        <v>149.46579259915654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647.68510126301157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83" t="s">
        <v>1627</v>
      </c>
      <c r="C31" s="84" t="s">
        <v>1628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3687.3953101796201</v>
      </c>
      <c r="L36" s="274"/>
      <c r="M36" s="275">
        <v>30</v>
      </c>
      <c r="N36" s="276">
        <f>K36/M36</f>
        <v>122.91317700598734</v>
      </c>
    </row>
    <row r="37" spans="1:14">
      <c r="A37" t="s">
        <v>363</v>
      </c>
      <c r="B37" s="836" t="str">
        <f>VLOOKUP(A37,EQUIPOS!A7:D154,3,FALSE)</f>
        <v>Vibrador de concreto, Motor de 3 hp a 18.000 rpm Mangueras de 4 mt</v>
      </c>
      <c r="C37" s="837"/>
      <c r="D37" s="837"/>
      <c r="E37" s="837"/>
      <c r="F37" s="837"/>
      <c r="G37" s="837"/>
      <c r="H37" s="838"/>
      <c r="I37" s="271"/>
      <c r="J37" s="272"/>
      <c r="K37" s="273">
        <f>VLOOKUP(A37,EQUIPOS!A7:D164,4,FALSE)</f>
        <v>4427.9260097136239</v>
      </c>
      <c r="L37" s="274"/>
      <c r="M37" s="275">
        <v>30</v>
      </c>
      <c r="N37" s="276">
        <f>K37/M37</f>
        <v>147.59753365712081</v>
      </c>
    </row>
    <row r="38" spans="1:14">
      <c r="A38" t="s">
        <v>228</v>
      </c>
      <c r="B38" s="836" t="str">
        <f>VLOOKUP(A38,EQUIPOS!A8:D154,3,FALSE)</f>
        <v xml:space="preserve">Formaleta metálica (concreto hidráulico)
</v>
      </c>
      <c r="C38" s="837"/>
      <c r="D38" s="837"/>
      <c r="E38" s="837"/>
      <c r="F38" s="837"/>
      <c r="G38" s="837"/>
      <c r="H38" s="838"/>
      <c r="I38" s="839"/>
      <c r="J38" s="820"/>
      <c r="K38" s="273">
        <f>VLOOKUP(A38,EQUIPOS!A8:D165,4,FALSE)</f>
        <v>1422.5716803548135</v>
      </c>
      <c r="L38" s="840">
        <v>0.33329999999999999</v>
      </c>
      <c r="M38" s="841"/>
      <c r="N38" s="276">
        <f>K38/L38</f>
        <v>4268.1418552499654</v>
      </c>
    </row>
    <row r="39" spans="1:14">
      <c r="B39" s="836"/>
      <c r="C39" s="837"/>
      <c r="D39" s="837"/>
      <c r="E39" s="837"/>
      <c r="F39" s="837"/>
      <c r="G39" s="837"/>
      <c r="H39" s="838"/>
      <c r="I39" s="39"/>
      <c r="J39" s="40"/>
      <c r="K39" s="273"/>
      <c r="L39" s="280"/>
      <c r="M39" s="281"/>
      <c r="N39" s="276"/>
    </row>
    <row r="40" spans="1:14">
      <c r="B40" s="324"/>
      <c r="C40" s="325"/>
      <c r="D40" s="325"/>
      <c r="E40" s="327"/>
      <c r="F40" s="327"/>
      <c r="G40" s="327"/>
      <c r="H40" s="128"/>
      <c r="I40" s="39"/>
      <c r="J40" s="40"/>
      <c r="K40" s="278"/>
      <c r="L40" s="280"/>
      <c r="M40" s="281"/>
      <c r="N40" s="282"/>
    </row>
    <row r="41" spans="1:14">
      <c r="B41" s="843" t="s">
        <v>952</v>
      </c>
      <c r="C41" s="844"/>
      <c r="D41" s="844"/>
      <c r="E41" s="41"/>
      <c r="F41" s="42"/>
      <c r="G41" s="42"/>
      <c r="H41" s="43"/>
      <c r="I41" s="39"/>
      <c r="J41" s="40"/>
      <c r="K41" s="283"/>
      <c r="L41" s="280"/>
      <c r="M41" s="405">
        <v>0.1</v>
      </c>
      <c r="N41" s="348">
        <f>N72*M41</f>
        <v>224.88926817266997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4763.5418340857441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590903.87344158441</v>
      </c>
      <c r="N48" s="276">
        <f>K48*M48</f>
        <v>596812.9121760003</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818"/>
      <c r="C51" s="819"/>
      <c r="D51" s="819"/>
      <c r="E51" s="819"/>
      <c r="F51" s="819"/>
      <c r="G51" s="819"/>
      <c r="H51" s="819"/>
      <c r="I51" s="820"/>
      <c r="J51" s="45"/>
      <c r="K51" s="47"/>
      <c r="L51" s="821"/>
      <c r="M51" s="822"/>
      <c r="N51" s="48"/>
    </row>
    <row r="52" spans="1:14" ht="15.75" thickBot="1">
      <c r="B52" s="823" t="s">
        <v>953</v>
      </c>
      <c r="C52" s="824"/>
      <c r="D52" s="824"/>
      <c r="E52" s="824"/>
      <c r="F52" s="824"/>
      <c r="G52" s="824"/>
      <c r="H52" s="824"/>
      <c r="I52" s="824"/>
      <c r="J52" s="824"/>
      <c r="K52" s="824"/>
      <c r="L52" s="824"/>
      <c r="M52" s="825"/>
      <c r="N52" s="398">
        <f>SUM(N48:N51)</f>
        <v>596812.9121760003</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826" t="s">
        <v>961</v>
      </c>
      <c r="M56" s="799"/>
      <c r="N56" s="79" t="s">
        <v>951</v>
      </c>
    </row>
    <row r="57" spans="1:14">
      <c r="A57" t="s">
        <v>1390</v>
      </c>
      <c r="B57" s="49" t="str">
        <f>VLOOKUP(A57,TRANSPORTE!A5:D117,3,FALSE)</f>
        <v xml:space="preserve">Transporte de Concreto </v>
      </c>
      <c r="C57" s="321"/>
      <c r="D57" s="321"/>
      <c r="E57" s="321"/>
      <c r="F57" s="321"/>
      <c r="G57" s="321"/>
      <c r="H57" s="315" t="s">
        <v>1467</v>
      </c>
      <c r="I57" s="283">
        <v>1.01</v>
      </c>
      <c r="J57" s="290">
        <v>1</v>
      </c>
      <c r="K57" s="283">
        <f>I57*J57</f>
        <v>1.01</v>
      </c>
      <c r="L57" s="827">
        <f>VLOOKUP(A57,TRANSPORTE!A5:D117,4,FALSE)</f>
        <v>1659.9543383897606</v>
      </c>
      <c r="M57" s="828"/>
      <c r="N57" s="291">
        <f>K57*L57</f>
        <v>1676.5538817736581</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SUM(N57:N61)</f>
        <v>1676.5538817736581</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1409</v>
      </c>
      <c r="K66" s="77" t="s">
        <v>966</v>
      </c>
      <c r="L66" s="851" t="s">
        <v>950</v>
      </c>
      <c r="M66" s="852"/>
      <c r="N66" s="101" t="s">
        <v>951</v>
      </c>
    </row>
    <row r="67" spans="1:15">
      <c r="A67" t="s">
        <v>19</v>
      </c>
      <c r="B67" s="52" t="str">
        <f>VLOOKUP(A67,'MANO DE OBRA'!A8:D68,3,FALSE)</f>
        <v>Obrero (8)</v>
      </c>
      <c r="C67" s="50"/>
      <c r="D67" s="50"/>
      <c r="E67" s="50"/>
      <c r="F67" s="50"/>
      <c r="G67" s="50"/>
      <c r="H67" s="50"/>
      <c r="I67" s="296">
        <f>K67/J67*100</f>
        <v>234080.00000000003</v>
      </c>
      <c r="J67" s="297">
        <v>185</v>
      </c>
      <c r="K67" s="298">
        <f>VLOOKUP(A67,'MANO DE OBRA'!A8:D99,4,FALSE)</f>
        <v>433048</v>
      </c>
      <c r="L67" s="53"/>
      <c r="M67" s="299">
        <v>240</v>
      </c>
      <c r="N67" s="399">
        <f>K67/M67</f>
        <v>1804.3666666666666</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SUM(N67:N71)</f>
        <v>2248.8926817266997</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N43+N52+N62+N72</f>
        <v>605501.90057358635</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121100.38011471728</v>
      </c>
      <c r="M79" s="858"/>
      <c r="N79" s="54"/>
    </row>
    <row r="80" spans="1:15">
      <c r="B80" s="92" t="s">
        <v>973</v>
      </c>
      <c r="C80" s="93"/>
      <c r="D80" s="93"/>
      <c r="E80" s="93"/>
      <c r="F80" s="93"/>
      <c r="G80" s="93"/>
      <c r="H80" s="93"/>
      <c r="I80" s="90"/>
      <c r="J80" s="91"/>
      <c r="K80" s="308">
        <v>0.05</v>
      </c>
      <c r="L80" s="857">
        <f>N74*K80</f>
        <v>30275.09502867932</v>
      </c>
      <c r="M80" s="858"/>
      <c r="N80" s="54"/>
    </row>
    <row r="81" spans="1:14" ht="15.75" thickBot="1">
      <c r="B81" s="94" t="s">
        <v>974</v>
      </c>
      <c r="C81" s="95"/>
      <c r="D81" s="95"/>
      <c r="E81" s="95"/>
      <c r="F81" s="95"/>
      <c r="G81" s="95"/>
      <c r="H81" s="95"/>
      <c r="I81" s="96"/>
      <c r="J81" s="97"/>
      <c r="K81" s="309">
        <v>0.05</v>
      </c>
      <c r="L81" s="859">
        <f>N74*K81</f>
        <v>30275.09502867932</v>
      </c>
      <c r="M81" s="860"/>
      <c r="N81" s="54"/>
    </row>
    <row r="82" spans="1:14" ht="15.75" thickBot="1">
      <c r="B82" s="823" t="s">
        <v>953</v>
      </c>
      <c r="C82" s="824"/>
      <c r="D82" s="824"/>
      <c r="E82" s="824"/>
      <c r="F82" s="824"/>
      <c r="G82" s="824"/>
      <c r="H82" s="824"/>
      <c r="I82" s="824"/>
      <c r="J82" s="824"/>
      <c r="K82" s="824"/>
      <c r="L82" s="824"/>
      <c r="M82" s="825"/>
      <c r="N82" s="55">
        <f>L79+L80+L81</f>
        <v>181650.57017207591</v>
      </c>
    </row>
    <row r="83" spans="1:14" ht="15.75" thickBot="1">
      <c r="B83" s="36"/>
      <c r="C83" s="37"/>
      <c r="D83" s="37"/>
      <c r="E83" s="37"/>
      <c r="F83" s="37"/>
      <c r="G83" s="37"/>
      <c r="H83" s="37"/>
      <c r="I83" s="37"/>
      <c r="J83" s="37"/>
      <c r="K83" s="37"/>
      <c r="L83" s="37"/>
      <c r="M83" s="37"/>
      <c r="N83" s="38"/>
    </row>
    <row r="84" spans="1:14" ht="15.75" thickBot="1">
      <c r="A84" t="s">
        <v>2015</v>
      </c>
      <c r="B84" s="823" t="s">
        <v>975</v>
      </c>
      <c r="C84" s="824"/>
      <c r="D84" s="824"/>
      <c r="E84" s="824"/>
      <c r="F84" s="824"/>
      <c r="G84" s="824"/>
      <c r="H84" s="824"/>
      <c r="I84" s="824"/>
      <c r="J84" s="824"/>
      <c r="K84" s="824"/>
      <c r="L84" s="824"/>
      <c r="M84" s="825"/>
      <c r="N84" s="192">
        <f>N74+N82</f>
        <v>787152.47074566223</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2215</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2216</v>
      </c>
      <c r="C100" s="259"/>
      <c r="D100" s="259"/>
      <c r="E100" s="259"/>
      <c r="F100" s="259"/>
      <c r="G100" s="259"/>
      <c r="H100" s="259"/>
      <c r="I100" s="259"/>
      <c r="J100" s="259"/>
      <c r="K100" s="259"/>
      <c r="L100" s="259"/>
      <c r="M100" s="259"/>
      <c r="N100" s="260"/>
    </row>
    <row r="101" spans="2:14" ht="15" customHeight="1">
      <c r="B101" s="965" t="s">
        <v>2217</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2218</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2219</v>
      </c>
      <c r="C114" s="261"/>
      <c r="D114" s="261"/>
      <c r="E114" s="247"/>
      <c r="F114" s="247"/>
      <c r="G114" s="247"/>
      <c r="H114" s="247"/>
      <c r="I114" s="247"/>
      <c r="J114" s="971"/>
      <c r="K114" s="971"/>
      <c r="L114" s="971"/>
      <c r="M114" s="971"/>
      <c r="N114" s="972"/>
    </row>
    <row r="115" spans="2:14" ht="15.75" thickBot="1">
      <c r="B115" s="423" t="s">
        <v>2220</v>
      </c>
      <c r="C115" s="424"/>
      <c r="D115" s="424"/>
      <c r="E115" s="263"/>
      <c r="F115" s="263"/>
      <c r="G115" s="263"/>
      <c r="H115" s="263"/>
      <c r="I115" s="263"/>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1094</v>
      </c>
      <c r="C31" s="84" t="s">
        <v>1629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4872.1088011007787</v>
      </c>
      <c r="L36" s="274"/>
      <c r="M36" s="275">
        <v>37.5</v>
      </c>
      <c r="N36" s="276">
        <f>K36/M36</f>
        <v>129.92290136268744</v>
      </c>
    </row>
    <row r="37" spans="1:14">
      <c r="B37" s="836"/>
      <c r="C37" s="837"/>
      <c r="D37" s="837"/>
      <c r="E37" s="842"/>
      <c r="F37" s="837"/>
      <c r="G37" s="837"/>
      <c r="H37" s="838"/>
      <c r="I37" s="39"/>
      <c r="J37" s="40"/>
      <c r="K37" s="278"/>
      <c r="L37" s="280"/>
      <c r="M37" s="281"/>
      <c r="N37" s="282"/>
    </row>
    <row r="38" spans="1:14">
      <c r="B38" s="843" t="s">
        <v>952</v>
      </c>
      <c r="C38" s="844"/>
      <c r="D38" s="844"/>
      <c r="E38" s="41"/>
      <c r="F38" s="42"/>
      <c r="G38" s="42"/>
      <c r="H38" s="43"/>
      <c r="I38" s="39"/>
      <c r="J38" s="40"/>
      <c r="K38" s="283"/>
      <c r="L38" s="280"/>
      <c r="M38" s="473">
        <v>0.1</v>
      </c>
      <c r="N38" s="348">
        <f>N72*M38</f>
        <v>1079.468487228816</v>
      </c>
    </row>
    <row r="39" spans="1:14" ht="15.75" thickBot="1">
      <c r="B39" s="836"/>
      <c r="C39" s="837"/>
      <c r="D39" s="837"/>
      <c r="E39" s="837"/>
      <c r="F39" s="837"/>
      <c r="G39" s="837"/>
      <c r="H39" s="838"/>
      <c r="I39" s="845"/>
      <c r="J39" s="846"/>
      <c r="K39" s="44"/>
      <c r="L39" s="847"/>
      <c r="M39" s="848"/>
      <c r="N39" s="108"/>
    </row>
    <row r="40" spans="1:14" ht="15.75" thickBot="1">
      <c r="B40" s="823" t="s">
        <v>953</v>
      </c>
      <c r="C40" s="824"/>
      <c r="D40" s="824"/>
      <c r="E40" s="824"/>
      <c r="F40" s="824"/>
      <c r="G40" s="824"/>
      <c r="H40" s="824"/>
      <c r="I40" s="824"/>
      <c r="J40" s="824"/>
      <c r="K40" s="824"/>
      <c r="L40" s="824"/>
      <c r="M40" s="825"/>
      <c r="N40" s="398">
        <f>SUM(N36:N39)</f>
        <v>1209.3913885915035</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14" t="s">
        <v>944</v>
      </c>
      <c r="C44" s="815"/>
      <c r="D44" s="815"/>
      <c r="E44" s="815"/>
      <c r="F44" s="815"/>
      <c r="G44" s="815"/>
      <c r="H44" s="815"/>
      <c r="I44" s="816"/>
      <c r="J44" s="319" t="s">
        <v>945</v>
      </c>
      <c r="K44" s="88" t="s">
        <v>946</v>
      </c>
      <c r="L44" s="817" t="s">
        <v>955</v>
      </c>
      <c r="M44" s="816"/>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44008.422210575009</v>
      </c>
      <c r="N45" s="276">
        <f>K45*M45</f>
        <v>45328.674876892263</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55140.856746295089</v>
      </c>
      <c r="N46" s="276">
        <f>K46*M46</f>
        <v>551.40856746295094</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57809.813917564097</v>
      </c>
      <c r="N47" s="276">
        <f>K47*M47</f>
        <v>2890.4906958782049</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451898.29597678012</v>
      </c>
      <c r="N48" s="276">
        <f>K48*M48</f>
        <v>4518.9829597678017</v>
      </c>
    </row>
    <row r="49" spans="1:14" ht="15.75" thickBot="1">
      <c r="B49" s="313"/>
      <c r="C49" s="314"/>
      <c r="D49" s="314"/>
      <c r="E49" s="314"/>
      <c r="F49" s="314"/>
      <c r="G49" s="314"/>
      <c r="H49" s="314"/>
      <c r="I49" s="314"/>
      <c r="J49" s="129"/>
      <c r="K49" s="129"/>
      <c r="L49" s="329"/>
      <c r="M49" s="328"/>
      <c r="N49" s="130"/>
    </row>
    <row r="50" spans="1:14" ht="15.75" thickBot="1">
      <c r="B50" s="823" t="s">
        <v>953</v>
      </c>
      <c r="C50" s="824"/>
      <c r="D50" s="824"/>
      <c r="E50" s="824"/>
      <c r="F50" s="824"/>
      <c r="G50" s="824"/>
      <c r="H50" s="824"/>
      <c r="I50" s="824"/>
      <c r="J50" s="824"/>
      <c r="K50" s="824"/>
      <c r="L50" s="824"/>
      <c r="M50" s="825"/>
      <c r="N50" s="398">
        <f>SUM(N45:N49)</f>
        <v>53289.557100001228</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826" t="s">
        <v>961</v>
      </c>
      <c r="M54" s="799"/>
      <c r="N54" s="79" t="s">
        <v>951</v>
      </c>
    </row>
    <row r="55" spans="1:14">
      <c r="A55" t="s">
        <v>1630</v>
      </c>
      <c r="B55" s="49" t="str">
        <f>VLOOKUP(A55,TRANSPORTE!A5:D117,3,FALSE)</f>
        <v>Transporte de Adoquín e=8cm</v>
      </c>
      <c r="C55" s="321"/>
      <c r="D55" s="321"/>
      <c r="E55" s="321"/>
      <c r="F55" s="321"/>
      <c r="G55" s="321"/>
      <c r="H55" s="315" t="s">
        <v>1467</v>
      </c>
      <c r="I55" s="283">
        <v>0.92</v>
      </c>
      <c r="J55" s="290">
        <v>1</v>
      </c>
      <c r="K55" s="283">
        <f>I55*J55</f>
        <v>0.92</v>
      </c>
      <c r="L55" s="827">
        <f>VLOOKUP(A55,TRANSPORTE!A5:D117,4,FALSE)</f>
        <v>1422.2247927416956</v>
      </c>
      <c r="M55" s="828"/>
      <c r="N55" s="291">
        <f>K55*L55</f>
        <v>1308.44680932236</v>
      </c>
    </row>
    <row r="56" spans="1:14">
      <c r="A56" t="s">
        <v>1227</v>
      </c>
      <c r="B56" s="49" t="str">
        <f>VLOOKUP(A56,TRANSPORTE!A6:D117,3,FALSE)</f>
        <v>Transporte de Arena</v>
      </c>
      <c r="C56" s="50"/>
      <c r="D56" s="50"/>
      <c r="E56" s="50"/>
      <c r="F56" s="50"/>
      <c r="G56" s="50"/>
      <c r="H56" s="315" t="s">
        <v>1467</v>
      </c>
      <c r="I56" s="283">
        <v>0.01</v>
      </c>
      <c r="J56" s="290">
        <v>1</v>
      </c>
      <c r="K56" s="283">
        <f>I56*J56</f>
        <v>0.01</v>
      </c>
      <c r="L56" s="827">
        <f>VLOOKUP(A56,TRANSPORTE!A6:D117,4,FALSE)</f>
        <v>1601.3840655828621</v>
      </c>
      <c r="M56" s="828"/>
      <c r="N56" s="291">
        <f>K56*L56</f>
        <v>16.013840655828623</v>
      </c>
    </row>
    <row r="57" spans="1:14">
      <c r="A57" t="s">
        <v>1227</v>
      </c>
      <c r="B57" s="49" t="str">
        <f>VLOOKUP(A57,TRANSPORTE!A6:D117,3,FALSE)</f>
        <v>Transporte de Arena</v>
      </c>
      <c r="C57" s="50"/>
      <c r="D57" s="50"/>
      <c r="E57" s="50"/>
      <c r="F57" s="50"/>
      <c r="G57" s="50"/>
      <c r="H57" s="315" t="s">
        <v>1467</v>
      </c>
      <c r="I57" s="283">
        <v>0.05</v>
      </c>
      <c r="J57" s="290">
        <v>1</v>
      </c>
      <c r="K57" s="283">
        <f>I57*J57</f>
        <v>0.05</v>
      </c>
      <c r="L57" s="827">
        <f>VLOOKUP(A57,TRANSPORTE!A6:D118,4,FALSE)</f>
        <v>1601.3840655828621</v>
      </c>
      <c r="M57" s="828"/>
      <c r="N57" s="291">
        <f>K57*L57</f>
        <v>80.06920327914311</v>
      </c>
    </row>
    <row r="58" spans="1:14">
      <c r="B58" s="49"/>
      <c r="C58" s="50"/>
      <c r="D58" s="50"/>
      <c r="E58" s="50"/>
      <c r="F58" s="50"/>
      <c r="G58" s="50"/>
      <c r="H58" s="315"/>
      <c r="I58" s="283"/>
      <c r="J58" s="290"/>
      <c r="K58" s="283"/>
      <c r="L58" s="827"/>
      <c r="M58" s="828"/>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12"/>
      <c r="M60" s="813"/>
      <c r="N60" s="130"/>
    </row>
    <row r="61" spans="1:14" ht="15.75" thickBot="1">
      <c r="B61" s="829" t="s">
        <v>953</v>
      </c>
      <c r="C61" s="830"/>
      <c r="D61" s="830"/>
      <c r="E61" s="830"/>
      <c r="F61" s="830"/>
      <c r="G61" s="830"/>
      <c r="H61" s="830"/>
      <c r="I61" s="830"/>
      <c r="J61" s="830"/>
      <c r="K61" s="830"/>
      <c r="L61" s="830"/>
      <c r="M61" s="831"/>
      <c r="N61" s="107">
        <f>N55+N56+N57+N58+N59</f>
        <v>1404.5298532573315</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49" t="s">
        <v>963</v>
      </c>
      <c r="C65" s="850"/>
      <c r="D65" s="850"/>
      <c r="E65" s="850"/>
      <c r="F65" s="850"/>
      <c r="G65" s="850"/>
      <c r="H65" s="850"/>
      <c r="I65" s="76" t="s">
        <v>964</v>
      </c>
      <c r="J65" s="78" t="s">
        <v>1409</v>
      </c>
      <c r="K65" s="77" t="s">
        <v>966</v>
      </c>
      <c r="L65" s="851" t="s">
        <v>950</v>
      </c>
      <c r="M65" s="852"/>
      <c r="N65" s="101" t="s">
        <v>951</v>
      </c>
    </row>
    <row r="66" spans="1:15">
      <c r="A66" s="148" t="s">
        <v>19</v>
      </c>
      <c r="B66" s="52" t="str">
        <f>VLOOKUP(A66,'MANO DE OBRA'!A8:D68,3,FALSE)</f>
        <v>Obrero (8)</v>
      </c>
      <c r="C66" s="50"/>
      <c r="D66" s="50"/>
      <c r="E66" s="50"/>
      <c r="F66" s="50"/>
      <c r="G66" s="50"/>
      <c r="H66" s="50"/>
      <c r="I66" s="296">
        <f>K66/J66*100</f>
        <v>234080.00000000003</v>
      </c>
      <c r="J66" s="297">
        <v>185</v>
      </c>
      <c r="K66" s="298">
        <f>VLOOKUP(A66,'MANO DE OBRA'!A8:D99,4,FALSE)</f>
        <v>433048</v>
      </c>
      <c r="L66" s="53"/>
      <c r="M66" s="299">
        <v>50</v>
      </c>
      <c r="N66" s="399">
        <f>K66/M66</f>
        <v>8660.9599999999991</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10"/>
      <c r="C71" s="811"/>
      <c r="D71" s="811"/>
      <c r="E71" s="811"/>
      <c r="F71" s="811"/>
      <c r="G71" s="811"/>
      <c r="H71" s="811"/>
      <c r="I71" s="129"/>
      <c r="J71" s="129"/>
      <c r="K71" s="129"/>
      <c r="L71" s="911"/>
      <c r="M71" s="911"/>
      <c r="N71" s="48"/>
    </row>
    <row r="72" spans="1:15" ht="15.75" thickBot="1">
      <c r="B72" s="829" t="s">
        <v>953</v>
      </c>
      <c r="C72" s="830"/>
      <c r="D72" s="830"/>
      <c r="E72" s="830"/>
      <c r="F72" s="830"/>
      <c r="G72" s="830"/>
      <c r="H72" s="830"/>
      <c r="I72" s="830"/>
      <c r="J72" s="830"/>
      <c r="K72" s="830"/>
      <c r="L72" s="830"/>
      <c r="M72" s="831"/>
      <c r="N72" s="305">
        <f>SUM(N66:N71)</f>
        <v>10794.684872288159</v>
      </c>
    </row>
    <row r="73" spans="1:15" ht="15.75" thickBot="1">
      <c r="B73" s="36"/>
      <c r="C73" s="37"/>
      <c r="D73" s="37"/>
      <c r="E73" s="37"/>
      <c r="F73" s="37"/>
      <c r="G73" s="37"/>
      <c r="H73" s="37"/>
      <c r="I73" s="37"/>
      <c r="J73" s="37"/>
      <c r="K73" s="37"/>
      <c r="L73" s="37"/>
      <c r="M73" s="37"/>
      <c r="N73" s="38"/>
    </row>
    <row r="74" spans="1:15" ht="15.75" thickBot="1">
      <c r="B74" s="823" t="s">
        <v>967</v>
      </c>
      <c r="C74" s="824"/>
      <c r="D74" s="824"/>
      <c r="E74" s="824"/>
      <c r="F74" s="824"/>
      <c r="G74" s="824"/>
      <c r="H74" s="824"/>
      <c r="I74" s="824"/>
      <c r="J74" s="824"/>
      <c r="K74" s="824"/>
      <c r="L74" s="824"/>
      <c r="M74" s="825"/>
      <c r="N74" s="102">
        <f>N40+N50+N61+N72</f>
        <v>66698.163214138214</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14" t="s">
        <v>969</v>
      </c>
      <c r="C78" s="815"/>
      <c r="D78" s="815"/>
      <c r="E78" s="815"/>
      <c r="F78" s="815"/>
      <c r="G78" s="815"/>
      <c r="H78" s="815"/>
      <c r="I78" s="318"/>
      <c r="J78" s="338"/>
      <c r="K78" s="306" t="s">
        <v>970</v>
      </c>
      <c r="L78" s="853" t="s">
        <v>971</v>
      </c>
      <c r="M78" s="854"/>
      <c r="N78" s="307"/>
    </row>
    <row r="79" spans="1:15">
      <c r="B79" s="855" t="s">
        <v>972</v>
      </c>
      <c r="C79" s="856"/>
      <c r="D79" s="856"/>
      <c r="E79" s="856"/>
      <c r="F79" s="856"/>
      <c r="G79" s="856"/>
      <c r="H79" s="856"/>
      <c r="I79" s="90"/>
      <c r="J79" s="91"/>
      <c r="K79" s="308">
        <v>0.2</v>
      </c>
      <c r="L79" s="857">
        <f>N74*K79</f>
        <v>13339.632642827644</v>
      </c>
      <c r="M79" s="858"/>
      <c r="N79" s="54"/>
    </row>
    <row r="80" spans="1:15">
      <c r="B80" s="92" t="s">
        <v>973</v>
      </c>
      <c r="C80" s="93"/>
      <c r="D80" s="93"/>
      <c r="E80" s="93"/>
      <c r="F80" s="93"/>
      <c r="G80" s="93"/>
      <c r="H80" s="93"/>
      <c r="I80" s="90"/>
      <c r="J80" s="91"/>
      <c r="K80" s="308">
        <v>0.05</v>
      </c>
      <c r="L80" s="857">
        <f>N74*K80</f>
        <v>3334.9081607069111</v>
      </c>
      <c r="M80" s="858"/>
      <c r="N80" s="54"/>
    </row>
    <row r="81" spans="1:14" ht="15.75" thickBot="1">
      <c r="B81" s="94" t="s">
        <v>974</v>
      </c>
      <c r="C81" s="95"/>
      <c r="D81" s="95"/>
      <c r="E81" s="95"/>
      <c r="F81" s="95"/>
      <c r="G81" s="95"/>
      <c r="H81" s="95"/>
      <c r="I81" s="96"/>
      <c r="J81" s="97"/>
      <c r="K81" s="309">
        <v>0.05</v>
      </c>
      <c r="L81" s="859">
        <f>N74*K81</f>
        <v>3334.9081607069111</v>
      </c>
      <c r="M81" s="860"/>
      <c r="N81" s="54"/>
    </row>
    <row r="82" spans="1:14" ht="15.75" thickBot="1">
      <c r="B82" s="823" t="s">
        <v>953</v>
      </c>
      <c r="C82" s="824"/>
      <c r="D82" s="824"/>
      <c r="E82" s="824"/>
      <c r="F82" s="824"/>
      <c r="G82" s="824"/>
      <c r="H82" s="824"/>
      <c r="I82" s="824"/>
      <c r="J82" s="824"/>
      <c r="K82" s="824"/>
      <c r="L82" s="824"/>
      <c r="M82" s="825"/>
      <c r="N82" s="55">
        <f>L79+L80+L81</f>
        <v>20009.448964241463</v>
      </c>
    </row>
    <row r="83" spans="1:14" ht="15.75" thickBot="1">
      <c r="B83" s="36"/>
      <c r="C83" s="37"/>
      <c r="D83" s="37"/>
      <c r="E83" s="37"/>
      <c r="F83" s="37"/>
      <c r="G83" s="37"/>
      <c r="H83" s="37"/>
      <c r="I83" s="37"/>
      <c r="J83" s="37"/>
      <c r="K83" s="37"/>
      <c r="L83" s="37"/>
      <c r="M83" s="37"/>
      <c r="N83" s="38"/>
    </row>
    <row r="84" spans="1:14" ht="15.75" thickBot="1">
      <c r="A84" t="s">
        <v>2015</v>
      </c>
      <c r="B84" s="823" t="s">
        <v>975</v>
      </c>
      <c r="C84" s="824"/>
      <c r="D84" s="824"/>
      <c r="E84" s="824"/>
      <c r="F84" s="824"/>
      <c r="G84" s="824"/>
      <c r="H84" s="824"/>
      <c r="I84" s="824"/>
      <c r="J84" s="824"/>
      <c r="K84" s="824"/>
      <c r="L84" s="824"/>
      <c r="M84" s="825"/>
      <c r="N84" s="192">
        <f>N74+N82</f>
        <v>86707.61217837967</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2215</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2216</v>
      </c>
      <c r="C100" s="259"/>
      <c r="D100" s="259"/>
      <c r="E100" s="259"/>
      <c r="F100" s="259"/>
      <c r="G100" s="259"/>
      <c r="H100" s="259"/>
      <c r="I100" s="259"/>
      <c r="J100" s="259"/>
      <c r="K100" s="259"/>
      <c r="L100" s="259"/>
      <c r="M100" s="259"/>
      <c r="N100" s="260"/>
    </row>
    <row r="101" spans="2:14" ht="15" customHeight="1">
      <c r="B101" s="965" t="s">
        <v>2217</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2218</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2219</v>
      </c>
      <c r="C114" s="261"/>
      <c r="D114" s="261"/>
      <c r="E114" s="247"/>
      <c r="F114" s="247"/>
      <c r="G114" s="247"/>
      <c r="H114" s="247"/>
      <c r="I114" s="247"/>
      <c r="J114" s="971"/>
      <c r="K114" s="971"/>
      <c r="L114" s="971"/>
      <c r="M114" s="971"/>
      <c r="N114" s="972"/>
    </row>
    <row r="115" spans="2:14" ht="15.75" thickBot="1">
      <c r="B115" s="423" t="s">
        <v>2220</v>
      </c>
      <c r="C115" s="424"/>
      <c r="D115" s="424"/>
      <c r="E115" s="263"/>
      <c r="F115" s="263"/>
      <c r="G115" s="263"/>
      <c r="H115" s="263"/>
      <c r="I115" s="263"/>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1631</v>
      </c>
      <c r="C31" s="84" t="s">
        <v>2087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93567.613611953711</v>
      </c>
      <c r="L36" s="274"/>
      <c r="M36" s="275">
        <v>35</v>
      </c>
      <c r="N36" s="276">
        <f>K36/M36</f>
        <v>2673.3603889129631</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134930.66164305925</v>
      </c>
      <c r="L37" s="339"/>
      <c r="M37" s="340">
        <v>35</v>
      </c>
      <c r="N37" s="276">
        <f>K37/M37</f>
        <v>3855.1617612302643</v>
      </c>
    </row>
    <row r="38" spans="1:14">
      <c r="A38" s="116"/>
      <c r="B38" s="324"/>
      <c r="C38" s="325"/>
      <c r="D38" s="325"/>
      <c r="E38" s="327"/>
      <c r="F38" s="325"/>
      <c r="G38" s="325"/>
      <c r="H38" s="326"/>
      <c r="I38" s="332"/>
      <c r="J38" s="334"/>
      <c r="K38" s="273"/>
      <c r="L38" s="427"/>
      <c r="M38" s="428"/>
      <c r="N38" s="276"/>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N73*M40</f>
        <v>7.6767229862288557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6536.1988731294568</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5065.2812877008928</v>
      </c>
      <c r="N47" s="276">
        <f>K47*M47</f>
        <v>6584.865674011161</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23" t="s">
        <v>953</v>
      </c>
      <c r="C51" s="824"/>
      <c r="D51" s="824"/>
      <c r="E51" s="824"/>
      <c r="F51" s="824"/>
      <c r="G51" s="824"/>
      <c r="H51" s="824"/>
      <c r="I51" s="824"/>
      <c r="J51" s="824"/>
      <c r="K51" s="824"/>
      <c r="L51" s="824"/>
      <c r="M51" s="825"/>
      <c r="N51" s="398">
        <f>SUM(N47:N50)</f>
        <v>6584.865674011161</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826" t="s">
        <v>961</v>
      </c>
      <c r="M55" s="799"/>
      <c r="N55" s="79" t="s">
        <v>951</v>
      </c>
    </row>
    <row r="56" spans="1:14">
      <c r="A56" t="s">
        <v>1256</v>
      </c>
      <c r="B56" s="49" t="str">
        <f>VLOOKUP(A56,TRANSPORTE!A5:D117,3,FALSE)</f>
        <v>Transporte de material de excavación</v>
      </c>
      <c r="C56" s="321"/>
      <c r="D56" s="321"/>
      <c r="E56" s="321"/>
      <c r="F56" s="321"/>
      <c r="G56" s="321"/>
      <c r="H56" s="315" t="s">
        <v>1467</v>
      </c>
      <c r="I56" s="283">
        <v>1.3</v>
      </c>
      <c r="J56" s="290">
        <v>1</v>
      </c>
      <c r="K56" s="283">
        <f>I56*J56</f>
        <v>1.3</v>
      </c>
      <c r="L56" s="827">
        <f>VLOOKUP(A56,TRANSPORTE!A5:D117,4,FALSE)</f>
        <v>1303.8790800609997</v>
      </c>
      <c r="M56" s="828"/>
      <c r="N56" s="291">
        <f>K56*L56</f>
        <v>1695.0428040792997</v>
      </c>
    </row>
    <row r="57" spans="1:14">
      <c r="B57" s="49"/>
      <c r="C57" s="50"/>
      <c r="D57" s="50"/>
      <c r="E57" s="50"/>
      <c r="F57" s="50"/>
      <c r="G57" s="50"/>
      <c r="H57" s="315"/>
      <c r="I57" s="283"/>
      <c r="J57" s="290"/>
      <c r="K57" s="283"/>
      <c r="L57" s="827"/>
      <c r="M57" s="828"/>
      <c r="N57" s="291"/>
    </row>
    <row r="58" spans="1:14">
      <c r="B58" s="49"/>
      <c r="C58" s="50"/>
      <c r="D58" s="50"/>
      <c r="E58" s="50"/>
      <c r="F58" s="50"/>
      <c r="G58" s="50"/>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12"/>
      <c r="M61" s="813"/>
      <c r="N61" s="130"/>
    </row>
    <row r="62" spans="1:14" ht="15.75" thickBot="1">
      <c r="B62" s="829" t="s">
        <v>953</v>
      </c>
      <c r="C62" s="830"/>
      <c r="D62" s="830"/>
      <c r="E62" s="830"/>
      <c r="F62" s="830"/>
      <c r="G62" s="830"/>
      <c r="H62" s="830"/>
      <c r="I62" s="830"/>
      <c r="J62" s="830"/>
      <c r="K62" s="830"/>
      <c r="L62" s="830"/>
      <c r="M62" s="831"/>
      <c r="N62" s="107">
        <f>N56+N57+N58+N59+N60</f>
        <v>1695.0428040792997</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49" t="s">
        <v>963</v>
      </c>
      <c r="C66" s="850"/>
      <c r="D66" s="850"/>
      <c r="E66" s="850"/>
      <c r="F66" s="850"/>
      <c r="G66" s="850"/>
      <c r="H66" s="850"/>
      <c r="I66" s="76" t="s">
        <v>964</v>
      </c>
      <c r="J66" s="78" t="s">
        <v>1409</v>
      </c>
      <c r="K66" s="77" t="s">
        <v>966</v>
      </c>
      <c r="L66" s="851" t="s">
        <v>950</v>
      </c>
      <c r="M66" s="852"/>
      <c r="N66" s="101" t="s">
        <v>951</v>
      </c>
    </row>
    <row r="67" spans="1:15">
      <c r="A67" s="148" t="s">
        <v>7</v>
      </c>
      <c r="B67" s="52" t="str">
        <f>VLOOKUP(A67,'MANO DE OBRA'!A8:D68,3,FALSE)</f>
        <v>Obrero (2)</v>
      </c>
      <c r="C67" s="50"/>
      <c r="D67" s="50"/>
      <c r="E67" s="50"/>
      <c r="F67" s="50"/>
      <c r="G67" s="50"/>
      <c r="H67" s="50"/>
      <c r="I67" s="296">
        <f>K67/J67*100</f>
        <v>58520.000000000007</v>
      </c>
      <c r="J67" s="297">
        <v>185</v>
      </c>
      <c r="K67" s="298">
        <f>VLOOKUP(A67,'MANO DE OBRA'!A8:D99,4,FALSE)</f>
        <v>108262</v>
      </c>
      <c r="L67" s="53"/>
      <c r="M67" s="435">
        <v>280</v>
      </c>
      <c r="N67" s="399">
        <f>K67/M67</f>
        <v>386.65</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10"/>
      <c r="C72" s="811"/>
      <c r="D72" s="811"/>
      <c r="E72" s="811"/>
      <c r="F72" s="811"/>
      <c r="G72" s="811"/>
      <c r="H72" s="811"/>
      <c r="I72" s="129"/>
      <c r="J72" s="129"/>
      <c r="K72" s="129"/>
      <c r="L72" s="911"/>
      <c r="M72" s="911"/>
      <c r="N72" s="48"/>
    </row>
    <row r="73" spans="1:15" ht="15.75" thickBot="1">
      <c r="B73" s="829" t="s">
        <v>953</v>
      </c>
      <c r="C73" s="830"/>
      <c r="D73" s="830"/>
      <c r="E73" s="830"/>
      <c r="F73" s="830"/>
      <c r="G73" s="830"/>
      <c r="H73" s="830"/>
      <c r="I73" s="830"/>
      <c r="J73" s="830"/>
      <c r="K73" s="830"/>
      <c r="L73" s="830"/>
      <c r="M73" s="831"/>
      <c r="N73" s="305">
        <f>SUM(N67:N72)</f>
        <v>767.67229862288559</v>
      </c>
    </row>
    <row r="74" spans="1:15" ht="15.75" thickBot="1">
      <c r="B74" s="36"/>
      <c r="C74" s="37"/>
      <c r="D74" s="37"/>
      <c r="E74" s="37"/>
      <c r="F74" s="37"/>
      <c r="G74" s="37"/>
      <c r="H74" s="37"/>
      <c r="I74" s="37"/>
      <c r="J74" s="37"/>
      <c r="K74" s="37"/>
      <c r="L74" s="37"/>
      <c r="M74" s="37"/>
      <c r="N74" s="38"/>
    </row>
    <row r="75" spans="1:15" ht="15.75" thickBot="1">
      <c r="B75" s="823" t="s">
        <v>967</v>
      </c>
      <c r="C75" s="824"/>
      <c r="D75" s="824"/>
      <c r="E75" s="824"/>
      <c r="F75" s="824"/>
      <c r="G75" s="824"/>
      <c r="H75" s="824"/>
      <c r="I75" s="824"/>
      <c r="J75" s="824"/>
      <c r="K75" s="824"/>
      <c r="L75" s="824"/>
      <c r="M75" s="825"/>
      <c r="N75" s="102">
        <f>N42+N51+N62+N73</f>
        <v>15583.779649842802</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14" t="s">
        <v>969</v>
      </c>
      <c r="C79" s="815"/>
      <c r="D79" s="815"/>
      <c r="E79" s="815"/>
      <c r="F79" s="815"/>
      <c r="G79" s="815"/>
      <c r="H79" s="815"/>
      <c r="I79" s="318"/>
      <c r="J79" s="338"/>
      <c r="K79" s="306" t="s">
        <v>970</v>
      </c>
      <c r="L79" s="853" t="s">
        <v>971</v>
      </c>
      <c r="M79" s="854"/>
      <c r="N79" s="307"/>
    </row>
    <row r="80" spans="1:15">
      <c r="B80" s="855" t="s">
        <v>972</v>
      </c>
      <c r="C80" s="856"/>
      <c r="D80" s="856"/>
      <c r="E80" s="856"/>
      <c r="F80" s="856"/>
      <c r="G80" s="856"/>
      <c r="H80" s="856"/>
      <c r="I80" s="90"/>
      <c r="J80" s="91"/>
      <c r="K80" s="308">
        <v>0.2</v>
      </c>
      <c r="L80" s="857">
        <f>N75*K80</f>
        <v>3116.7559299685604</v>
      </c>
      <c r="M80" s="858"/>
      <c r="N80" s="54"/>
    </row>
    <row r="81" spans="1:14">
      <c r="B81" s="92" t="s">
        <v>973</v>
      </c>
      <c r="C81" s="93"/>
      <c r="D81" s="93"/>
      <c r="E81" s="93"/>
      <c r="F81" s="93"/>
      <c r="G81" s="93"/>
      <c r="H81" s="93"/>
      <c r="I81" s="90"/>
      <c r="J81" s="91"/>
      <c r="K81" s="308">
        <v>0.05</v>
      </c>
      <c r="L81" s="857">
        <f>N75*K81</f>
        <v>779.1889824921401</v>
      </c>
      <c r="M81" s="858"/>
      <c r="N81" s="54"/>
    </row>
    <row r="82" spans="1:14" ht="15.75" thickBot="1">
      <c r="B82" s="94" t="s">
        <v>974</v>
      </c>
      <c r="C82" s="95"/>
      <c r="D82" s="95"/>
      <c r="E82" s="95"/>
      <c r="F82" s="95"/>
      <c r="G82" s="95"/>
      <c r="H82" s="95"/>
      <c r="I82" s="96"/>
      <c r="J82" s="97"/>
      <c r="K82" s="309">
        <v>0.05</v>
      </c>
      <c r="L82" s="859">
        <f>N75*K82</f>
        <v>779.1889824921401</v>
      </c>
      <c r="M82" s="860"/>
      <c r="N82" s="54"/>
    </row>
    <row r="83" spans="1:14" ht="15.75" thickBot="1">
      <c r="B83" s="823" t="s">
        <v>953</v>
      </c>
      <c r="C83" s="824"/>
      <c r="D83" s="824"/>
      <c r="E83" s="824"/>
      <c r="F83" s="824"/>
      <c r="G83" s="824"/>
      <c r="H83" s="824"/>
      <c r="I83" s="824"/>
      <c r="J83" s="824"/>
      <c r="K83" s="824"/>
      <c r="L83" s="824"/>
      <c r="M83" s="825"/>
      <c r="N83" s="55">
        <f>L80+L81+L82</f>
        <v>4675.1338949528408</v>
      </c>
    </row>
    <row r="84" spans="1:14" ht="15.75" thickBot="1">
      <c r="B84" s="36"/>
      <c r="C84" s="37"/>
      <c r="D84" s="37"/>
      <c r="E84" s="37"/>
      <c r="F84" s="37"/>
      <c r="G84" s="37"/>
      <c r="H84" s="37"/>
      <c r="I84" s="37"/>
      <c r="J84" s="37"/>
      <c r="K84" s="37"/>
      <c r="L84" s="37"/>
      <c r="M84" s="37"/>
      <c r="N84" s="38"/>
    </row>
    <row r="85" spans="1:14" ht="15.75" thickBot="1">
      <c r="A85" t="s">
        <v>2015</v>
      </c>
      <c r="B85" s="823" t="s">
        <v>975</v>
      </c>
      <c r="C85" s="824"/>
      <c r="D85" s="824"/>
      <c r="E85" s="824"/>
      <c r="F85" s="824"/>
      <c r="G85" s="824"/>
      <c r="H85" s="824"/>
      <c r="I85" s="824"/>
      <c r="J85" s="824"/>
      <c r="K85" s="824"/>
      <c r="L85" s="824"/>
      <c r="M85" s="825"/>
      <c r="N85" s="192">
        <f>N75+N83</f>
        <v>20258.913544795643</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2215</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2216</v>
      </c>
      <c r="C101" s="259"/>
      <c r="D101" s="259"/>
      <c r="E101" s="259"/>
      <c r="F101" s="259"/>
      <c r="G101" s="259"/>
      <c r="H101" s="259"/>
      <c r="I101" s="259"/>
      <c r="J101" s="259"/>
      <c r="K101" s="259"/>
      <c r="L101" s="259"/>
      <c r="M101" s="259"/>
      <c r="N101" s="260"/>
    </row>
    <row r="102" spans="2:14" ht="15" customHeight="1">
      <c r="B102" s="965" t="s">
        <v>2217</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2218</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2219</v>
      </c>
      <c r="C115" s="261"/>
      <c r="D115" s="261"/>
      <c r="E115" s="247"/>
      <c r="F115" s="247"/>
      <c r="G115" s="247"/>
      <c r="H115" s="247"/>
      <c r="I115" s="247"/>
      <c r="J115" s="971"/>
      <c r="K115" s="971"/>
      <c r="L115" s="971"/>
      <c r="M115" s="971"/>
      <c r="N115" s="972"/>
    </row>
    <row r="116" spans="2:14" ht="15.75" thickBot="1">
      <c r="B116" s="423" t="s">
        <v>2220</v>
      </c>
      <c r="C116" s="424"/>
      <c r="D116" s="424"/>
      <c r="E116" s="263"/>
      <c r="F116" s="263"/>
      <c r="G116" s="263"/>
      <c r="H116" s="263"/>
      <c r="I116" s="263"/>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93567.613611953711</v>
      </c>
      <c r="L36" s="274"/>
      <c r="M36" s="275">
        <v>2.5</v>
      </c>
      <c r="N36" s="276">
        <f>K36/M36</f>
        <v>37427.045444781485</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146468.42778283131</v>
      </c>
      <c r="L37" s="339"/>
      <c r="M37" s="340">
        <v>100</v>
      </c>
      <c r="N37" s="276">
        <f>K37/M37</f>
        <v>1464.684277828313</v>
      </c>
    </row>
    <row r="38" spans="1:14">
      <c r="A38" s="116" t="s">
        <v>312</v>
      </c>
      <c r="B38" s="836" t="str">
        <f>VLOOKUP(A38,EQUIPOS!A8:D154,3,FALSE)</f>
        <v>Retroexcavadora sobre oruga, potencia 138 HP, balde de 1,5 m3.</v>
      </c>
      <c r="C38" s="837"/>
      <c r="D38" s="837"/>
      <c r="E38" s="837"/>
      <c r="F38" s="837"/>
      <c r="G38" s="837"/>
      <c r="H38" s="838"/>
      <c r="I38" s="332"/>
      <c r="J38" s="334"/>
      <c r="K38" s="273">
        <f>VLOOKUP(A38,EQUIPOS!A8:D165,4,FALSE)</f>
        <v>134930.66164305925</v>
      </c>
      <c r="L38" s="427"/>
      <c r="M38" s="428">
        <v>16</v>
      </c>
      <c r="N38" s="276">
        <f>K38/M38</f>
        <v>8433.1663526912034</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0.01</v>
      </c>
      <c r="N40" s="348">
        <f>N76*M40</f>
        <v>25.250800282375621</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47350.14687558337</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6361.9728367361631</v>
      </c>
      <c r="N47" s="276">
        <f>K47*M47</f>
        <v>1908.5918510208489</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3812.0685480021107</v>
      </c>
      <c r="N48" s="276">
        <f t="shared" ref="N48:N53" si="0">K48*M48</f>
        <v>11436.205644006332</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12281.484849048064</v>
      </c>
      <c r="N49" s="276">
        <f t="shared" si="0"/>
        <v>3070.3712122620159</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2002.5828064982579</v>
      </c>
      <c r="N50" s="276">
        <f t="shared" si="0"/>
        <v>2002.5828064982579</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1447.5885932030824</v>
      </c>
      <c r="N51" s="276">
        <f t="shared" si="0"/>
        <v>1447.5885932030824</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11009.090281700832</v>
      </c>
      <c r="N52" s="276">
        <f t="shared" si="0"/>
        <v>5042.1633490189815</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5065.2812877008928</v>
      </c>
      <c r="N53" s="276">
        <f t="shared" si="0"/>
        <v>6584.865674011161</v>
      </c>
    </row>
    <row r="54" spans="1:14" ht="15.75" thickBot="1">
      <c r="B54" s="823" t="s">
        <v>953</v>
      </c>
      <c r="C54" s="824"/>
      <c r="D54" s="824"/>
      <c r="E54" s="824"/>
      <c r="F54" s="824"/>
      <c r="G54" s="824"/>
      <c r="H54" s="824"/>
      <c r="I54" s="824"/>
      <c r="J54" s="824"/>
      <c r="K54" s="824"/>
      <c r="L54" s="824"/>
      <c r="M54" s="825"/>
      <c r="N54" s="398">
        <f>SUM(N47:N53)</f>
        <v>31492.369130020677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1467</v>
      </c>
      <c r="I59" s="283">
        <v>1.3</v>
      </c>
      <c r="J59" s="290">
        <v>1</v>
      </c>
      <c r="K59" s="283">
        <f>I59*J59</f>
        <v>1.3</v>
      </c>
      <c r="L59" s="827">
        <f>VLOOKUP(A59,TRANSPORTE!A5:D117,4,FALSE)</f>
        <v>1303.8790800609997</v>
      </c>
      <c r="M59" s="828"/>
      <c r="N59" s="291">
        <f>K59*L59</f>
        <v>1695.0428040792997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1695.0428040792997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0" t="s">
        <v>11</v>
      </c>
      <c r="B70" s="52" t="str">
        <f>VLOOKUP(A70,'MANO DE OBRA'!A8:D68,3,FALSE)</f>
        <v>Obrero (4)</v>
      </c>
      <c r="C70" s="50"/>
      <c r="D70" s="50"/>
      <c r="E70" s="50"/>
      <c r="F70" s="50"/>
      <c r="G70" s="50"/>
      <c r="H70" s="50"/>
      <c r="I70" s="296">
        <f>K70/J70*100</f>
        <v>117040.00000000001</v>
      </c>
      <c r="J70" s="297">
        <v>185</v>
      </c>
      <c r="K70" s="298">
        <f>VLOOKUP(A70,'MANO DE OBRA'!A8:D99,4,FALSE)</f>
        <v>216524</v>
      </c>
      <c r="L70" s="53"/>
      <c r="M70" s="438">
        <v>128</v>
      </c>
      <c r="N70" s="399">
        <f>K70/M70</f>
        <v>1691.59375</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3" t="s">
        <v>953</v>
      </c>
      <c r="C76" s="824"/>
      <c r="D76" s="824"/>
      <c r="E76" s="824"/>
      <c r="F76" s="824"/>
      <c r="G76" s="824"/>
      <c r="H76" s="824"/>
      <c r="I76" s="830"/>
      <c r="J76" s="830"/>
      <c r="K76" s="830"/>
      <c r="L76" s="830"/>
      <c r="M76" s="831"/>
      <c r="N76" s="305">
        <f>SUM(N70:N75)</f>
        <v>2525.0800282375621</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83062.638837920909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16612.527767584183</v>
      </c>
      <c r="M83" s="858"/>
      <c r="N83" s="54"/>
    </row>
    <row r="84" spans="1:14">
      <c r="B84" s="92" t="s">
        <v>973</v>
      </c>
      <c r="C84" s="93"/>
      <c r="D84" s="93"/>
      <c r="E84" s="93"/>
      <c r="F84" s="93"/>
      <c r="G84" s="93"/>
      <c r="H84" s="93"/>
      <c r="I84" s="90"/>
      <c r="J84" s="91"/>
      <c r="K84" s="308">
        <v>0.05</v>
      </c>
      <c r="L84" s="857">
        <f>N78*K84</f>
        <v>4153.1319418960456</v>
      </c>
      <c r="M84" s="858"/>
      <c r="N84" s="54"/>
    </row>
    <row r="85" spans="1:14" ht="15.75" thickBot="1">
      <c r="B85" s="94" t="s">
        <v>974</v>
      </c>
      <c r="C85" s="95"/>
      <c r="D85" s="95"/>
      <c r="E85" s="95"/>
      <c r="F85" s="95"/>
      <c r="G85" s="95"/>
      <c r="H85" s="95"/>
      <c r="I85" s="96"/>
      <c r="J85" s="97"/>
      <c r="K85" s="309">
        <v>0.05</v>
      </c>
      <c r="L85" s="859">
        <f>N78*K85</f>
        <v>4153.1319418960456</v>
      </c>
      <c r="M85" s="860"/>
      <c r="N85" s="54"/>
    </row>
    <row r="86" spans="1:14" ht="15.75" thickBot="1">
      <c r="B86" s="823" t="s">
        <v>953</v>
      </c>
      <c r="C86" s="824"/>
      <c r="D86" s="824"/>
      <c r="E86" s="824"/>
      <c r="F86" s="824"/>
      <c r="G86" s="824"/>
      <c r="H86" s="824"/>
      <c r="I86" s="824"/>
      <c r="J86" s="824"/>
      <c r="K86" s="824"/>
      <c r="L86" s="824"/>
      <c r="M86" s="825"/>
      <c r="N86" s="55">
        <f>L83+L84+L85</f>
        <v>24918.791651376272</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107981.43048929718</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93567.613611953711</v>
      </c>
      <c r="L36" s="274"/>
      <c r="M36" s="340">
        <v>2.5</v>
      </c>
      <c r="N36" s="276">
        <f>K36/M36</f>
        <v>37427.045444781485</v>
      </c>
    </row>
    <row r="37" spans="1:14">
      <c r="A37" s="116" t="s">
        <v>129</v>
      </c>
      <c r="B37" s="836" t="str">
        <f>VLOOKUP(A37,EQUIPOS!A7:D154,3,FALSE)</f>
        <v xml:space="preserve">Buldozer, Potencia al volante de 140 HP, motor de 2200 RPM, longitud de hoja 4,80m. </v>
      </c>
      <c r="C37" s="837"/>
      <c r="D37" s="837"/>
      <c r="E37" s="837"/>
      <c r="F37" s="837"/>
      <c r="G37" s="837"/>
      <c r="H37" s="838"/>
      <c r="I37" s="425"/>
      <c r="J37" s="426"/>
      <c r="K37" s="273">
        <f>VLOOKUP(A37,EQUIPOS!A7:D164,4,FALSE)</f>
        <v>146468.42778283131</v>
      </c>
      <c r="L37" s="339"/>
      <c r="M37" s="340">
        <v>100</v>
      </c>
      <c r="N37" s="276">
        <f>K37/M37</f>
        <v>1464.684277828313</v>
      </c>
    </row>
    <row r="38" spans="1:14">
      <c r="A38" s="116" t="s">
        <v>261</v>
      </c>
      <c r="B38" s="836" t="str">
        <f>VLOOKUP(A38,EQUIPOS!A8:D154,3,FALSE)</f>
        <v xml:space="preserve">Motobomba 3 PULGADAS (incluye operario)
</v>
      </c>
      <c r="C38" s="837"/>
      <c r="D38" s="837"/>
      <c r="E38" s="837"/>
      <c r="F38" s="837"/>
      <c r="G38" s="837"/>
      <c r="H38" s="838"/>
      <c r="I38" s="332"/>
      <c r="J38" s="334"/>
      <c r="K38" s="273">
        <f>VLOOKUP(A38,EQUIPOS!A8:D165,4,FALSE)</f>
        <v>5617.3864922984612</v>
      </c>
      <c r="L38" s="427"/>
      <c r="M38" s="428">
        <v>8</v>
      </c>
      <c r="N38" s="276">
        <f>K38/M38</f>
        <v>702.17331153730765</v>
      </c>
    </row>
    <row r="39" spans="1:14">
      <c r="A39" t="s">
        <v>312</v>
      </c>
      <c r="B39" s="836" t="str">
        <f>VLOOKUP(A39,EQUIPOS!A9:D154,3,FALSE)</f>
        <v>Retroexcavadora sobre oruga, potencia 138 HP, balde de 1,5 m3.</v>
      </c>
      <c r="C39" s="837"/>
      <c r="D39" s="837"/>
      <c r="E39" s="837"/>
      <c r="F39" s="837"/>
      <c r="G39" s="837"/>
      <c r="H39" s="838"/>
      <c r="I39" s="39"/>
      <c r="J39" s="40"/>
      <c r="K39" s="273">
        <f>VLOOKUP(A39,EQUIPOS!A9:D166,4,FALSE)</f>
        <v>134930.66164305925</v>
      </c>
      <c r="L39" s="280"/>
      <c r="M39" s="340">
        <v>8</v>
      </c>
      <c r="N39" s="276">
        <f>K39/M39</f>
        <v>16866.332705382407</v>
      </c>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N78*M41</f>
        <v>215.73612180720397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56675.971861336715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6361.9728367361631</v>
      </c>
      <c r="N48" s="276">
        <f>K48*M48</f>
        <v>1908.5918510208489</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3812.0685480021107</v>
      </c>
      <c r="N49" s="276">
        <f t="shared" ref="N49:N54" si="0">K49*M49</f>
        <v>11436.205644006332</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12281.484849048064</v>
      </c>
      <c r="N50" s="276">
        <f t="shared" si="0"/>
        <v>3070.3712122620159</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2002.5828064982579</v>
      </c>
      <c r="N51" s="276">
        <f t="shared" si="0"/>
        <v>2002.5828064982579</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1447.5885932030824</v>
      </c>
      <c r="N52" s="276">
        <f t="shared" si="0"/>
        <v>1447.5885932030824</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11009.090281700832</v>
      </c>
      <c r="N53" s="276">
        <f>K53*M53</f>
        <v>5042.1633490189815</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5065.2812877008928</v>
      </c>
      <c r="N54" s="276">
        <f t="shared" si="0"/>
        <v>6584.865674011161</v>
      </c>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31492.369130020677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1256</v>
      </c>
      <c r="B61" s="49" t="str">
        <f>VLOOKUP(A61,TRANSPORTE!A5:D117,3,FALSE)</f>
        <v>Transporte de material de excavación</v>
      </c>
      <c r="C61" s="321"/>
      <c r="D61" s="321"/>
      <c r="E61" s="321"/>
      <c r="F61" s="321"/>
      <c r="G61" s="321"/>
      <c r="H61" s="315" t="s">
        <v>1467</v>
      </c>
      <c r="I61" s="283">
        <v>1.3</v>
      </c>
      <c r="J61" s="290">
        <v>1</v>
      </c>
      <c r="K61" s="283">
        <f>I61*J61</f>
        <v>1.3</v>
      </c>
      <c r="L61" s="827">
        <f>VLOOKUP(A61,TRANSPORTE!A5:D117,4,FALSE)</f>
        <v>1303.8790800609997</v>
      </c>
      <c r="M61" s="828"/>
      <c r="N61" s="291">
        <f>K61*L61</f>
        <v>1695.0428040792997</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1695.0428040792997</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50" t="s">
        <v>15</v>
      </c>
      <c r="B72" s="52" t="str">
        <f>VLOOKUP(A72,'MANO DE OBRA'!A8:D68,3,FALSE)</f>
        <v>Obrero (6)</v>
      </c>
      <c r="C72" s="50"/>
      <c r="D72" s="50"/>
      <c r="E72" s="50"/>
      <c r="F72" s="50"/>
      <c r="G72" s="50"/>
      <c r="H72" s="50"/>
      <c r="I72" s="296">
        <f>K72/J72*100</f>
        <v>175560</v>
      </c>
      <c r="J72" s="297">
        <v>185</v>
      </c>
      <c r="K72" s="298">
        <f>VLOOKUP(A72,'MANO DE OBRA'!A8:D99,4,FALSE)</f>
        <v>324786</v>
      </c>
      <c r="L72" s="53"/>
      <c r="M72" s="438">
        <v>20</v>
      </c>
      <c r="N72" s="399">
        <f>K72/M72</f>
        <v>16239.3</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21573.612180720396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111436.99597615711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22287.399195231425</v>
      </c>
      <c r="M85" s="858"/>
      <c r="N85" s="54"/>
    </row>
    <row r="86" spans="1:14">
      <c r="B86" s="92" t="s">
        <v>973</v>
      </c>
      <c r="C86" s="93"/>
      <c r="D86" s="93"/>
      <c r="E86" s="93"/>
      <c r="F86" s="93"/>
      <c r="G86" s="93"/>
      <c r="H86" s="93"/>
      <c r="I86" s="90"/>
      <c r="J86" s="91"/>
      <c r="K86" s="308">
        <v>0.05</v>
      </c>
      <c r="L86" s="857">
        <f>N80*K86</f>
        <v>5571.8497988078561</v>
      </c>
      <c r="M86" s="858"/>
      <c r="N86" s="54"/>
    </row>
    <row r="87" spans="1:14" ht="15.75" thickBot="1">
      <c r="B87" s="94" t="s">
        <v>974</v>
      </c>
      <c r="C87" s="95"/>
      <c r="D87" s="95"/>
      <c r="E87" s="95"/>
      <c r="F87" s="95"/>
      <c r="G87" s="95"/>
      <c r="H87" s="95"/>
      <c r="I87" s="96"/>
      <c r="J87" s="97"/>
      <c r="K87" s="309">
        <v>0.05</v>
      </c>
      <c r="L87" s="859">
        <f>N80*K87</f>
        <v>5571.8497988078561</v>
      </c>
      <c r="M87" s="860"/>
      <c r="N87" s="54"/>
    </row>
    <row r="88" spans="1:14" ht="15.75" thickBot="1">
      <c r="B88" s="823" t="s">
        <v>953</v>
      </c>
      <c r="C88" s="824"/>
      <c r="D88" s="824"/>
      <c r="E88" s="824"/>
      <c r="F88" s="824"/>
      <c r="G88" s="824"/>
      <c r="H88" s="824"/>
      <c r="I88" s="824"/>
      <c r="J88" s="824"/>
      <c r="K88" s="824"/>
      <c r="L88" s="824"/>
      <c r="M88" s="825"/>
      <c r="N88" s="55">
        <f>L85+L86+L87</f>
        <v>33431.098792847137</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144868.09476900424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2.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129</v>
      </c>
      <c r="B36" s="836" t="str">
        <f>VLOOKUP(A36,EQUIPOS!A6:D154,3,FALSE)</f>
        <v xml:space="preserve">Buldozer, Potencia al volante de 140 HP, motor de 2200 RPM, longitud de hoja 4,80m. </v>
      </c>
      <c r="C36" s="837"/>
      <c r="D36" s="837"/>
      <c r="E36" s="837"/>
      <c r="F36" s="837"/>
      <c r="G36" s="837"/>
      <c r="H36" s="838"/>
      <c r="I36" s="271"/>
      <c r="J36" s="272"/>
      <c r="K36" s="273">
        <f>VLOOKUP(A36,EQUIPOS!A6:D163,4,FALSE)</f>
        <v>146468.42778283131</v>
      </c>
      <c r="L36" s="274"/>
      <c r="M36" s="340">
        <v>100</v>
      </c>
      <c r="N36" s="276">
        <f>K36/M36</f>
        <v>1464.684277828313</v>
      </c>
    </row>
    <row r="37" spans="1:14">
      <c r="A37" s="116" t="s">
        <v>312</v>
      </c>
      <c r="B37" s="836" t="str">
        <f>VLOOKUP(A37,EQUIPOS!A7:D154,3,FALSE)</f>
        <v>Retroexcavadora sobre oruga, potencia 138 HP, balde de 1,5 m3.</v>
      </c>
      <c r="C37" s="837"/>
      <c r="D37" s="837"/>
      <c r="E37" s="837"/>
      <c r="F37" s="837"/>
      <c r="G37" s="837"/>
      <c r="H37" s="838"/>
      <c r="I37" s="425"/>
      <c r="J37" s="426"/>
      <c r="K37" s="273">
        <f>VLOOKUP(A37,EQUIPOS!A7:D164,4,FALSE)</f>
        <v>134930.66164305925</v>
      </c>
      <c r="L37" s="339"/>
      <c r="M37" s="340">
        <v>35</v>
      </c>
      <c r="N37" s="276">
        <f>K37/M37</f>
        <v>3855.1617612302643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7.6767229862288557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5327.5227620448059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5065.2812877008928</v>
      </c>
      <c r="N48" s="276">
        <f>K48*M48</f>
        <v>6584.865674011161</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23" t="s">
        <v>953</v>
      </c>
      <c r="C55" s="824"/>
      <c r="D55" s="824"/>
      <c r="E55" s="824"/>
      <c r="F55" s="824"/>
      <c r="G55" s="824"/>
      <c r="H55" s="824"/>
      <c r="I55" s="824"/>
      <c r="J55" s="824"/>
      <c r="K55" s="824"/>
      <c r="L55" s="824"/>
      <c r="M55" s="825"/>
      <c r="N55" s="398">
        <f>SUM(N48:N54)</f>
        <v>6584.865674011161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VLOOKUP(A60,TRANSPORTE!A5:D117,3,FALSE)</f>
        <v>Transporte de material de excavación</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6">
        <v>280</v>
      </c>
      <c r="N72" s="399">
        <f>K72/M72</f>
        <v>386.65</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767.67229862288559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14375.103538758152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2875.0207077516307</v>
      </c>
      <c r="M84" s="858"/>
      <c r="N84" s="54"/>
    </row>
    <row r="85" spans="1:14">
      <c r="B85" s="92" t="s">
        <v>973</v>
      </c>
      <c r="C85" s="93"/>
      <c r="D85" s="93"/>
      <c r="E85" s="93"/>
      <c r="F85" s="93"/>
      <c r="G85" s="93"/>
      <c r="H85" s="93"/>
      <c r="I85" s="90"/>
      <c r="J85" s="91"/>
      <c r="K85" s="308">
        <v>0.05</v>
      </c>
      <c r="L85" s="857">
        <f>N79*K85</f>
        <v>718.75517693790766</v>
      </c>
      <c r="M85" s="858"/>
      <c r="N85" s="54"/>
    </row>
    <row r="86" spans="1:14" ht="15.75" thickBot="1">
      <c r="B86" s="94" t="s">
        <v>974</v>
      </c>
      <c r="C86" s="95"/>
      <c r="D86" s="95"/>
      <c r="E86" s="95"/>
      <c r="F86" s="95"/>
      <c r="G86" s="95"/>
      <c r="H86" s="95"/>
      <c r="I86" s="96"/>
      <c r="J86" s="97"/>
      <c r="K86" s="309">
        <v>0.05</v>
      </c>
      <c r="L86" s="859">
        <f>N79*K86</f>
        <v>718.75517693790766</v>
      </c>
      <c r="M86" s="860"/>
      <c r="N86" s="54"/>
    </row>
    <row r="87" spans="1:14" ht="15.75" thickBot="1">
      <c r="B87" s="823" t="s">
        <v>953</v>
      </c>
      <c r="C87" s="824"/>
      <c r="D87" s="824"/>
      <c r="E87" s="824"/>
      <c r="F87" s="824"/>
      <c r="G87" s="824"/>
      <c r="H87" s="824"/>
      <c r="I87" s="824"/>
      <c r="J87" s="824"/>
      <c r="K87" s="824"/>
      <c r="L87" s="824"/>
      <c r="M87" s="825"/>
      <c r="N87" s="55">
        <f>L84+L85+L86</f>
        <v>4312.5310616274464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18687.634600385598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7.75" customHeight="1" thickBot="1">
      <c r="B29" s="74" t="s">
        <v>943</v>
      </c>
      <c r="C29" s="832" t="s">
        <v>944</v>
      </c>
      <c r="D29" s="833"/>
      <c r="E29" s="833"/>
      <c r="F29" s="833"/>
      <c r="G29" s="833"/>
      <c r="H29" s="833"/>
      <c r="I29" s="833"/>
      <c r="J29" s="75"/>
      <c r="K29" s="346" t="s">
        <v>2214</v>
      </c>
      <c r="L29" s="834" t="s">
        <v>945</v>
      </c>
      <c r="M29" s="835"/>
      <c r="N29" s="74" t="s">
        <v>946</v>
      </c>
    </row>
    <row r="30" spans="1:14" ht="15.75" customHeight="1" thickBot="1">
      <c r="A30" t="s">
        <v>1844</v>
      </c>
      <c r="B30" s="83" t="s">
        <v>1635</v>
      </c>
      <c r="C30" s="84" t="s">
        <v>2091</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04" t="s">
        <v>944</v>
      </c>
      <c r="C34" s="805"/>
      <c r="D34" s="805"/>
      <c r="E34" s="805"/>
      <c r="F34" s="805"/>
      <c r="G34" s="805"/>
      <c r="H34" s="806"/>
      <c r="I34" s="807" t="s">
        <v>948</v>
      </c>
      <c r="J34" s="808"/>
      <c r="K34" s="72" t="s">
        <v>949</v>
      </c>
      <c r="L34" s="809" t="s">
        <v>950</v>
      </c>
      <c r="M34" s="806"/>
      <c r="N34" s="73" t="s">
        <v>951</v>
      </c>
    </row>
    <row r="35" spans="1:14">
      <c r="A35" s="116" t="s">
        <v>263</v>
      </c>
      <c r="B35" s="836" t="str">
        <f>VLOOKUP(A35,EQUIPOS!A6:D154,3,FALSE)</f>
        <v xml:space="preserve">Motobomba 4 pulgadas
</v>
      </c>
      <c r="C35" s="837"/>
      <c r="D35" s="837"/>
      <c r="E35" s="837"/>
      <c r="F35" s="837"/>
      <c r="G35" s="837"/>
      <c r="H35" s="838"/>
      <c r="I35" s="271"/>
      <c r="J35" s="272"/>
      <c r="K35" s="273">
        <f>VLOOKUP(A35,EQUIPOS!A6:D163,4,FALSE)</f>
        <v>6067.2741612788768</v>
      </c>
      <c r="L35" s="274"/>
      <c r="M35" s="340">
        <v>21</v>
      </c>
      <c r="N35" s="276">
        <f>K35/M35</f>
        <v>288.91781720375604</v>
      </c>
    </row>
    <row r="36" spans="1:14">
      <c r="A36" s="116" t="s">
        <v>129</v>
      </c>
      <c r="B36" s="836" t="str">
        <f>VLOOKUP(A36,EQUIPOS!A7:D154,3,FALSE)</f>
        <v xml:space="preserve">Buldozer, Potencia al volante de 140 HP, motor de 2200 RPM, longitud de hoja 4,80m. </v>
      </c>
      <c r="C36" s="837"/>
      <c r="D36" s="837"/>
      <c r="E36" s="837"/>
      <c r="F36" s="837"/>
      <c r="G36" s="837"/>
      <c r="H36" s="838"/>
      <c r="I36" s="425"/>
      <c r="J36" s="426"/>
      <c r="K36" s="273">
        <f>VLOOKUP(A36,EQUIPOS!A7:D164,4,FALSE)</f>
        <v>146468.42778283131</v>
      </c>
      <c r="L36" s="339"/>
      <c r="M36" s="340">
        <v>100</v>
      </c>
      <c r="N36" s="276">
        <f>K36/M36</f>
        <v>1464.684277828313</v>
      </c>
    </row>
    <row r="37" spans="1:14">
      <c r="A37" s="116" t="s">
        <v>312</v>
      </c>
      <c r="B37" s="836" t="str">
        <f>VLOOKUP(A37,EQUIPOS!A8:D154,3,FALSE)</f>
        <v>Retroexcavadora sobre oruga, potencia 138 HP, balde de 1,5 m3.</v>
      </c>
      <c r="C37" s="837"/>
      <c r="D37" s="837"/>
      <c r="E37" s="837"/>
      <c r="F37" s="837"/>
      <c r="G37" s="837"/>
      <c r="H37" s="838"/>
      <c r="I37" s="332"/>
      <c r="J37" s="334"/>
      <c r="K37" s="273">
        <f>VLOOKUP(A37,EQUIPOS!A8:D165,4,FALSE)</f>
        <v>134930.66164305925</v>
      </c>
      <c r="L37" s="427"/>
      <c r="M37" s="428">
        <v>21</v>
      </c>
      <c r="N37" s="276">
        <f>K37/M37</f>
        <v>6425.2696020504409</v>
      </c>
    </row>
    <row r="38" spans="1:14">
      <c r="B38" s="836"/>
      <c r="C38" s="837"/>
      <c r="D38" s="837"/>
      <c r="E38" s="837"/>
      <c r="F38" s="837"/>
      <c r="G38" s="837"/>
      <c r="H38" s="838"/>
      <c r="I38" s="39"/>
      <c r="J38" s="40"/>
      <c r="K38" s="273"/>
      <c r="L38" s="280"/>
      <c r="M38" s="340"/>
      <c r="N38" s="276"/>
    </row>
    <row r="39" spans="1:14">
      <c r="B39" s="324"/>
      <c r="C39" s="325"/>
      <c r="D39" s="325"/>
      <c r="E39" s="325"/>
      <c r="F39" s="327"/>
      <c r="G39" s="327"/>
      <c r="H39" s="128"/>
      <c r="I39" s="39"/>
      <c r="J39" s="40"/>
      <c r="K39" s="273"/>
      <c r="L39" s="280"/>
      <c r="M39" s="281"/>
      <c r="N39" s="277"/>
    </row>
    <row r="40" spans="1:14">
      <c r="B40" s="843" t="s">
        <v>952</v>
      </c>
      <c r="C40" s="844"/>
      <c r="D40" s="844"/>
      <c r="E40" s="41"/>
      <c r="F40" s="42"/>
      <c r="G40" s="42"/>
      <c r="H40" s="43"/>
      <c r="I40" s="39"/>
      <c r="J40" s="40"/>
      <c r="K40" s="283"/>
      <c r="L40" s="280"/>
      <c r="M40" s="405">
        <v>0.01</v>
      </c>
      <c r="N40" s="348">
        <f>N76*M40</f>
        <v>12.794538310381427</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SUM(N35:N41)</f>
        <v>8191.6662353928914</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5065.2812877008928</v>
      </c>
      <c r="N47" s="276">
        <f>K47*M47</f>
        <v>6584.865674011161</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6584.865674011161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1256</v>
      </c>
      <c r="B59" s="49" t="str">
        <f>VLOOKUP(A59,TRANSPORTE!A5:D117,3,FALSE)</f>
        <v>Transporte de material de excavación</v>
      </c>
      <c r="C59" s="321"/>
      <c r="D59" s="321"/>
      <c r="E59" s="321"/>
      <c r="F59" s="321"/>
      <c r="G59" s="321"/>
      <c r="H59" s="315" t="s">
        <v>1467</v>
      </c>
      <c r="I59" s="283">
        <v>1.3</v>
      </c>
      <c r="J59" s="290">
        <v>1</v>
      </c>
      <c r="K59" s="283">
        <f>I59*J59</f>
        <v>1.3</v>
      </c>
      <c r="L59" s="827">
        <f>VLOOKUP(A59,TRANSPORTE!A5:D117,4,FALSE)</f>
        <v>1303.8790800609997</v>
      </c>
      <c r="M59" s="828"/>
      <c r="N59" s="291">
        <f>K59*L59</f>
        <v>1695.0428040792997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1695.0428040792997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50"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168</v>
      </c>
      <c r="N70" s="399">
        <f>K70/M70</f>
        <v>644.41666666666663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130"/>
    </row>
    <row r="76" spans="1:15" ht="15.75" thickBot="1">
      <c r="B76" s="829" t="s">
        <v>953</v>
      </c>
      <c r="C76" s="830"/>
      <c r="D76" s="830"/>
      <c r="E76" s="830"/>
      <c r="F76" s="830"/>
      <c r="G76" s="830"/>
      <c r="H76" s="830"/>
      <c r="I76" s="830"/>
      <c r="J76" s="830"/>
      <c r="K76" s="830"/>
      <c r="L76" s="830"/>
      <c r="M76" s="831"/>
      <c r="N76" s="464">
        <f>SUM(N70:N75)</f>
        <v>1279.4538310381427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17751.028544521498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3550.2057089042996</v>
      </c>
      <c r="M83" s="858"/>
      <c r="N83" s="54"/>
    </row>
    <row r="84" spans="1:14">
      <c r="B84" s="92" t="s">
        <v>973</v>
      </c>
      <c r="C84" s="93"/>
      <c r="D84" s="93"/>
      <c r="E84" s="93"/>
      <c r="F84" s="93"/>
      <c r="G84" s="93"/>
      <c r="H84" s="93"/>
      <c r="I84" s="90"/>
      <c r="J84" s="91"/>
      <c r="K84" s="308">
        <v>0.05</v>
      </c>
      <c r="L84" s="857">
        <f>N78*K84</f>
        <v>887.55142722607491</v>
      </c>
      <c r="M84" s="858"/>
      <c r="N84" s="54"/>
    </row>
    <row r="85" spans="1:14" ht="15.75" thickBot="1">
      <c r="B85" s="94" t="s">
        <v>974</v>
      </c>
      <c r="C85" s="95"/>
      <c r="D85" s="95"/>
      <c r="E85" s="95"/>
      <c r="F85" s="95"/>
      <c r="G85" s="95"/>
      <c r="H85" s="95"/>
      <c r="I85" s="96"/>
      <c r="J85" s="97"/>
      <c r="K85" s="309">
        <v>0.05</v>
      </c>
      <c r="L85" s="859">
        <f>N78*K85</f>
        <v>887.55142722607491</v>
      </c>
      <c r="M85" s="860"/>
      <c r="N85" s="54"/>
    </row>
    <row r="86" spans="1:14" ht="15.75" thickBot="1">
      <c r="B86" s="823" t="s">
        <v>953</v>
      </c>
      <c r="C86" s="824"/>
      <c r="D86" s="824"/>
      <c r="E86" s="824"/>
      <c r="F86" s="824"/>
      <c r="G86" s="824"/>
      <c r="H86" s="824"/>
      <c r="I86" s="824"/>
      <c r="J86" s="824"/>
      <c r="K86" s="824"/>
      <c r="L86" s="824"/>
      <c r="M86" s="825"/>
      <c r="N86" s="55">
        <f>L83+L84+L85</f>
        <v>5325.3085633564497</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23076.337107877946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1095</v>
      </c>
      <c r="C31" s="84" t="s">
        <v>2092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340">
        <v>2.5</v>
      </c>
      <c r="N36" s="276">
        <f>K36/M36</f>
        <v>2602.6399008622279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3008.622400862228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23156.302337209734</v>
      </c>
      <c r="N48" s="276">
        <f>K48*M48</f>
        <v>30103.193038372654</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46.036386356281774</v>
      </c>
      <c r="N49" s="276">
        <f>K49*M49</f>
        <v>1381.0915906884532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31484.284629061109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44307.599834002634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8861.519966800528</v>
      </c>
      <c r="M84" s="858"/>
      <c r="N84" s="54"/>
    </row>
    <row r="85" spans="1:14">
      <c r="B85" s="92" t="s">
        <v>973</v>
      </c>
      <c r="C85" s="93"/>
      <c r="D85" s="93"/>
      <c r="E85" s="93"/>
      <c r="F85" s="93"/>
      <c r="G85" s="93"/>
      <c r="H85" s="93"/>
      <c r="I85" s="90"/>
      <c r="J85" s="91"/>
      <c r="K85" s="308">
        <v>0.05</v>
      </c>
      <c r="L85" s="857">
        <f>N79*K85</f>
        <v>2215.379991700132</v>
      </c>
      <c r="M85" s="858"/>
      <c r="N85" s="54"/>
    </row>
    <row r="86" spans="1:14" ht="15.75" thickBot="1">
      <c r="B86" s="94" t="s">
        <v>974</v>
      </c>
      <c r="C86" s="95"/>
      <c r="D86" s="95"/>
      <c r="E86" s="95"/>
      <c r="F86" s="95"/>
      <c r="G86" s="95"/>
      <c r="H86" s="95"/>
      <c r="I86" s="96"/>
      <c r="J86" s="97"/>
      <c r="K86" s="309">
        <v>0.05</v>
      </c>
      <c r="L86" s="859">
        <f>N79*K86</f>
        <v>2215.379991700132</v>
      </c>
      <c r="M86" s="860"/>
      <c r="N86" s="54"/>
    </row>
    <row r="87" spans="1:14" ht="15.75" thickBot="1">
      <c r="B87" s="823" t="s">
        <v>953</v>
      </c>
      <c r="C87" s="824"/>
      <c r="D87" s="824"/>
      <c r="E87" s="824"/>
      <c r="F87" s="824"/>
      <c r="G87" s="824"/>
      <c r="H87" s="824"/>
      <c r="I87" s="824"/>
      <c r="J87" s="824"/>
      <c r="K87" s="824"/>
      <c r="L87" s="824"/>
      <c r="M87" s="825"/>
      <c r="N87" s="55">
        <f>L84+L85+L86</f>
        <v>13292.279950200793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57599.879784203426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1096</v>
      </c>
      <c r="C31" s="84" t="s">
        <v>1636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340">
        <v>2.5</v>
      </c>
      <c r="N36" s="276">
        <f>K36/M36</f>
        <v>2602.6399008622279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3008.622400862228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23156.302337209734</v>
      </c>
      <c r="N48" s="276">
        <f>K48*M48</f>
        <v>30103.193038372654</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46.036386356281774</v>
      </c>
      <c r="N49" s="276">
        <f>K49*M49</f>
        <v>1381.0915906884532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31484.284629061109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48"/>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44307.599834002634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8861.519966800528</v>
      </c>
      <c r="M84" s="858"/>
      <c r="N84" s="54"/>
    </row>
    <row r="85" spans="1:14">
      <c r="B85" s="92" t="s">
        <v>973</v>
      </c>
      <c r="C85" s="93"/>
      <c r="D85" s="93"/>
      <c r="E85" s="93"/>
      <c r="F85" s="93"/>
      <c r="G85" s="93"/>
      <c r="H85" s="93"/>
      <c r="I85" s="90"/>
      <c r="J85" s="91"/>
      <c r="K85" s="308">
        <v>0.05</v>
      </c>
      <c r="L85" s="857">
        <f>N79*K85</f>
        <v>2215.379991700132</v>
      </c>
      <c r="M85" s="858"/>
      <c r="N85" s="54"/>
    </row>
    <row r="86" spans="1:14" ht="15.75" thickBot="1">
      <c r="B86" s="94" t="s">
        <v>974</v>
      </c>
      <c r="C86" s="95"/>
      <c r="D86" s="95"/>
      <c r="E86" s="95"/>
      <c r="F86" s="95"/>
      <c r="G86" s="95"/>
      <c r="H86" s="95"/>
      <c r="I86" s="96"/>
      <c r="J86" s="97"/>
      <c r="K86" s="309">
        <v>0.05</v>
      </c>
      <c r="L86" s="859">
        <f>N79*K86</f>
        <v>2215.379991700132</v>
      </c>
      <c r="M86" s="860"/>
      <c r="N86" s="54"/>
    </row>
    <row r="87" spans="1:14" ht="15.75" thickBot="1">
      <c r="B87" s="823" t="s">
        <v>953</v>
      </c>
      <c r="C87" s="824"/>
      <c r="D87" s="824"/>
      <c r="E87" s="824"/>
      <c r="F87" s="824"/>
      <c r="G87" s="824"/>
      <c r="H87" s="824"/>
      <c r="I87" s="824"/>
      <c r="J87" s="824"/>
      <c r="K87" s="824"/>
      <c r="L87" s="824"/>
      <c r="M87" s="825"/>
      <c r="N87" s="55">
        <f>L84+L85+L86</f>
        <v>13292.279950200793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57599.879784203426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1637</v>
      </c>
      <c r="C31" s="84" t="s">
        <v>1638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340">
        <v>2.5</v>
      </c>
      <c r="N36" s="276">
        <f>K36/M36</f>
        <v>2602.6399008622279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3008.622400862228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50529.732320685107</v>
      </c>
      <c r="N48" s="276">
        <f>K48*M48</f>
        <v>65688.652016890643</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46.036386356281774</v>
      </c>
      <c r="N49" s="276">
        <f>K49*M49</f>
        <v>1381.0915906884532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67069.74360757909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79893.058812520612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15978.611762504122</v>
      </c>
      <c r="M84" s="858"/>
      <c r="N84" s="54"/>
    </row>
    <row r="85" spans="1:14">
      <c r="B85" s="92" t="s">
        <v>973</v>
      </c>
      <c r="C85" s="93"/>
      <c r="D85" s="93"/>
      <c r="E85" s="93"/>
      <c r="F85" s="93"/>
      <c r="G85" s="93"/>
      <c r="H85" s="93"/>
      <c r="I85" s="90"/>
      <c r="J85" s="91"/>
      <c r="K85" s="308">
        <v>0.05</v>
      </c>
      <c r="L85" s="857">
        <f>N79*K85</f>
        <v>3994.6529406260306</v>
      </c>
      <c r="M85" s="858"/>
      <c r="N85" s="54"/>
    </row>
    <row r="86" spans="1:14" ht="15.75" thickBot="1">
      <c r="B86" s="94" t="s">
        <v>974</v>
      </c>
      <c r="C86" s="95"/>
      <c r="D86" s="95"/>
      <c r="E86" s="95"/>
      <c r="F86" s="95"/>
      <c r="G86" s="95"/>
      <c r="H86" s="95"/>
      <c r="I86" s="96"/>
      <c r="J86" s="97"/>
      <c r="K86" s="309">
        <v>0.05</v>
      </c>
      <c r="L86" s="859">
        <f>N79*K86</f>
        <v>3994.6529406260306</v>
      </c>
      <c r="M86" s="860"/>
      <c r="N86" s="54"/>
    </row>
    <row r="87" spans="1:14" ht="15.75" thickBot="1">
      <c r="B87" s="823" t="s">
        <v>953</v>
      </c>
      <c r="C87" s="824"/>
      <c r="D87" s="824"/>
      <c r="E87" s="824"/>
      <c r="F87" s="824"/>
      <c r="G87" s="824"/>
      <c r="H87" s="824"/>
      <c r="I87" s="824"/>
      <c r="J87" s="824"/>
      <c r="K87" s="824"/>
      <c r="L87" s="824"/>
      <c r="M87" s="825"/>
      <c r="N87" s="55">
        <f>L84+L85+L86</f>
        <v>23967.917643756184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103860.9764562768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1639</v>
      </c>
      <c r="C31" s="84" t="s">
        <v>1640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162</v>
      </c>
      <c r="B36" s="836" t="str">
        <f>VLOOKUP(A36,EQUIPOS!A6:D154,3,FALSE)</f>
        <v>Compactador manual (SALTARIN) Peso de operación (Kg.) 52, Fuerza de impacto por golpe (KN) 12.</v>
      </c>
      <c r="C36" s="837"/>
      <c r="D36" s="837"/>
      <c r="E36" s="837"/>
      <c r="F36" s="837"/>
      <c r="G36" s="837"/>
      <c r="H36" s="838"/>
      <c r="I36" s="271"/>
      <c r="J36" s="272"/>
      <c r="K36" s="273">
        <f>VLOOKUP(A36,EQUIPOS!A6:D163,4,FALSE)</f>
        <v>6506.5997521555701</v>
      </c>
      <c r="L36" s="274"/>
      <c r="M36" s="340">
        <v>2.5</v>
      </c>
      <c r="N36" s="276">
        <f>K36/M36</f>
        <v>2602.6399008622279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405.98250000000002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3008.622400862228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53289.118032660976</v>
      </c>
      <c r="N48" s="276">
        <f>K48*M48</f>
        <v>69275.853442459265</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46.036386356281774</v>
      </c>
      <c r="N49" s="276">
        <f>K49*M49</f>
        <v>1381.0915906884532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70656.945033147713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83480.260238089235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16696.052047617846</v>
      </c>
      <c r="M84" s="858"/>
      <c r="N84" s="54"/>
    </row>
    <row r="85" spans="1:14">
      <c r="B85" s="92" t="s">
        <v>973</v>
      </c>
      <c r="C85" s="93"/>
      <c r="D85" s="93"/>
      <c r="E85" s="93"/>
      <c r="F85" s="93"/>
      <c r="G85" s="93"/>
      <c r="H85" s="93"/>
      <c r="I85" s="90"/>
      <c r="J85" s="91"/>
      <c r="K85" s="308">
        <v>0.05</v>
      </c>
      <c r="L85" s="857">
        <f>N79*K85</f>
        <v>4174.0130119044616</v>
      </c>
      <c r="M85" s="858"/>
      <c r="N85" s="54"/>
    </row>
    <row r="86" spans="1:14" ht="15.75" thickBot="1">
      <c r="B86" s="94" t="s">
        <v>974</v>
      </c>
      <c r="C86" s="95"/>
      <c r="D86" s="95"/>
      <c r="E86" s="95"/>
      <c r="F86" s="95"/>
      <c r="G86" s="95"/>
      <c r="H86" s="95"/>
      <c r="I86" s="96"/>
      <c r="J86" s="97"/>
      <c r="K86" s="309">
        <v>0.05</v>
      </c>
      <c r="L86" s="859">
        <f>N79*K86</f>
        <v>4174.0130119044616</v>
      </c>
      <c r="M86" s="860"/>
      <c r="N86" s="54"/>
    </row>
    <row r="87" spans="1:14" ht="15.75" thickBot="1">
      <c r="B87" s="823" t="s">
        <v>953</v>
      </c>
      <c r="C87" s="824"/>
      <c r="D87" s="824"/>
      <c r="E87" s="824"/>
      <c r="F87" s="824"/>
      <c r="G87" s="824"/>
      <c r="H87" s="824"/>
      <c r="I87" s="824"/>
      <c r="J87" s="824"/>
      <c r="K87" s="824"/>
      <c r="L87" s="824"/>
      <c r="M87" s="825"/>
      <c r="N87" s="55">
        <f>L84+L85+L86</f>
        <v>25044.078071426771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108524.33830951601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1641</v>
      </c>
      <c r="C31" s="84" t="s">
        <v>1642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56515.343214147215</v>
      </c>
      <c r="N48" s="276">
        <f>K48*M48</f>
        <v>73469.946178391387</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73469.946178391387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83690.621482470684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16738.124296494138</v>
      </c>
      <c r="M84" s="858"/>
      <c r="N84" s="54"/>
    </row>
    <row r="85" spans="1:14">
      <c r="B85" s="92" t="s">
        <v>973</v>
      </c>
      <c r="C85" s="93"/>
      <c r="D85" s="93"/>
      <c r="E85" s="93"/>
      <c r="F85" s="93"/>
      <c r="G85" s="93"/>
      <c r="H85" s="93"/>
      <c r="I85" s="90"/>
      <c r="J85" s="91"/>
      <c r="K85" s="308">
        <v>0.05</v>
      </c>
      <c r="L85" s="857">
        <f>N79*K85</f>
        <v>4184.5310741235344</v>
      </c>
      <c r="M85" s="858"/>
      <c r="N85" s="54"/>
    </row>
    <row r="86" spans="1:14" ht="15.75" thickBot="1">
      <c r="B86" s="94" t="s">
        <v>974</v>
      </c>
      <c r="C86" s="95"/>
      <c r="D86" s="95"/>
      <c r="E86" s="95"/>
      <c r="F86" s="95"/>
      <c r="G86" s="95"/>
      <c r="H86" s="95"/>
      <c r="I86" s="96"/>
      <c r="J86" s="97"/>
      <c r="K86" s="309">
        <v>0.05</v>
      </c>
      <c r="L86" s="859">
        <f>N79*K86</f>
        <v>4184.5310741235344</v>
      </c>
      <c r="M86" s="860"/>
      <c r="N86" s="54"/>
    </row>
    <row r="87" spans="1:14" ht="15.75" thickBot="1">
      <c r="B87" s="823" t="s">
        <v>953</v>
      </c>
      <c r="C87" s="824"/>
      <c r="D87" s="824"/>
      <c r="E87" s="824"/>
      <c r="F87" s="824"/>
      <c r="G87" s="824"/>
      <c r="H87" s="824"/>
      <c r="I87" s="824"/>
      <c r="J87" s="824"/>
      <c r="K87" s="824"/>
      <c r="L87" s="824"/>
      <c r="M87" s="825"/>
      <c r="N87" s="55">
        <f>L84+L85+L86</f>
        <v>25107.186444741204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108797.80792721189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1643</v>
      </c>
      <c r="C31" s="84" t="s">
        <v>1644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405.98250000000002</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405.98250000000002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46467.014112046425</v>
      </c>
      <c r="N48" s="276">
        <f>K48*M48</f>
        <v>60407.118345660354</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60407.118345660354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2" t="s">
        <v>9</v>
      </c>
      <c r="B71" s="52" t="str">
        <f>VLOOKUP(A71,'MANO DE OBRA'!A8:D68,3,FALSE)</f>
        <v>Obrero (3)</v>
      </c>
      <c r="C71" s="50"/>
      <c r="D71" s="50"/>
      <c r="E71" s="50"/>
      <c r="F71" s="50"/>
      <c r="G71" s="50"/>
      <c r="H71" s="50"/>
      <c r="I71" s="296">
        <f>K71/J71*100</f>
        <v>87780</v>
      </c>
      <c r="J71" s="297">
        <v>185</v>
      </c>
      <c r="K71" s="298">
        <f>VLOOKUP(A71,'MANO DE OBRA'!A8:D99,4,FALSE)</f>
        <v>162393</v>
      </c>
      <c r="L71" s="53"/>
      <c r="M71" s="438">
        <v>20</v>
      </c>
      <c r="N71" s="399">
        <f>K71/M71</f>
        <v>8119.65</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8119.65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70627.793649739644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14125.55872994793</v>
      </c>
      <c r="M84" s="858"/>
      <c r="N84" s="54"/>
    </row>
    <row r="85" spans="1:14">
      <c r="B85" s="92" t="s">
        <v>973</v>
      </c>
      <c r="C85" s="93"/>
      <c r="D85" s="93"/>
      <c r="E85" s="93"/>
      <c r="F85" s="93"/>
      <c r="G85" s="93"/>
      <c r="H85" s="93"/>
      <c r="I85" s="90"/>
      <c r="J85" s="91"/>
      <c r="K85" s="308">
        <v>0.05</v>
      </c>
      <c r="L85" s="857">
        <f>N79*K85</f>
        <v>3531.3896824869826</v>
      </c>
      <c r="M85" s="858"/>
      <c r="N85" s="54"/>
    </row>
    <row r="86" spans="1:14" ht="15.75" thickBot="1">
      <c r="B86" s="94" t="s">
        <v>974</v>
      </c>
      <c r="C86" s="95"/>
      <c r="D86" s="95"/>
      <c r="E86" s="95"/>
      <c r="F86" s="95"/>
      <c r="G86" s="95"/>
      <c r="H86" s="95"/>
      <c r="I86" s="96"/>
      <c r="J86" s="97"/>
      <c r="K86" s="309">
        <v>0.05</v>
      </c>
      <c r="L86" s="859">
        <f>N79*K86</f>
        <v>3531.3896824869826</v>
      </c>
      <c r="M86" s="860"/>
      <c r="N86" s="54"/>
    </row>
    <row r="87" spans="1:14" ht="15.75" thickBot="1">
      <c r="B87" s="823" t="s">
        <v>953</v>
      </c>
      <c r="C87" s="824"/>
      <c r="D87" s="824"/>
      <c r="E87" s="824"/>
      <c r="F87" s="824"/>
      <c r="G87" s="824"/>
      <c r="H87" s="824"/>
      <c r="I87" s="824"/>
      <c r="J87" s="824"/>
      <c r="K87" s="824"/>
      <c r="L87" s="824"/>
      <c r="M87" s="825"/>
      <c r="N87" s="55">
        <f>L84+L85+L86</f>
        <v>21188.338094921892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91816.131744661543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1645</v>
      </c>
      <c r="C31" s="84" t="s">
        <v>1646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c r="B36" s="836"/>
      <c r="C36" s="837"/>
      <c r="D36" s="837"/>
      <c r="E36" s="837"/>
      <c r="F36" s="837"/>
      <c r="G36" s="837"/>
      <c r="H36" s="838"/>
      <c r="I36" s="271"/>
      <c r="J36" s="272"/>
      <c r="K36" s="273"/>
      <c r="L36" s="274"/>
      <c r="M36" s="340"/>
      <c r="N36" s="276"/>
      <c r="P36" s="109"/>
    </row>
    <row r="37" spans="1:16">
      <c r="A37" s="116"/>
      <c r="B37" s="836"/>
      <c r="C37" s="837"/>
      <c r="D37" s="837"/>
      <c r="E37" s="837"/>
      <c r="F37" s="837"/>
      <c r="G37" s="837"/>
      <c r="H37" s="838"/>
      <c r="I37" s="425"/>
      <c r="J37" s="426"/>
      <c r="K37" s="273"/>
      <c r="L37" s="339"/>
      <c r="M37" s="340"/>
      <c r="N37" s="276"/>
      <c r="P37" s="106"/>
    </row>
    <row r="38" spans="1:16">
      <c r="A38" s="116"/>
      <c r="B38" s="836"/>
      <c r="C38" s="837"/>
      <c r="D38" s="837"/>
      <c r="E38" s="837"/>
      <c r="F38" s="837"/>
      <c r="G38" s="837"/>
      <c r="H38" s="838"/>
      <c r="I38" s="332"/>
      <c r="J38" s="334"/>
      <c r="K38" s="273"/>
      <c r="L38" s="427"/>
      <c r="M38" s="428"/>
      <c r="N38" s="276"/>
      <c r="P38" s="109"/>
    </row>
    <row r="39" spans="1:16">
      <c r="B39" s="836"/>
      <c r="C39" s="837"/>
      <c r="D39" s="837"/>
      <c r="E39" s="837"/>
      <c r="F39" s="837"/>
      <c r="G39" s="837"/>
      <c r="H39" s="838"/>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43" t="s">
        <v>952</v>
      </c>
      <c r="C41" s="844"/>
      <c r="D41" s="844"/>
      <c r="E41" s="41"/>
      <c r="F41" s="42"/>
      <c r="G41" s="42"/>
      <c r="H41" s="43"/>
      <c r="I41" s="39"/>
      <c r="J41" s="40"/>
      <c r="K41" s="283"/>
      <c r="L41" s="280"/>
      <c r="M41" s="405">
        <v>0.05</v>
      </c>
      <c r="N41" s="348">
        <f>N77*M41</f>
        <v>270.65500000000003</v>
      </c>
      <c r="P41" s="109"/>
    </row>
    <row r="42" spans="1:16" ht="15.75" thickBot="1">
      <c r="B42" s="836"/>
      <c r="C42" s="837"/>
      <c r="D42" s="837"/>
      <c r="E42" s="837"/>
      <c r="F42" s="837"/>
      <c r="G42" s="837"/>
      <c r="H42" s="838"/>
      <c r="I42" s="845"/>
      <c r="J42" s="846"/>
      <c r="K42" s="44"/>
      <c r="L42" s="847"/>
      <c r="M42" s="848"/>
      <c r="N42" s="108"/>
    </row>
    <row r="43" spans="1:16" ht="15.75" thickBot="1">
      <c r="B43" s="823" t="s">
        <v>953</v>
      </c>
      <c r="C43" s="824"/>
      <c r="D43" s="824"/>
      <c r="E43" s="824"/>
      <c r="F43" s="824"/>
      <c r="G43" s="824"/>
      <c r="H43" s="824"/>
      <c r="I43" s="824"/>
      <c r="J43" s="824"/>
      <c r="K43" s="824"/>
      <c r="L43" s="824"/>
      <c r="M43" s="825"/>
      <c r="N43" s="398">
        <f>SUM(N36:N42)</f>
        <v>270.65500000000003</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14" t="s">
        <v>944</v>
      </c>
      <c r="C47" s="815"/>
      <c r="D47" s="815"/>
      <c r="E47" s="815"/>
      <c r="F47" s="815"/>
      <c r="G47" s="815"/>
      <c r="H47" s="815"/>
      <c r="I47" s="816"/>
      <c r="J47" s="319" t="s">
        <v>945</v>
      </c>
      <c r="K47" s="88" t="s">
        <v>946</v>
      </c>
      <c r="L47" s="817" t="s">
        <v>955</v>
      </c>
      <c r="M47" s="816"/>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89311.868319696558</v>
      </c>
      <c r="N48" s="276">
        <f>K48*M48</f>
        <v>116105.42881560553</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116105.42881560553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VLOOKUP(A60,TRANSPORTE!A5:D117,3,FALSE)</f>
        <v>Transporte de material seleccionado para relleno</v>
      </c>
      <c r="C60" s="321"/>
      <c r="D60" s="321"/>
      <c r="E60" s="321"/>
      <c r="F60" s="321"/>
      <c r="G60" s="321"/>
      <c r="H60" s="315" t="s">
        <v>1467</v>
      </c>
      <c r="I60" s="283">
        <v>1.3</v>
      </c>
      <c r="J60" s="290">
        <v>1</v>
      </c>
      <c r="K60" s="283">
        <f>I60*J60</f>
        <v>1.3</v>
      </c>
      <c r="L60" s="827">
        <f>VLOOKUP(A60,TRANSPORTE!A5:D117,4,FALSE)</f>
        <v>1303.8790800609997</v>
      </c>
      <c r="M60" s="828"/>
      <c r="N60" s="291">
        <f>K60*L60</f>
        <v>1695.0428040792997</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1695.0428040792997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v>
      </c>
      <c r="N71" s="399">
        <f>K71/M71</f>
        <v>5413.1</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123484.22661968484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24696.84532393697</v>
      </c>
      <c r="M84" s="858"/>
      <c r="N84" s="54"/>
    </row>
    <row r="85" spans="1:14">
      <c r="B85" s="92" t="s">
        <v>973</v>
      </c>
      <c r="C85" s="93"/>
      <c r="D85" s="93"/>
      <c r="E85" s="93"/>
      <c r="F85" s="93"/>
      <c r="G85" s="93"/>
      <c r="H85" s="93"/>
      <c r="I85" s="90"/>
      <c r="J85" s="91"/>
      <c r="K85" s="308">
        <v>0.05</v>
      </c>
      <c r="L85" s="857">
        <f>N79*K85</f>
        <v>6174.2113309842425</v>
      </c>
      <c r="M85" s="858"/>
      <c r="N85" s="54"/>
    </row>
    <row r="86" spans="1:14" ht="15.75" thickBot="1">
      <c r="B86" s="94" t="s">
        <v>974</v>
      </c>
      <c r="C86" s="95"/>
      <c r="D86" s="95"/>
      <c r="E86" s="95"/>
      <c r="F86" s="95"/>
      <c r="G86" s="95"/>
      <c r="H86" s="95"/>
      <c r="I86" s="96"/>
      <c r="J86" s="97"/>
      <c r="K86" s="309">
        <v>0.05</v>
      </c>
      <c r="L86" s="859">
        <f>N79*K86</f>
        <v>6174.2113309842425</v>
      </c>
      <c r="M86" s="860"/>
      <c r="N86" s="54"/>
    </row>
    <row r="87" spans="1:14" ht="15.75" thickBot="1">
      <c r="B87" s="823" t="s">
        <v>953</v>
      </c>
      <c r="C87" s="824"/>
      <c r="D87" s="824"/>
      <c r="E87" s="824"/>
      <c r="F87" s="824"/>
      <c r="G87" s="824"/>
      <c r="H87" s="824"/>
      <c r="I87" s="824"/>
      <c r="J87" s="824"/>
      <c r="K87" s="824"/>
      <c r="L87" s="824"/>
      <c r="M87" s="825"/>
      <c r="N87" s="55">
        <f>L84+L85+L86</f>
        <v>37045.267985905455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160529.4946055903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1097</v>
      </c>
      <c r="C31" s="84" t="s">
        <v>2094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1422.5716803548135</v>
      </c>
      <c r="L36" s="274"/>
      <c r="M36" s="275">
        <v>2</v>
      </c>
      <c r="N36" s="276">
        <f>K36/M36</f>
        <v>711.28584017740673</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714861.68565246952</v>
      </c>
      <c r="L37" s="339"/>
      <c r="M37" s="340">
        <v>4</v>
      </c>
      <c r="N37" s="276">
        <f>K37/M37</f>
        <v>178715.42141311738</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4427.9260097136239</v>
      </c>
      <c r="L38" s="427"/>
      <c r="M38" s="428">
        <v>2</v>
      </c>
      <c r="N38" s="276">
        <f>K38/M38</f>
        <v>2213.9630048568119</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182880.75903670088</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4073.6964964599129</v>
      </c>
      <c r="N47" s="276">
        <f>K47*M47</f>
        <v>48376.04304796052</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16654.194368808305</v>
      </c>
      <c r="N48" s="276">
        <f>K48*M48</f>
        <v>8327.0971844041524</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3727.7739052353213</v>
      </c>
      <c r="N49" s="276">
        <f>K49*M49</f>
        <v>1863.8869526176607</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509789.03947032592</v>
      </c>
      <c r="N50" s="276">
        <f>K50*M50</f>
        <v>67265.079053784066</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125832.1062387664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1467</v>
      </c>
      <c r="I59" s="283">
        <v>0.05</v>
      </c>
      <c r="J59" s="290">
        <v>1</v>
      </c>
      <c r="K59" s="283">
        <f>I59*J59</f>
        <v>0.05</v>
      </c>
      <c r="L59" s="827">
        <f>VLOOKUP(A59,TRANSPORTE!A5:D117,4,FALSE)</f>
        <v>65.401578060384537</v>
      </c>
      <c r="M59" s="828"/>
      <c r="N59" s="291">
        <f>K59*L59</f>
        <v>3.2700789030192272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3.2700789030192272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38">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321117.0231398631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64223.404627972624</v>
      </c>
      <c r="M83" s="858"/>
      <c r="N83" s="54"/>
    </row>
    <row r="84" spans="1:14">
      <c r="B84" s="92" t="s">
        <v>973</v>
      </c>
      <c r="C84" s="93"/>
      <c r="D84" s="93"/>
      <c r="E84" s="93"/>
      <c r="F84" s="93"/>
      <c r="G84" s="93"/>
      <c r="H84" s="93"/>
      <c r="I84" s="90"/>
      <c r="J84" s="91"/>
      <c r="K84" s="308">
        <v>0.05</v>
      </c>
      <c r="L84" s="857">
        <f>N78*K84</f>
        <v>16055.851156993156</v>
      </c>
      <c r="M84" s="858"/>
      <c r="N84" s="54"/>
    </row>
    <row r="85" spans="1:14" ht="15.75" thickBot="1">
      <c r="B85" s="94" t="s">
        <v>974</v>
      </c>
      <c r="C85" s="95"/>
      <c r="D85" s="95"/>
      <c r="E85" s="95"/>
      <c r="F85" s="95"/>
      <c r="G85" s="95"/>
      <c r="H85" s="95"/>
      <c r="I85" s="96"/>
      <c r="J85" s="97"/>
      <c r="K85" s="309">
        <v>0.05</v>
      </c>
      <c r="L85" s="859">
        <f>N78*K85</f>
        <v>16055.851156993156</v>
      </c>
      <c r="M85" s="860"/>
      <c r="N85" s="54"/>
    </row>
    <row r="86" spans="1:14" ht="15.75" thickBot="1">
      <c r="B86" s="823" t="s">
        <v>953</v>
      </c>
      <c r="C86" s="824"/>
      <c r="D86" s="824"/>
      <c r="E86" s="824"/>
      <c r="F86" s="824"/>
      <c r="G86" s="824"/>
      <c r="H86" s="824"/>
      <c r="I86" s="824"/>
      <c r="J86" s="824"/>
      <c r="K86" s="824"/>
      <c r="L86" s="824"/>
      <c r="M86" s="825"/>
      <c r="N86" s="55">
        <f>L83+L84+L85</f>
        <v>96335.106941958933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417452.13008182205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2218</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1098</v>
      </c>
      <c r="C31" s="84" t="s">
        <v>1878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228</v>
      </c>
      <c r="B36" s="836" t="str">
        <f>VLOOKUP(A36,EQUIPOS!A6:D154,3,FALSE)</f>
        <v xml:space="preserve">Formaleta metálica (concreto hidráulico)
</v>
      </c>
      <c r="C36" s="837"/>
      <c r="D36" s="837"/>
      <c r="E36" s="837"/>
      <c r="F36" s="837"/>
      <c r="G36" s="837"/>
      <c r="H36" s="838"/>
      <c r="I36" s="271"/>
      <c r="J36" s="272"/>
      <c r="K36" s="273">
        <f>VLOOKUP(A36,EQUIPOS!A6:D163,4,FALSE)</f>
        <v>1422.5716803548135</v>
      </c>
      <c r="L36" s="274"/>
      <c r="M36" s="275">
        <v>2</v>
      </c>
      <c r="N36" s="276">
        <f>K36/M36</f>
        <v>711.28584017740673</v>
      </c>
    </row>
    <row r="37" spans="1:14">
      <c r="A37" s="116" t="s">
        <v>282</v>
      </c>
      <c r="B37" s="836" t="str">
        <f>VLOOKUP(A37,EQUIPOS!A7:D154,3,FALSE)</f>
        <v>Piloteadora potencia 250KW, RPM 1800, fuerza elevadora 200KN</v>
      </c>
      <c r="C37" s="837"/>
      <c r="D37" s="837"/>
      <c r="E37" s="837"/>
      <c r="F37" s="837"/>
      <c r="G37" s="837"/>
      <c r="H37" s="838"/>
      <c r="I37" s="425"/>
      <c r="J37" s="426"/>
      <c r="K37" s="273">
        <f>VLOOKUP(A37,EQUIPOS!A7:D164,4,FALSE)</f>
        <v>714861.68565246952</v>
      </c>
      <c r="L37" s="339"/>
      <c r="M37" s="340">
        <v>4</v>
      </c>
      <c r="N37" s="276">
        <f>K37/M37</f>
        <v>178715.42141311738</v>
      </c>
    </row>
    <row r="38" spans="1:14">
      <c r="A38" s="116" t="s">
        <v>363</v>
      </c>
      <c r="B38" s="836" t="str">
        <f>VLOOKUP(A38,EQUIPOS!A8:D154,3,FALSE)</f>
        <v>Vibrador de concreto, Motor de 3 hp a 18.000 rpm Mangueras de 4 mt</v>
      </c>
      <c r="C38" s="837"/>
      <c r="D38" s="837"/>
      <c r="E38" s="837"/>
      <c r="F38" s="837"/>
      <c r="G38" s="837"/>
      <c r="H38" s="838"/>
      <c r="I38" s="332"/>
      <c r="J38" s="334"/>
      <c r="K38" s="273">
        <f>VLOOKUP(A38,EQUIPOS!A8:D165,4,FALSE)</f>
        <v>4427.9260097136239</v>
      </c>
      <c r="L38" s="427"/>
      <c r="M38" s="428">
        <v>2</v>
      </c>
      <c r="N38" s="276">
        <f>K38/M38</f>
        <v>2213.9630048568119</v>
      </c>
    </row>
    <row r="39" spans="1:14">
      <c r="B39" s="836"/>
      <c r="C39" s="837"/>
      <c r="D39" s="837"/>
      <c r="E39" s="842"/>
      <c r="F39" s="837"/>
      <c r="G39" s="837"/>
      <c r="H39" s="838"/>
      <c r="I39" s="39"/>
      <c r="J39" s="40"/>
      <c r="K39" s="278"/>
      <c r="L39" s="280"/>
      <c r="M39" s="281"/>
      <c r="N39" s="282"/>
    </row>
    <row r="40" spans="1:14">
      <c r="B40" s="843" t="s">
        <v>952</v>
      </c>
      <c r="C40" s="844"/>
      <c r="D40" s="844"/>
      <c r="E40" s="41"/>
      <c r="F40" s="42"/>
      <c r="G40" s="42"/>
      <c r="H40" s="43"/>
      <c r="I40" s="39"/>
      <c r="J40" s="40"/>
      <c r="K40" s="283"/>
      <c r="L40" s="280"/>
      <c r="M40" s="405">
        <v>0.1</v>
      </c>
      <c r="N40" s="348">
        <f>N76*M40</f>
        <v>1240.0887785492826</v>
      </c>
    </row>
    <row r="41" spans="1:14" ht="15.75" thickBot="1">
      <c r="B41" s="836"/>
      <c r="C41" s="837"/>
      <c r="D41" s="837"/>
      <c r="E41" s="837"/>
      <c r="F41" s="837"/>
      <c r="G41" s="837"/>
      <c r="H41" s="838"/>
      <c r="I41" s="845"/>
      <c r="J41" s="846"/>
      <c r="K41" s="44"/>
      <c r="L41" s="847"/>
      <c r="M41" s="848"/>
      <c r="N41" s="108"/>
    </row>
    <row r="42" spans="1:14" ht="15.75" thickBot="1">
      <c r="B42" s="823" t="s">
        <v>953</v>
      </c>
      <c r="C42" s="824"/>
      <c r="D42" s="824"/>
      <c r="E42" s="824"/>
      <c r="F42" s="824"/>
      <c r="G42" s="824"/>
      <c r="H42" s="824"/>
      <c r="I42" s="824"/>
      <c r="J42" s="824"/>
      <c r="K42" s="824"/>
      <c r="L42" s="824"/>
      <c r="M42" s="825"/>
      <c r="N42" s="398">
        <f>SUM(N36:N41)</f>
        <v>182880.75903670088</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14" t="s">
        <v>944</v>
      </c>
      <c r="C46" s="815"/>
      <c r="D46" s="815"/>
      <c r="E46" s="815"/>
      <c r="F46" s="815"/>
      <c r="G46" s="815"/>
      <c r="H46" s="815"/>
      <c r="I46" s="816"/>
      <c r="J46" s="319" t="s">
        <v>945</v>
      </c>
      <c r="K46" s="88" t="s">
        <v>946</v>
      </c>
      <c r="L46" s="817" t="s">
        <v>955</v>
      </c>
      <c r="M46" s="816"/>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4073.6964964599129</v>
      </c>
      <c r="N47" s="276">
        <f>K47*M47</f>
        <v>48376.04304796052</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16654.194368808305</v>
      </c>
      <c r="N48" s="276">
        <f>K48*M48</f>
        <v>8327.0971844041524</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3727.7739052353213</v>
      </c>
      <c r="N49" s="276">
        <f>K49*M49</f>
        <v>1863.8869526176607</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509789.03947032592</v>
      </c>
      <c r="N50" s="276">
        <f>K50*M50</f>
        <v>67265.079053784066</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3" t="s">
        <v>953</v>
      </c>
      <c r="C54" s="824"/>
      <c r="D54" s="824"/>
      <c r="E54" s="824"/>
      <c r="F54" s="824"/>
      <c r="G54" s="824"/>
      <c r="H54" s="824"/>
      <c r="I54" s="824"/>
      <c r="J54" s="824"/>
      <c r="K54" s="824"/>
      <c r="L54" s="824"/>
      <c r="M54" s="825"/>
      <c r="N54" s="398">
        <f>SUM(N47:N53)</f>
        <v>125832.1062387664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A59" t="s">
        <v>1408</v>
      </c>
      <c r="B59" s="49" t="str">
        <f>VLOOKUP(A59,TRANSPORTE!A5:D117,3,FALSE)</f>
        <v>Equipo de Transporte (Camiones Grúas</v>
      </c>
      <c r="C59" s="321"/>
      <c r="D59" s="321"/>
      <c r="E59" s="321"/>
      <c r="F59" s="321"/>
      <c r="G59" s="321"/>
      <c r="H59" s="315" t="s">
        <v>1467</v>
      </c>
      <c r="I59" s="283">
        <v>0.05</v>
      </c>
      <c r="J59" s="290">
        <v>1</v>
      </c>
      <c r="K59" s="283">
        <f>I59*J59</f>
        <v>0.05</v>
      </c>
      <c r="L59" s="827">
        <f>VLOOKUP(A59,TRANSPORTE!A5:D117,4,FALSE)</f>
        <v>65.401578060384537</v>
      </c>
      <c r="M59" s="828"/>
      <c r="N59" s="291">
        <f>K59*L59</f>
        <v>3.2700789030192272</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12"/>
      <c r="M64" s="813"/>
      <c r="N64" s="130"/>
    </row>
    <row r="65" spans="1:15" ht="15.75" thickBot="1">
      <c r="B65" s="829" t="s">
        <v>953</v>
      </c>
      <c r="C65" s="830"/>
      <c r="D65" s="830"/>
      <c r="E65" s="830"/>
      <c r="F65" s="830"/>
      <c r="G65" s="830"/>
      <c r="H65" s="830"/>
      <c r="I65" s="830"/>
      <c r="J65" s="830"/>
      <c r="K65" s="830"/>
      <c r="L65" s="830"/>
      <c r="M65" s="831"/>
      <c r="N65" s="107">
        <f>N59+N60+N61+N62+N63</f>
        <v>3.2700789030192272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852"/>
      <c r="N69" s="101" t="s">
        <v>951</v>
      </c>
    </row>
    <row r="70" spans="1:15">
      <c r="A70" s="165" t="s">
        <v>7</v>
      </c>
      <c r="B70" s="52" t="str">
        <f>VLOOKUP(A70,'MANO DE OBRA'!A8:D68,3,FALSE)</f>
        <v>Obrero (2)</v>
      </c>
      <c r="C70" s="50"/>
      <c r="D70" s="50"/>
      <c r="E70" s="50"/>
      <c r="F70" s="50"/>
      <c r="G70" s="50"/>
      <c r="H70" s="50"/>
      <c r="I70" s="296">
        <f>K70/J70*100</f>
        <v>58520.000000000007</v>
      </c>
      <c r="J70" s="297">
        <v>185</v>
      </c>
      <c r="K70" s="298">
        <f>VLOOKUP(A70,'MANO DE OBRA'!A8:D99,4,FALSE)</f>
        <v>108262</v>
      </c>
      <c r="L70" s="53"/>
      <c r="M70" s="441">
        <v>47.058819999999997</v>
      </c>
      <c r="N70" s="399">
        <f>K70/M70</f>
        <v>2300.5676725425756</v>
      </c>
      <c r="O70" s="109"/>
    </row>
    <row r="71" spans="1:15">
      <c r="A71" s="165" t="s">
        <v>11</v>
      </c>
      <c r="B71" s="52" t="str">
        <f>VLOOKUP(A71,'MANO DE OBRA'!A8:D69,3,FALSE)</f>
        <v>Obrero (4)</v>
      </c>
      <c r="C71" s="50"/>
      <c r="D71" s="50"/>
      <c r="E71" s="50"/>
      <c r="F71" s="50"/>
      <c r="G71" s="50"/>
      <c r="H71" s="50"/>
      <c r="I71" s="296">
        <f>K71/J71*100</f>
        <v>117040.00000000001</v>
      </c>
      <c r="J71" s="297">
        <v>185</v>
      </c>
      <c r="K71" s="298">
        <f>VLOOKUP(A71,'MANO DE OBRA'!A8:D100,4,FALSE)</f>
        <v>216524</v>
      </c>
      <c r="L71" s="53"/>
      <c r="M71" s="436">
        <v>32</v>
      </c>
      <c r="N71" s="399">
        <f>K71/M71</f>
        <v>6766.375</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10"/>
      <c r="C75" s="811"/>
      <c r="D75" s="811"/>
      <c r="E75" s="811"/>
      <c r="F75" s="811"/>
      <c r="G75" s="811"/>
      <c r="H75" s="811"/>
      <c r="I75" s="129"/>
      <c r="J75" s="129"/>
      <c r="K75" s="129"/>
      <c r="L75" s="911"/>
      <c r="M75" s="911"/>
      <c r="N75" s="48"/>
    </row>
    <row r="76" spans="1:15" ht="15.75" thickBot="1">
      <c r="B76" s="829" t="s">
        <v>953</v>
      </c>
      <c r="C76" s="830"/>
      <c r="D76" s="830"/>
      <c r="E76" s="830"/>
      <c r="F76" s="830"/>
      <c r="G76" s="830"/>
      <c r="H76" s="830"/>
      <c r="I76" s="830"/>
      <c r="J76" s="830"/>
      <c r="K76" s="830"/>
      <c r="L76" s="830"/>
      <c r="M76" s="831"/>
      <c r="N76" s="305">
        <f>SUM(N70:N75)</f>
        <v>12400.887785492825</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N42+N54+N65+N76</f>
        <v>321117.0231398631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64223.404627972624</v>
      </c>
      <c r="M83" s="858"/>
      <c r="N83" s="54"/>
    </row>
    <row r="84" spans="1:14">
      <c r="B84" s="92" t="s">
        <v>973</v>
      </c>
      <c r="C84" s="93"/>
      <c r="D84" s="93"/>
      <c r="E84" s="93"/>
      <c r="F84" s="93"/>
      <c r="G84" s="93"/>
      <c r="H84" s="93"/>
      <c r="I84" s="90"/>
      <c r="J84" s="91"/>
      <c r="K84" s="308">
        <v>0.05</v>
      </c>
      <c r="L84" s="857">
        <f>N78*K84</f>
        <v>16055.851156993156</v>
      </c>
      <c r="M84" s="858"/>
      <c r="N84" s="54"/>
    </row>
    <row r="85" spans="1:14" ht="15.75" thickBot="1">
      <c r="B85" s="94" t="s">
        <v>974</v>
      </c>
      <c r="C85" s="95"/>
      <c r="D85" s="95"/>
      <c r="E85" s="95"/>
      <c r="F85" s="95"/>
      <c r="G85" s="95"/>
      <c r="H85" s="95"/>
      <c r="I85" s="96"/>
      <c r="J85" s="97"/>
      <c r="K85" s="309">
        <v>0.05</v>
      </c>
      <c r="L85" s="859">
        <f>N78*K85</f>
        <v>16055.851156993156</v>
      </c>
      <c r="M85" s="860"/>
      <c r="N85" s="54"/>
    </row>
    <row r="86" spans="1:14" ht="15.75" thickBot="1">
      <c r="B86" s="823" t="s">
        <v>953</v>
      </c>
      <c r="C86" s="824"/>
      <c r="D86" s="824"/>
      <c r="E86" s="824"/>
      <c r="F86" s="824"/>
      <c r="G86" s="824"/>
      <c r="H86" s="824"/>
      <c r="I86" s="824"/>
      <c r="J86" s="824"/>
      <c r="K86" s="824"/>
      <c r="L86" s="824"/>
      <c r="M86" s="825"/>
      <c r="N86" s="55">
        <f>L83+L84+L85</f>
        <v>96335.106941958933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417452.13008182205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1099</v>
      </c>
      <c r="C31" s="84" t="s">
        <v>2230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243</v>
      </c>
      <c r="B36" s="836" t="str">
        <f>VLOOKUP(A36,EQUIPOS!A6:D154,3,FALSE)</f>
        <v>Grúa 10 ton</v>
      </c>
      <c r="C36" s="837"/>
      <c r="D36" s="837"/>
      <c r="E36" s="837"/>
      <c r="F36" s="837"/>
      <c r="G36" s="837"/>
      <c r="H36" s="838"/>
      <c r="I36" s="271"/>
      <c r="J36" s="272"/>
      <c r="K36" s="273">
        <f>VLOOKUP(A36,EQUIPOS!A6:D163,4,FALSE)</f>
        <v>181572.4311357413</v>
      </c>
      <c r="L36" s="274"/>
      <c r="M36" s="275">
        <v>0.158</v>
      </c>
      <c r="N36" s="276">
        <f t="shared" ref="N36:N44" si="0">K36/M36</f>
        <v>1149192.6021249448</v>
      </c>
    </row>
    <row r="37" spans="1:14">
      <c r="A37" s="116" t="s">
        <v>121</v>
      </c>
      <c r="B37" s="836" t="str">
        <f>VLOOKUP(A37,EQUIPOS!A7:D154,3,FALSE)</f>
        <v>Bomba eléctrica para accionar la celda</v>
      </c>
      <c r="C37" s="837"/>
      <c r="D37" s="837"/>
      <c r="E37" s="837"/>
      <c r="F37" s="837"/>
      <c r="G37" s="837"/>
      <c r="H37" s="838"/>
      <c r="I37" s="425"/>
      <c r="J37" s="426"/>
      <c r="K37" s="273">
        <f>VLOOKUP(A37,EQUIPOS!A7:D164,4,FALSE)</f>
        <v>75650.083665094819</v>
      </c>
      <c r="L37" s="339"/>
      <c r="M37" s="340">
        <v>0.158</v>
      </c>
      <c r="N37" s="276">
        <f t="shared" si="0"/>
        <v>478797.99788034696</v>
      </c>
    </row>
    <row r="38" spans="1:14">
      <c r="A38" s="116" t="s">
        <v>217</v>
      </c>
      <c r="B38" s="836" t="str">
        <f>VLOOKUP(A38,EQUIPOS!A8:D154,3,FALSE)</f>
        <v>Equipo de soldadura y de acetileno (incluye soldadura)</v>
      </c>
      <c r="C38" s="837"/>
      <c r="D38" s="837"/>
      <c r="E38" s="837"/>
      <c r="F38" s="837"/>
      <c r="G38" s="837"/>
      <c r="H38" s="838"/>
      <c r="I38" s="425"/>
      <c r="J38" s="426"/>
      <c r="K38" s="442">
        <f>VLOOKUP(A38,EQUIPOS!A8:D165,4,FALSE)</f>
        <v>26455.521624689096</v>
      </c>
      <c r="L38" s="339"/>
      <c r="M38" s="340">
        <v>0.158</v>
      </c>
      <c r="N38" s="276">
        <f t="shared" si="0"/>
        <v>167440.01028284238</v>
      </c>
    </row>
    <row r="39" spans="1:14">
      <c r="A39" s="116" t="s">
        <v>255</v>
      </c>
      <c r="B39" s="836" t="str">
        <f>VLOOKUP(A39,EQUIPOS!A9:D154,3,FALSE)</f>
        <v>Manómetro cable de acero para bajar la celda</v>
      </c>
      <c r="C39" s="837"/>
      <c r="D39" s="837"/>
      <c r="E39" s="837"/>
      <c r="F39" s="837"/>
      <c r="G39" s="837"/>
      <c r="H39" s="838"/>
      <c r="I39" s="425"/>
      <c r="J39" s="426"/>
      <c r="K39" s="442">
        <f>VLOOKUP(A39,EQUIPOS!A9:D166,4,FALSE)</f>
        <v>2081879.2269302132</v>
      </c>
      <c r="L39" s="339"/>
      <c r="M39" s="340">
        <v>0.158</v>
      </c>
      <c r="N39" s="276">
        <f t="shared" si="0"/>
        <v>13176450.803355779</v>
      </c>
    </row>
    <row r="40" spans="1:14">
      <c r="A40" s="116" t="s">
        <v>1647</v>
      </c>
      <c r="B40" s="836" t="str">
        <f>VLOOKUP(A40,EQUIPOS!A10:D154,3,FALSE)</f>
        <v xml:space="preserve">Retroexcavadora sobre llantas 
</v>
      </c>
      <c r="C40" s="837"/>
      <c r="D40" s="837"/>
      <c r="E40" s="837"/>
      <c r="F40" s="837"/>
      <c r="G40" s="837"/>
      <c r="H40" s="838"/>
      <c r="I40" s="425"/>
      <c r="J40" s="426"/>
      <c r="K40" s="442">
        <f>VLOOKUP(A40,EQUIPOS!A10:D167,4,FALSE)</f>
        <v>125413.86633590417</v>
      </c>
      <c r="L40" s="339"/>
      <c r="M40" s="340">
        <v>0.158</v>
      </c>
      <c r="N40" s="276">
        <f t="shared" si="0"/>
        <v>793758.64769559598</v>
      </c>
    </row>
    <row r="41" spans="1:14">
      <c r="A41" s="116" t="s">
        <v>115</v>
      </c>
      <c r="B41" s="836" t="str">
        <f>VLOOKUP(A41,EQUIPOS!A6:D154,3,FALSE)</f>
        <v>Andamiaje para Aplicar la Carga (Equipos Sustituto de la Tara)</v>
      </c>
      <c r="C41" s="837"/>
      <c r="D41" s="837"/>
      <c r="E41" s="837"/>
      <c r="F41" s="837"/>
      <c r="G41" s="837"/>
      <c r="H41" s="838"/>
      <c r="I41" s="425"/>
      <c r="J41" s="426"/>
      <c r="K41" s="442">
        <f>VLOOKUP(A41,EQUIPOS!A6:D154,4,FALSE)</f>
        <v>1285.7565991909075</v>
      </c>
      <c r="L41" s="339"/>
      <c r="M41" s="340">
        <v>0.158</v>
      </c>
      <c r="N41" s="276">
        <f t="shared" si="0"/>
        <v>8137.6999948791617</v>
      </c>
    </row>
    <row r="42" spans="1:14">
      <c r="A42" s="116" t="s">
        <v>224</v>
      </c>
      <c r="B42" s="836" t="str">
        <f>VLOOKUP(A42,EQUIPOS!A12:D156,3,FALSE)</f>
        <v>Equipo de Medición (Deformimetros Eléctricos, Mecánicos, Celdas de Carga,  Etc.)</v>
      </c>
      <c r="C42" s="837"/>
      <c r="D42" s="837"/>
      <c r="E42" s="837"/>
      <c r="F42" s="837"/>
      <c r="G42" s="837"/>
      <c r="H42" s="838"/>
      <c r="I42" s="332"/>
      <c r="J42" s="334"/>
      <c r="K42" s="442">
        <f>VLOOKUP(A42,EQUIPOS!A12:D169,4,FALSE)</f>
        <v>246589.4658849659</v>
      </c>
      <c r="L42" s="427"/>
      <c r="M42" s="428">
        <v>0.158</v>
      </c>
      <c r="N42" s="276">
        <f t="shared" si="0"/>
        <v>1560692.8220567461</v>
      </c>
    </row>
    <row r="43" spans="1:14">
      <c r="A43" t="s">
        <v>335</v>
      </c>
      <c r="B43" s="836" t="str">
        <f>VLOOKUP(A43,EQUIPOS!A13:D157,3,FALSE)</f>
        <v>Tara (Recebo, Agua, Etc.)</v>
      </c>
      <c r="C43" s="837"/>
      <c r="D43" s="837"/>
      <c r="E43" s="837"/>
      <c r="F43" s="837"/>
      <c r="G43" s="837"/>
      <c r="H43" s="838"/>
      <c r="I43" s="39"/>
      <c r="J43" s="40"/>
      <c r="K43" s="442">
        <f>VLOOKUP(A43,EQUIPOS!A13:D170,4,FALSE)</f>
        <v>391292.85149071051</v>
      </c>
      <c r="L43" s="280"/>
      <c r="M43" s="281">
        <v>2.8000000000000001E-2</v>
      </c>
      <c r="N43" s="276">
        <f t="shared" si="0"/>
        <v>13974744.696096804</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9"/>
      <c r="J44" s="40"/>
      <c r="K44" s="442">
        <f>VLOOKUP(A44,EQUIPOS!A14:D171,4,FALSE)</f>
        <v>14497.475823186725</v>
      </c>
      <c r="L44" s="280"/>
      <c r="M44" s="281">
        <v>0.158</v>
      </c>
      <c r="N44" s="277">
        <f t="shared" si="0"/>
        <v>91756.176096118521</v>
      </c>
    </row>
    <row r="45" spans="1:14">
      <c r="B45" s="843" t="s">
        <v>952</v>
      </c>
      <c r="C45" s="844"/>
      <c r="D45" s="844"/>
      <c r="E45" s="41"/>
      <c r="F45" s="42"/>
      <c r="G45" s="42"/>
      <c r="H45" s="43"/>
      <c r="I45" s="39"/>
      <c r="J45" s="40"/>
      <c r="K45" s="283"/>
      <c r="L45" s="280"/>
      <c r="M45" s="405">
        <v>0.02</v>
      </c>
      <c r="N45" s="348">
        <f>N79*M45</f>
        <v>7707.987993879492</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31408679.443577938</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410</v>
      </c>
      <c r="B52" s="46" t="str">
        <f>VLOOKUP(A52,MATERIALES!A5:D373,3,FALSE)</f>
        <v>Celda especial de carga</v>
      </c>
      <c r="C52" s="285"/>
      <c r="D52" s="285"/>
      <c r="E52" s="285"/>
      <c r="F52" s="285"/>
      <c r="G52" s="285"/>
      <c r="H52" s="285"/>
      <c r="I52" s="272"/>
      <c r="J52" s="228" t="str">
        <f>VLOOKUP(A52,MATERIALES!A6:D644,2,FALSE)</f>
        <v>u</v>
      </c>
      <c r="K52" s="286">
        <v>1</v>
      </c>
      <c r="L52" s="271"/>
      <c r="M52" s="406">
        <f>VLOOKUP(A52,MATERIALES!A5:D396,4,FALSE)</f>
        <v>24189697.725999817</v>
      </c>
      <c r="N52" s="276">
        <f t="shared" ref="N52:N58" si="1">K52*M52</f>
        <v>24189697.725999817</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6845.7545660894457</v>
      </c>
      <c r="N53" s="276">
        <f t="shared" si="1"/>
        <v>205372.63698268338</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93350.282433950371</v>
      </c>
      <c r="N54" s="276">
        <f t="shared" si="1"/>
        <v>5601016.9460370224</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49160.466685959458</v>
      </c>
      <c r="N55" s="276">
        <f t="shared" si="1"/>
        <v>589925.6002315135</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2384106.8008489232</v>
      </c>
      <c r="N56" s="276">
        <f t="shared" si="1"/>
        <v>4768213.6016978463</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1469397.0524508611</v>
      </c>
      <c r="N57" s="276">
        <f t="shared" si="1"/>
        <v>7346985.2622543052</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23156.302337209734</v>
      </c>
      <c r="N58" s="276">
        <f t="shared" si="1"/>
        <v>1620941.1636046814</v>
      </c>
    </row>
    <row r="59" spans="1:14" ht="15.75" thickBot="1">
      <c r="B59" s="823" t="s">
        <v>953</v>
      </c>
      <c r="C59" s="824"/>
      <c r="D59" s="824"/>
      <c r="E59" s="824"/>
      <c r="F59" s="824"/>
      <c r="G59" s="824"/>
      <c r="H59" s="824"/>
      <c r="I59" s="824"/>
      <c r="J59" s="824"/>
      <c r="K59" s="824"/>
      <c r="L59" s="824"/>
      <c r="M59" s="825"/>
      <c r="N59" s="398">
        <f>SUM(N52:N58)</f>
        <v>44322152.936807871</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1395</v>
      </c>
      <c r="B64" s="49" t="str">
        <f>VLOOKUP(A64,TRANSPORTE!A5:D117,3,FALSE)</f>
        <v>Transporte de Equipos para Prueba (1)</v>
      </c>
      <c r="C64" s="321"/>
      <c r="D64" s="321"/>
      <c r="E64" s="321"/>
      <c r="F64" s="321"/>
      <c r="G64" s="321"/>
      <c r="H64" s="315" t="s">
        <v>1467</v>
      </c>
      <c r="I64" s="283">
        <v>0.05</v>
      </c>
      <c r="J64" s="290">
        <v>1</v>
      </c>
      <c r="K64" s="283">
        <f>I64*J64</f>
        <v>0.05</v>
      </c>
      <c r="L64" s="827">
        <f>VLOOKUP(A64,TRANSPORTE!A5:D117,4,FALSE)</f>
        <v>207125.75959695119</v>
      </c>
      <c r="M64" s="828"/>
      <c r="N64" s="291">
        <f>K64*L64</f>
        <v>10356.287979847561</v>
      </c>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10356.287979847561</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15</v>
      </c>
      <c r="B75" s="52" t="str">
        <f>VLOOKUP(A75,'MANO DE OBRA'!A8:D68,3,FALSE)</f>
        <v>Obrero (6)</v>
      </c>
      <c r="C75" s="50"/>
      <c r="D75" s="50"/>
      <c r="E75" s="50"/>
      <c r="F75" s="50"/>
      <c r="G75" s="50"/>
      <c r="H75" s="50"/>
      <c r="I75" s="296">
        <f>K75/J75*100</f>
        <v>175560</v>
      </c>
      <c r="J75" s="297">
        <v>185</v>
      </c>
      <c r="K75" s="298">
        <f>VLOOKUP(A75,'MANO DE OBRA'!A8:D99,4,FALSE)</f>
        <v>324786</v>
      </c>
      <c r="L75" s="53"/>
      <c r="M75" s="438">
        <v>1.26</v>
      </c>
      <c r="N75" s="399">
        <f>K75/M75</f>
        <v>257766.66666666666</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2227</v>
      </c>
      <c r="B77" s="52" t="str">
        <f>VLOOKUP(A77,'MANO DE OBRA'!A11:D72,3,FALSE)</f>
        <v>Celador</v>
      </c>
      <c r="C77" s="50"/>
      <c r="D77" s="50"/>
      <c r="E77" s="50"/>
      <c r="F77" s="50"/>
      <c r="G77" s="50"/>
      <c r="H77" s="50"/>
      <c r="I77" s="296">
        <f>K77/J77*100</f>
        <v>29260.000000000004</v>
      </c>
      <c r="J77" s="297">
        <v>185</v>
      </c>
      <c r="K77" s="302">
        <f>VLOOKUP(A77,'MANO DE OBRA'!A11:D103,4,FALSE)</f>
        <v>54131</v>
      </c>
      <c r="L77" s="322"/>
      <c r="M77" s="304">
        <v>1.26</v>
      </c>
      <c r="N77" s="399">
        <f>K77/M77</f>
        <v>42961.111111111109</v>
      </c>
    </row>
    <row r="78" spans="1:15" ht="15.75" thickBot="1">
      <c r="B78" s="810"/>
      <c r="C78" s="811"/>
      <c r="D78" s="811"/>
      <c r="E78" s="811"/>
      <c r="F78" s="811"/>
      <c r="G78" s="811"/>
      <c r="H78" s="811"/>
      <c r="I78" s="129"/>
      <c r="J78" s="129"/>
      <c r="K78" s="129"/>
      <c r="L78" s="911"/>
      <c r="M78" s="911"/>
      <c r="N78" s="48"/>
    </row>
    <row r="79" spans="1:15" ht="15.75" thickBot="1">
      <c r="B79" s="829" t="s">
        <v>953</v>
      </c>
      <c r="C79" s="830"/>
      <c r="D79" s="830"/>
      <c r="E79" s="830"/>
      <c r="F79" s="830"/>
      <c r="G79" s="830"/>
      <c r="H79" s="830"/>
      <c r="I79" s="830"/>
      <c r="J79" s="830"/>
      <c r="K79" s="830"/>
      <c r="L79" s="830"/>
      <c r="M79" s="831"/>
      <c r="N79" s="305">
        <f>SUM(N75:N78)</f>
        <v>385399.39969397458</v>
      </c>
    </row>
    <row r="80" spans="1:15" ht="15.75" thickBot="1">
      <c r="B80" s="36"/>
      <c r="C80" s="37"/>
      <c r="D80" s="37"/>
      <c r="E80" s="37"/>
      <c r="F80" s="37"/>
      <c r="G80" s="37"/>
      <c r="H80" s="37"/>
      <c r="I80" s="37"/>
      <c r="J80" s="37"/>
      <c r="K80" s="37"/>
      <c r="L80" s="37"/>
      <c r="M80" s="37"/>
      <c r="N80" s="38"/>
    </row>
    <row r="81" spans="1:14" ht="15.75" thickBot="1">
      <c r="B81" s="823" t="s">
        <v>967</v>
      </c>
      <c r="C81" s="824"/>
      <c r="D81" s="824"/>
      <c r="E81" s="824"/>
      <c r="F81" s="824"/>
      <c r="G81" s="824"/>
      <c r="H81" s="824"/>
      <c r="I81" s="824"/>
      <c r="J81" s="824"/>
      <c r="K81" s="824"/>
      <c r="L81" s="824"/>
      <c r="M81" s="825"/>
      <c r="N81" s="102">
        <f>N47+N59+N70+N79</f>
        <v>76126588.068059638</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14" t="s">
        <v>969</v>
      </c>
      <c r="C85" s="815"/>
      <c r="D85" s="815"/>
      <c r="E85" s="815"/>
      <c r="F85" s="815"/>
      <c r="G85" s="815"/>
      <c r="H85" s="815"/>
      <c r="I85" s="318"/>
      <c r="J85" s="338"/>
      <c r="K85" s="306" t="s">
        <v>970</v>
      </c>
      <c r="L85" s="853" t="s">
        <v>971</v>
      </c>
      <c r="M85" s="854"/>
      <c r="N85" s="307"/>
    </row>
    <row r="86" spans="1:14">
      <c r="B86" s="855" t="s">
        <v>972</v>
      </c>
      <c r="C86" s="856"/>
      <c r="D86" s="856"/>
      <c r="E86" s="856"/>
      <c r="F86" s="856"/>
      <c r="G86" s="856"/>
      <c r="H86" s="856"/>
      <c r="I86" s="90"/>
      <c r="J86" s="91"/>
      <c r="K86" s="308">
        <v>0.2</v>
      </c>
      <c r="L86" s="857">
        <f>N81*K86</f>
        <v>15225317.613611929</v>
      </c>
      <c r="M86" s="858"/>
      <c r="N86" s="54"/>
    </row>
    <row r="87" spans="1:14">
      <c r="B87" s="92" t="s">
        <v>973</v>
      </c>
      <c r="C87" s="93"/>
      <c r="D87" s="93"/>
      <c r="E87" s="93"/>
      <c r="F87" s="93"/>
      <c r="G87" s="93"/>
      <c r="H87" s="93"/>
      <c r="I87" s="90"/>
      <c r="J87" s="91"/>
      <c r="K87" s="308">
        <v>0.05</v>
      </c>
      <c r="L87" s="857">
        <f>N81*K87</f>
        <v>3806329.4034029823</v>
      </c>
      <c r="M87" s="858"/>
      <c r="N87" s="54"/>
    </row>
    <row r="88" spans="1:14" ht="15.75" thickBot="1">
      <c r="B88" s="94" t="s">
        <v>974</v>
      </c>
      <c r="C88" s="95"/>
      <c r="D88" s="95"/>
      <c r="E88" s="95"/>
      <c r="F88" s="95"/>
      <c r="G88" s="95"/>
      <c r="H88" s="95"/>
      <c r="I88" s="96"/>
      <c r="J88" s="97"/>
      <c r="K88" s="309">
        <v>0.05</v>
      </c>
      <c r="L88" s="859">
        <f>N81*K88</f>
        <v>3806329.4034029823</v>
      </c>
      <c r="M88" s="860"/>
      <c r="N88" s="54"/>
    </row>
    <row r="89" spans="1:14" ht="15.75" thickBot="1">
      <c r="B89" s="823" t="s">
        <v>953</v>
      </c>
      <c r="C89" s="824"/>
      <c r="D89" s="824"/>
      <c r="E89" s="824"/>
      <c r="F89" s="824"/>
      <c r="G89" s="824"/>
      <c r="H89" s="824"/>
      <c r="I89" s="824"/>
      <c r="J89" s="824"/>
      <c r="K89" s="824"/>
      <c r="L89" s="824"/>
      <c r="M89" s="825"/>
      <c r="N89" s="55">
        <f>L86+L87+L88</f>
        <v>22837976.420417897</v>
      </c>
    </row>
    <row r="90" spans="1:14" ht="15.75" thickBot="1">
      <c r="B90" s="36"/>
      <c r="C90" s="37"/>
      <c r="D90" s="37"/>
      <c r="E90" s="37"/>
      <c r="F90" s="37"/>
      <c r="G90" s="37"/>
      <c r="H90" s="37"/>
      <c r="I90" s="37"/>
      <c r="J90" s="37"/>
      <c r="K90" s="37"/>
      <c r="L90" s="37"/>
      <c r="M90" s="37"/>
      <c r="N90" s="38"/>
    </row>
    <row r="91" spans="1:14" ht="15.75" thickBot="1">
      <c r="A91" t="s">
        <v>2015</v>
      </c>
      <c r="B91" s="823" t="s">
        <v>975</v>
      </c>
      <c r="C91" s="824"/>
      <c r="D91" s="824"/>
      <c r="E91" s="824"/>
      <c r="F91" s="824"/>
      <c r="G91" s="824"/>
      <c r="H91" s="824"/>
      <c r="I91" s="824"/>
      <c r="J91" s="824"/>
      <c r="K91" s="824"/>
      <c r="L91" s="824"/>
      <c r="M91" s="825"/>
      <c r="N91" s="192">
        <f>N81+N89</f>
        <v>98964564.488477528</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2215</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2216</v>
      </c>
      <c r="C107" s="259"/>
      <c r="D107" s="259"/>
      <c r="E107" s="259"/>
      <c r="F107" s="259"/>
      <c r="G107" s="259"/>
      <c r="H107" s="259"/>
      <c r="I107" s="259"/>
      <c r="J107" s="259"/>
      <c r="K107" s="259"/>
      <c r="L107" s="259"/>
      <c r="M107" s="259"/>
      <c r="N107" s="260"/>
    </row>
    <row r="108" spans="2:14" ht="15" customHeight="1">
      <c r="B108" s="965" t="s">
        <v>2217</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2218</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2219</v>
      </c>
      <c r="C121" s="261"/>
      <c r="D121" s="261"/>
      <c r="E121" s="247"/>
      <c r="F121" s="247"/>
      <c r="G121" s="247"/>
      <c r="H121" s="247"/>
      <c r="I121" s="247"/>
      <c r="J121" s="971"/>
      <c r="K121" s="971"/>
      <c r="L121" s="971"/>
      <c r="M121" s="971"/>
      <c r="N121" s="972"/>
    </row>
    <row r="122" spans="2:14" ht="15.75" thickBot="1">
      <c r="B122" s="423" t="s">
        <v>2220</v>
      </c>
      <c r="C122" s="424"/>
      <c r="D122" s="424"/>
      <c r="E122" s="263"/>
      <c r="F122" s="263"/>
      <c r="G122" s="263"/>
      <c r="H122" s="263"/>
      <c r="I122" s="263"/>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1649</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140</v>
      </c>
      <c r="B36" s="836" t="str">
        <f>VLOOKUP(A36,EQUIPOS!A6:D154,3,FALSE)</f>
        <v>Camisa para Pilote D=1.20m</v>
      </c>
      <c r="C36" s="837"/>
      <c r="D36" s="837"/>
      <c r="E36" s="837"/>
      <c r="F36" s="837"/>
      <c r="G36" s="837"/>
      <c r="H36" s="838"/>
      <c r="I36" s="271"/>
      <c r="J36" s="272"/>
      <c r="K36" s="273">
        <f>VLOOKUP(A36,EQUIPOS!A6:D163,4,FALSE)</f>
        <v>30996.048978838884</v>
      </c>
      <c r="L36" s="274"/>
      <c r="M36" s="275">
        <v>1</v>
      </c>
      <c r="N36" s="276">
        <f t="shared" ref="N36:N42" si="0">K36/M36</f>
        <v>30996.048978838884</v>
      </c>
    </row>
    <row r="37" spans="1:14">
      <c r="A37" s="116" t="s">
        <v>206</v>
      </c>
      <c r="B37" s="836" t="str">
        <f>VLOOKUP(A37,EQUIPOS!A7:D154,3,FALSE)</f>
        <v>Equipo de Soldadura</v>
      </c>
      <c r="C37" s="837"/>
      <c r="D37" s="837"/>
      <c r="E37" s="837"/>
      <c r="F37" s="837"/>
      <c r="G37" s="837"/>
      <c r="H37" s="838"/>
      <c r="I37" s="425"/>
      <c r="J37" s="426"/>
      <c r="K37" s="273">
        <f>VLOOKUP(A37,EQUIPOS!A7:D164,4,FALSE)</f>
        <v>4757.2945128209367</v>
      </c>
      <c r="L37" s="339"/>
      <c r="M37" s="340">
        <v>1</v>
      </c>
      <c r="N37" s="276">
        <f t="shared" si="0"/>
        <v>4757.2945128209367</v>
      </c>
    </row>
    <row r="38" spans="1:14">
      <c r="A38" s="116" t="s">
        <v>242</v>
      </c>
      <c r="B38" s="836" t="str">
        <f>VLOOKUP(A38,EQUIPOS!A8:D154,3,FALSE)</f>
        <v>Grúa con torre capacidad 1 ton en la punta.</v>
      </c>
      <c r="C38" s="837"/>
      <c r="D38" s="837"/>
      <c r="E38" s="837"/>
      <c r="F38" s="837"/>
      <c r="G38" s="837"/>
      <c r="H38" s="838"/>
      <c r="I38" s="425"/>
      <c r="J38" s="426"/>
      <c r="K38" s="442">
        <f>VLOOKUP(A38,EQUIPOS!A8:D165,4,FALSE)</f>
        <v>152294.09715188277</v>
      </c>
      <c r="L38" s="339"/>
      <c r="M38" s="340">
        <v>2.5</v>
      </c>
      <c r="N38" s="276">
        <f t="shared" si="0"/>
        <v>60917.638860753112</v>
      </c>
    </row>
    <row r="39" spans="1:14">
      <c r="A39" s="116" t="s">
        <v>267</v>
      </c>
      <c r="B39" s="836" t="str">
        <f>VLOOKUP(A39,EQUIPOS!A9:D154,3,FALSE)</f>
        <v>Motobomba de concreto</v>
      </c>
      <c r="C39" s="837"/>
      <c r="D39" s="837"/>
      <c r="E39" s="837"/>
      <c r="F39" s="837"/>
      <c r="G39" s="837"/>
      <c r="H39" s="838"/>
      <c r="I39" s="425"/>
      <c r="J39" s="426"/>
      <c r="K39" s="442">
        <f>VLOOKUP(A39,EQUIPOS!A9:D166,4,FALSE)</f>
        <v>6809.2204707151386</v>
      </c>
      <c r="L39" s="339"/>
      <c r="M39" s="340">
        <v>2.5499800000000001</v>
      </c>
      <c r="N39" s="276">
        <f t="shared" si="0"/>
        <v>2670.3034810920626</v>
      </c>
    </row>
    <row r="40" spans="1:14">
      <c r="A40" s="116" t="s">
        <v>277</v>
      </c>
      <c r="B40" s="836" t="str">
        <f>VLOOKUP(A40,EQUIPOS!A10:D154,3,FALSE)</f>
        <v>Pala auxiliar de piloteadora</v>
      </c>
      <c r="C40" s="837"/>
      <c r="D40" s="837"/>
      <c r="E40" s="837"/>
      <c r="F40" s="837"/>
      <c r="G40" s="837"/>
      <c r="H40" s="838"/>
      <c r="I40" s="425"/>
      <c r="J40" s="426"/>
      <c r="K40" s="442">
        <f>VLOOKUP(A40,EQUIPOS!A10:D167,4,FALSE)</f>
        <v>489116.06436338811</v>
      </c>
      <c r="L40" s="339"/>
      <c r="M40" s="340">
        <v>2.5</v>
      </c>
      <c r="N40" s="276">
        <f t="shared" si="0"/>
        <v>195646.42574535526</v>
      </c>
    </row>
    <row r="41" spans="1:14">
      <c r="A41" s="116" t="s">
        <v>282</v>
      </c>
      <c r="B41" s="836" t="str">
        <f>VLOOKUP(A41,EQUIPOS!A6:D154,3,FALSE)</f>
        <v>Piloteadora potencia 250KW, RPM 1800, fuerza elevadora 200KN</v>
      </c>
      <c r="C41" s="837"/>
      <c r="D41" s="837"/>
      <c r="E41" s="837"/>
      <c r="F41" s="837"/>
      <c r="G41" s="837"/>
      <c r="H41" s="838"/>
      <c r="I41" s="425"/>
      <c r="J41" s="426"/>
      <c r="K41" s="442">
        <f>VLOOKUP(A41,EQUIPOS!A6:D154,4,FALSE)</f>
        <v>714861.68565246952</v>
      </c>
      <c r="L41" s="339"/>
      <c r="M41" s="340">
        <v>1</v>
      </c>
      <c r="N41" s="276">
        <f t="shared" si="0"/>
        <v>714861.68565246952</v>
      </c>
    </row>
    <row r="42" spans="1:14">
      <c r="A42" s="116" t="s">
        <v>310</v>
      </c>
      <c r="B42" s="836" t="str">
        <f>VLOOKUP(A42,EQUIPOS!A12:D156,3,FALSE)</f>
        <v>Retroexcavadora A25C</v>
      </c>
      <c r="C42" s="837"/>
      <c r="D42" s="837"/>
      <c r="E42" s="837"/>
      <c r="F42" s="837"/>
      <c r="G42" s="837"/>
      <c r="H42" s="838"/>
      <c r="I42" s="332"/>
      <c r="J42" s="334"/>
      <c r="K42" s="442">
        <f>VLOOKUP(A42,EQUIPOS!A12:D169,4,FALSE)</f>
        <v>188835.32838117096</v>
      </c>
      <c r="L42" s="427"/>
      <c r="M42" s="428">
        <v>2.5</v>
      </c>
      <c r="N42" s="276">
        <f t="shared" si="0"/>
        <v>75534.131352468379</v>
      </c>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N83*M45</f>
        <v>8989.0050753001669</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1094372.5336590982</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25327.685227014361</v>
      </c>
      <c r="N52" s="276">
        <f>K52*M52</f>
        <v>59646.698709618817</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4073.6964964599129</v>
      </c>
      <c r="N53" s="276">
        <f>K53*M53</f>
        <v>503917.1150829221</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509789.03947032592</v>
      </c>
      <c r="N54" s="276">
        <f>K54*M54</f>
        <v>420406.74408615043</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SUM(N52:N58)</f>
        <v>983970.55787869135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1256</v>
      </c>
      <c r="B64" s="49" t="str">
        <f>VLOOKUP(A64,TRANSPORTE!A5:D117,3,FALSE)</f>
        <v>Transporte de material de excavación</v>
      </c>
      <c r="C64" s="321"/>
      <c r="D64" s="321"/>
      <c r="E64" s="321"/>
      <c r="F64" s="321"/>
      <c r="G64" s="321"/>
      <c r="H64" s="315" t="s">
        <v>1467</v>
      </c>
      <c r="I64" s="283">
        <v>1.3</v>
      </c>
      <c r="J64" s="290">
        <v>1</v>
      </c>
      <c r="K64" s="283">
        <f>I64*J64</f>
        <v>1.3</v>
      </c>
      <c r="L64" s="827">
        <f>VLOOKUP(A64,TRANSPORTE!A5:D117,4,FALSE)</f>
        <v>1303.8790800609997</v>
      </c>
      <c r="M64" s="828"/>
      <c r="N64" s="291">
        <f>K64*L64</f>
        <v>1695.0428040792997</v>
      </c>
    </row>
    <row r="65" spans="1:15">
      <c r="A65" t="s">
        <v>1408</v>
      </c>
      <c r="B65" s="49" t="str">
        <f>VLOOKUP(A65,TRANSPORTE!A6:D117,3,FALSE)</f>
        <v>Equipo de Transporte (Camiones Grúas</v>
      </c>
      <c r="C65" s="50"/>
      <c r="D65" s="50"/>
      <c r="E65" s="50"/>
      <c r="F65" s="50"/>
      <c r="G65" s="50"/>
      <c r="H65" s="315" t="s">
        <v>1467</v>
      </c>
      <c r="I65" s="283">
        <v>0.05</v>
      </c>
      <c r="J65" s="290">
        <v>1</v>
      </c>
      <c r="K65" s="283">
        <f>I65*J65</f>
        <v>0.05</v>
      </c>
      <c r="L65" s="827">
        <f>VLOOKUP(A65,TRANSPORTE!A6:D117,4,FALSE)</f>
        <v>65.401578060384537</v>
      </c>
      <c r="M65" s="828"/>
      <c r="N65" s="291">
        <f>K65*L65</f>
        <v>3.2700789030192272</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1698.312882982319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975"/>
      <c r="N74" s="101" t="s">
        <v>951</v>
      </c>
    </row>
    <row r="75" spans="1:15">
      <c r="B75" s="211" t="s">
        <v>2042</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175560</v>
      </c>
      <c r="J76" s="297">
        <v>185</v>
      </c>
      <c r="K76" s="298">
        <f>VLOOKUP(A76,'MANO DE OBRA'!A8:D99,4,FALSE)</f>
        <v>324786</v>
      </c>
      <c r="L76" s="53"/>
      <c r="M76" s="438">
        <v>8</v>
      </c>
      <c r="N76" s="399">
        <f>K76/M76</f>
        <v>40598.25</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2041</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175560</v>
      </c>
      <c r="J79" s="297">
        <v>185</v>
      </c>
      <c r="K79" s="298">
        <f>VLOOKUP(A79,'MANO DE OBRA'!A9:D101,4,FALSE)</f>
        <v>324786</v>
      </c>
      <c r="L79" s="53"/>
      <c r="M79" s="304">
        <v>12</v>
      </c>
      <c r="N79" s="399">
        <f>K79/M79</f>
        <v>27065.5</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10"/>
      <c r="C82" s="811"/>
      <c r="D82" s="811"/>
      <c r="E82" s="811"/>
      <c r="F82" s="811"/>
      <c r="G82" s="811"/>
      <c r="H82" s="811"/>
      <c r="I82" s="129"/>
      <c r="J82" s="129"/>
      <c r="K82" s="129"/>
      <c r="L82" s="911"/>
      <c r="M82" s="911"/>
      <c r="N82" s="130"/>
    </row>
    <row r="83" spans="1:14" ht="15.75" thickBot="1">
      <c r="B83" s="829" t="s">
        <v>953</v>
      </c>
      <c r="C83" s="830"/>
      <c r="D83" s="830"/>
      <c r="E83" s="830"/>
      <c r="F83" s="830"/>
      <c r="G83" s="830"/>
      <c r="H83" s="830"/>
      <c r="I83" s="830"/>
      <c r="J83" s="830"/>
      <c r="K83" s="830"/>
      <c r="L83" s="830"/>
      <c r="M83" s="831"/>
      <c r="N83" s="464">
        <f>SUM(N76:N82)</f>
        <v>89890.050753001662</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N47+N59+N70+N83</f>
        <v>2169931.4551737737</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433986.29103475477</v>
      </c>
      <c r="M90" s="858"/>
      <c r="N90" s="54"/>
    </row>
    <row r="91" spans="1:14">
      <c r="B91" s="92" t="s">
        <v>973</v>
      </c>
      <c r="C91" s="93"/>
      <c r="D91" s="93"/>
      <c r="E91" s="93"/>
      <c r="F91" s="93"/>
      <c r="G91" s="93"/>
      <c r="H91" s="93"/>
      <c r="I91" s="90"/>
      <c r="J91" s="91"/>
      <c r="K91" s="308">
        <v>0.05</v>
      </c>
      <c r="L91" s="857">
        <f>N85*K91</f>
        <v>108496.57275868869</v>
      </c>
      <c r="M91" s="858"/>
      <c r="N91" s="54"/>
    </row>
    <row r="92" spans="1:14" ht="15.75" thickBot="1">
      <c r="B92" s="94" t="s">
        <v>974</v>
      </c>
      <c r="C92" s="95"/>
      <c r="D92" s="95"/>
      <c r="E92" s="95"/>
      <c r="F92" s="95"/>
      <c r="G92" s="95"/>
      <c r="H92" s="95"/>
      <c r="I92" s="96"/>
      <c r="J92" s="97"/>
      <c r="K92" s="309">
        <v>0.05</v>
      </c>
      <c r="L92" s="859">
        <f>N85*K92</f>
        <v>108496.57275868869</v>
      </c>
      <c r="M92" s="860"/>
      <c r="N92" s="54"/>
    </row>
    <row r="93" spans="1:14" ht="15.75" thickBot="1">
      <c r="B93" s="823" t="s">
        <v>953</v>
      </c>
      <c r="C93" s="824"/>
      <c r="D93" s="824"/>
      <c r="E93" s="824"/>
      <c r="F93" s="824"/>
      <c r="G93" s="824"/>
      <c r="H93" s="824"/>
      <c r="I93" s="824"/>
      <c r="J93" s="824"/>
      <c r="K93" s="824"/>
      <c r="L93" s="824"/>
      <c r="M93" s="825"/>
      <c r="N93" s="55">
        <f>L90+L91+L92</f>
        <v>650979.43655213213</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2820910.8917259057</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2215</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2216</v>
      </c>
      <c r="C111" s="259"/>
      <c r="D111" s="259"/>
      <c r="E111" s="259"/>
      <c r="F111" s="259"/>
      <c r="G111" s="259"/>
      <c r="H111" s="259"/>
      <c r="I111" s="259"/>
      <c r="J111" s="259"/>
      <c r="K111" s="259"/>
      <c r="L111" s="259"/>
      <c r="M111" s="259"/>
      <c r="N111" s="260"/>
    </row>
    <row r="112" spans="2:14" ht="15" customHeight="1">
      <c r="B112" s="965" t="s">
        <v>2217</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2218</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2219</v>
      </c>
      <c r="C125" s="261"/>
      <c r="D125" s="261"/>
      <c r="E125" s="247"/>
      <c r="F125" s="247"/>
      <c r="G125" s="247"/>
      <c r="H125" s="247"/>
      <c r="I125" s="247"/>
      <c r="J125" s="971"/>
      <c r="K125" s="971"/>
      <c r="L125" s="971"/>
      <c r="M125" s="971"/>
      <c r="N125" s="972"/>
    </row>
    <row r="126" spans="2:14" ht="15.75" thickBot="1">
      <c r="B126" s="423" t="s">
        <v>2220</v>
      </c>
      <c r="C126" s="424"/>
      <c r="D126" s="424"/>
      <c r="E126" s="263"/>
      <c r="F126" s="263"/>
      <c r="G126" s="263"/>
      <c r="H126" s="263"/>
      <c r="I126" s="263"/>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1651</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182</v>
      </c>
      <c r="B36" s="836" t="str">
        <f>VLOOKUP(A36,EQUIPOS!A6:D154,3,FALSE)</f>
        <v xml:space="preserve">Compresor para penetrar roca
</v>
      </c>
      <c r="C36" s="837"/>
      <c r="D36" s="837"/>
      <c r="E36" s="837"/>
      <c r="F36" s="837"/>
      <c r="G36" s="837"/>
      <c r="H36" s="838"/>
      <c r="I36" s="271"/>
      <c r="J36" s="272"/>
      <c r="K36" s="273">
        <f>VLOOKUP(A36,EQUIPOS!A6:D163,4,FALSE)</f>
        <v>109246.07940000435</v>
      </c>
      <c r="L36" s="274"/>
      <c r="M36" s="275">
        <v>0.125</v>
      </c>
      <c r="N36" s="276">
        <f>K36/M36</f>
        <v>873968.63520003483</v>
      </c>
    </row>
    <row r="37" spans="1:14">
      <c r="A37" s="116" t="s">
        <v>242</v>
      </c>
      <c r="B37" s="836" t="str">
        <f>VLOOKUP(A37,EQUIPOS!A7:D154,3,FALSE)</f>
        <v>Grúa con torre capacidad 1 ton en la punta.</v>
      </c>
      <c r="C37" s="837"/>
      <c r="D37" s="837"/>
      <c r="E37" s="837"/>
      <c r="F37" s="837"/>
      <c r="G37" s="837"/>
      <c r="H37" s="838"/>
      <c r="I37" s="425"/>
      <c r="J37" s="426"/>
      <c r="K37" s="273">
        <f>VLOOKUP(A37,EQUIPOS!A7:D164,4,FALSE)</f>
        <v>152294.09715188277</v>
      </c>
      <c r="L37" s="339"/>
      <c r="M37" s="340">
        <v>2.5</v>
      </c>
      <c r="N37" s="276">
        <f>K37/M37</f>
        <v>60917.638860753112</v>
      </c>
    </row>
    <row r="38" spans="1:14">
      <c r="A38" s="116" t="s">
        <v>267</v>
      </c>
      <c r="B38" s="836" t="str">
        <f>VLOOKUP(A38,EQUIPOS!A8:D154,3,FALSE)</f>
        <v>Motobomba de concreto</v>
      </c>
      <c r="C38" s="837"/>
      <c r="D38" s="837"/>
      <c r="E38" s="837"/>
      <c r="F38" s="837"/>
      <c r="G38" s="837"/>
      <c r="H38" s="838"/>
      <c r="I38" s="425"/>
      <c r="J38" s="426"/>
      <c r="K38" s="442">
        <f>VLOOKUP(A38,EQUIPOS!A8:D165,4,FALSE)</f>
        <v>6809.2204707151386</v>
      </c>
      <c r="L38" s="339"/>
      <c r="M38" s="340">
        <v>0.65</v>
      </c>
      <c r="N38" s="276">
        <f>K38/M38</f>
        <v>10475.723801100214</v>
      </c>
    </row>
    <row r="39" spans="1:14">
      <c r="A39" s="116" t="s">
        <v>310</v>
      </c>
      <c r="B39" s="836" t="str">
        <f>VLOOKUP(A39,EQUIPOS!A9:D154,3,FALSE)</f>
        <v>Retroexcavadora A25C</v>
      </c>
      <c r="C39" s="837"/>
      <c r="D39" s="837"/>
      <c r="E39" s="837"/>
      <c r="F39" s="837"/>
      <c r="G39" s="837"/>
      <c r="H39" s="838"/>
      <c r="I39" s="425"/>
      <c r="J39" s="426"/>
      <c r="K39" s="442">
        <f>VLOOKUP(A39,EQUIPOS!A9:D166,4,FALSE)</f>
        <v>188835.32838117096</v>
      </c>
      <c r="L39" s="339"/>
      <c r="M39" s="340">
        <v>0.65</v>
      </c>
      <c r="N39" s="276">
        <f>K39/M39</f>
        <v>290515.88981718605</v>
      </c>
    </row>
    <row r="40" spans="1:14">
      <c r="A40" s="116"/>
      <c r="B40" s="836"/>
      <c r="C40" s="837"/>
      <c r="D40" s="837"/>
      <c r="E40" s="837"/>
      <c r="F40" s="837"/>
      <c r="G40" s="837"/>
      <c r="H40" s="838"/>
      <c r="I40" s="425"/>
      <c r="J40" s="426"/>
      <c r="K40" s="442"/>
      <c r="L40" s="339"/>
      <c r="M40" s="340"/>
      <c r="N40" s="276"/>
    </row>
    <row r="41" spans="1:14">
      <c r="A41" s="116"/>
      <c r="B41" s="836"/>
      <c r="C41" s="837"/>
      <c r="D41" s="837"/>
      <c r="E41" s="837"/>
      <c r="F41" s="837"/>
      <c r="G41" s="837"/>
      <c r="H41" s="838"/>
      <c r="I41" s="425"/>
      <c r="J41" s="426"/>
      <c r="K41" s="442"/>
      <c r="L41" s="339"/>
      <c r="M41" s="340"/>
      <c r="N41" s="276"/>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N87*M45</f>
        <v>46742.82639156087</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398">
        <f>SUM(N36:N46)</f>
        <v>1282620.7140706351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14" t="s">
        <v>944</v>
      </c>
      <c r="C51" s="815"/>
      <c r="D51" s="815"/>
      <c r="E51" s="815"/>
      <c r="F51" s="815"/>
      <c r="G51" s="815"/>
      <c r="H51" s="815"/>
      <c r="I51" s="816"/>
      <c r="J51" s="319" t="s">
        <v>945</v>
      </c>
      <c r="K51" s="88" t="s">
        <v>946</v>
      </c>
      <c r="L51" s="817" t="s">
        <v>955</v>
      </c>
      <c r="M51" s="816"/>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4073.6964964599129</v>
      </c>
      <c r="N52" s="276">
        <f>K52*M52</f>
        <v>725640.64571940771</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509789.03947032592</v>
      </c>
      <c r="N53" s="276">
        <f t="shared" ref="N53:N59" si="0">K53*M53</f>
        <v>605385.71148405666</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6361.9728367361631</v>
      </c>
      <c r="N54" s="276">
        <f t="shared" si="0"/>
        <v>1908.5918510208489</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3812.0685480021107</v>
      </c>
      <c r="N55" s="276">
        <f t="shared" si="0"/>
        <v>11436.205644006332</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12281.484849048064</v>
      </c>
      <c r="N56" s="276">
        <f t="shared" si="0"/>
        <v>3070.3712122620159</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2002.5828064982579</v>
      </c>
      <c r="N57" s="276">
        <f t="shared" si="0"/>
        <v>2002.5828064982579</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1447.5885932030824</v>
      </c>
      <c r="N58" s="276">
        <f t="shared" si="0"/>
        <v>1447.5885932030824</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11009.090281700832</v>
      </c>
      <c r="N59" s="276">
        <f t="shared" si="0"/>
        <v>5042.1633490189815</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23" t="s">
        <v>953</v>
      </c>
      <c r="C63" s="824"/>
      <c r="D63" s="824"/>
      <c r="E63" s="824"/>
      <c r="F63" s="824"/>
      <c r="G63" s="824"/>
      <c r="H63" s="824"/>
      <c r="I63" s="824"/>
      <c r="J63" s="824"/>
      <c r="K63" s="824"/>
      <c r="L63" s="824"/>
      <c r="M63" s="825"/>
      <c r="N63" s="398">
        <f>SUM(N52:N62)</f>
        <v>1355933.860659474</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1256</v>
      </c>
      <c r="B68" s="49" t="str">
        <f>VLOOKUP(A68,TRANSPORTE!A5:D117,3,FALSE)</f>
        <v>Transporte de material de excavación</v>
      </c>
      <c r="C68" s="321"/>
      <c r="D68" s="321"/>
      <c r="E68" s="321"/>
      <c r="F68" s="321"/>
      <c r="G68" s="321"/>
      <c r="H68" s="315" t="s">
        <v>1467</v>
      </c>
      <c r="I68" s="283">
        <v>1.3</v>
      </c>
      <c r="J68" s="290">
        <v>1</v>
      </c>
      <c r="K68" s="283">
        <f>I68*J68</f>
        <v>1.3</v>
      </c>
      <c r="L68" s="827">
        <f>VLOOKUP(A68,TRANSPORTE!A5:D117,4,FALSE)</f>
        <v>1303.8790800609997</v>
      </c>
      <c r="M68" s="828"/>
      <c r="N68" s="291">
        <f>K68*L68</f>
        <v>1695.0428040792997</v>
      </c>
    </row>
    <row r="69" spans="1:15">
      <c r="A69" t="s">
        <v>1408</v>
      </c>
      <c r="B69" s="49" t="str">
        <f>VLOOKUP(A69,TRANSPORTE!A6:D117,3,FALSE)</f>
        <v>Equipo de Transporte (Camiones Grúas</v>
      </c>
      <c r="C69" s="50"/>
      <c r="D69" s="50"/>
      <c r="E69" s="50"/>
      <c r="F69" s="50"/>
      <c r="G69" s="50"/>
      <c r="H69" s="315" t="s">
        <v>1467</v>
      </c>
      <c r="I69" s="283">
        <v>0.05</v>
      </c>
      <c r="J69" s="290">
        <v>1</v>
      </c>
      <c r="K69" s="283">
        <f>I69*J69</f>
        <v>0.05</v>
      </c>
      <c r="L69" s="827">
        <f>VLOOKUP(A69,TRANSPORTE!A6:D117,4,FALSE)</f>
        <v>65.401578060384537</v>
      </c>
      <c r="M69" s="828"/>
      <c r="N69" s="291">
        <f>K69*L69</f>
        <v>3.2700789030192272</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1698.312882982319</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1409</v>
      </c>
      <c r="K78" s="77" t="s">
        <v>966</v>
      </c>
      <c r="L78" s="851" t="s">
        <v>950</v>
      </c>
      <c r="M78" s="975"/>
      <c r="N78" s="101" t="s">
        <v>951</v>
      </c>
    </row>
    <row r="79" spans="1:15">
      <c r="A79" s="219"/>
      <c r="B79" s="211" t="s">
        <v>2042</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175560</v>
      </c>
      <c r="J80" s="297">
        <v>185</v>
      </c>
      <c r="K80" s="298">
        <f>VLOOKUP(A80,'MANO DE OBRA'!A8:D99,4,FALSE)</f>
        <v>324786</v>
      </c>
      <c r="L80" s="53"/>
      <c r="M80" s="438">
        <v>1</v>
      </c>
      <c r="N80" s="399">
        <f>K80/M80</f>
        <v>324786</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1650</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175560</v>
      </c>
      <c r="J83" s="297">
        <v>185</v>
      </c>
      <c r="K83" s="298">
        <f>VLOOKUP(A83,'MANO DE OBRA'!A9:D101,4,FALSE)</f>
        <v>324786</v>
      </c>
      <c r="L83" s="53"/>
      <c r="M83" s="304">
        <v>12</v>
      </c>
      <c r="N83" s="399">
        <f>K83/M83</f>
        <v>27065.5</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10"/>
      <c r="C86" s="811"/>
      <c r="D86" s="811"/>
      <c r="E86" s="811"/>
      <c r="F86" s="811"/>
      <c r="G86" s="811"/>
      <c r="H86" s="811"/>
      <c r="I86" s="129"/>
      <c r="J86" s="129"/>
      <c r="K86" s="129"/>
      <c r="L86" s="911"/>
      <c r="M86" s="911"/>
      <c r="N86" s="48"/>
    </row>
    <row r="87" spans="1:14" ht="15.75" thickBot="1">
      <c r="B87" s="829" t="s">
        <v>953</v>
      </c>
      <c r="C87" s="830"/>
      <c r="D87" s="830"/>
      <c r="E87" s="830"/>
      <c r="F87" s="830"/>
      <c r="G87" s="830"/>
      <c r="H87" s="830"/>
      <c r="I87" s="830"/>
      <c r="J87" s="830"/>
      <c r="K87" s="830"/>
      <c r="L87" s="830"/>
      <c r="M87" s="831"/>
      <c r="N87" s="305">
        <f>SUM(N80:N86)</f>
        <v>467428.26391560864</v>
      </c>
    </row>
    <row r="88" spans="1:14" ht="15.75" thickBot="1">
      <c r="B88" s="36"/>
      <c r="C88" s="37"/>
      <c r="D88" s="37"/>
      <c r="E88" s="37"/>
      <c r="F88" s="37"/>
      <c r="G88" s="37"/>
      <c r="H88" s="37"/>
      <c r="I88" s="37"/>
      <c r="J88" s="37"/>
      <c r="K88" s="37"/>
      <c r="L88" s="37"/>
      <c r="M88" s="37"/>
      <c r="N88" s="38"/>
    </row>
    <row r="89" spans="1:14" ht="15.75" thickBot="1">
      <c r="B89" s="823" t="s">
        <v>967</v>
      </c>
      <c r="C89" s="824"/>
      <c r="D89" s="824"/>
      <c r="E89" s="824"/>
      <c r="F89" s="824"/>
      <c r="G89" s="824"/>
      <c r="H89" s="824"/>
      <c r="I89" s="824"/>
      <c r="J89" s="824"/>
      <c r="K89" s="824"/>
      <c r="L89" s="824"/>
      <c r="M89" s="825"/>
      <c r="N89" s="102">
        <f>N47+N63+N74+N87</f>
        <v>3107681.1515287003</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14" t="s">
        <v>969</v>
      </c>
      <c r="C93" s="815"/>
      <c r="D93" s="815"/>
      <c r="E93" s="815"/>
      <c r="F93" s="815"/>
      <c r="G93" s="815"/>
      <c r="H93" s="815"/>
      <c r="I93" s="318"/>
      <c r="J93" s="338"/>
      <c r="K93" s="306" t="s">
        <v>970</v>
      </c>
      <c r="L93" s="853" t="s">
        <v>971</v>
      </c>
      <c r="M93" s="854"/>
      <c r="N93" s="307"/>
    </row>
    <row r="94" spans="1:14">
      <c r="B94" s="855" t="s">
        <v>972</v>
      </c>
      <c r="C94" s="856"/>
      <c r="D94" s="856"/>
      <c r="E94" s="856"/>
      <c r="F94" s="856"/>
      <c r="G94" s="856"/>
      <c r="H94" s="856"/>
      <c r="I94" s="90"/>
      <c r="J94" s="91"/>
      <c r="K94" s="308">
        <v>0.2</v>
      </c>
      <c r="L94" s="857">
        <f>N89*K94</f>
        <v>621536.23030574003</v>
      </c>
      <c r="M94" s="858"/>
      <c r="N94" s="54"/>
    </row>
    <row r="95" spans="1:14">
      <c r="B95" s="92" t="s">
        <v>973</v>
      </c>
      <c r="C95" s="93"/>
      <c r="D95" s="93"/>
      <c r="E95" s="93"/>
      <c r="F95" s="93"/>
      <c r="G95" s="93"/>
      <c r="H95" s="93"/>
      <c r="I95" s="90"/>
      <c r="J95" s="91"/>
      <c r="K95" s="308">
        <v>0.05</v>
      </c>
      <c r="L95" s="857">
        <f>N89*K95</f>
        <v>155384.05757643501</v>
      </c>
      <c r="M95" s="858"/>
      <c r="N95" s="54"/>
    </row>
    <row r="96" spans="1:14" ht="15.75" thickBot="1">
      <c r="B96" s="94" t="s">
        <v>974</v>
      </c>
      <c r="C96" s="95"/>
      <c r="D96" s="95"/>
      <c r="E96" s="95"/>
      <c r="F96" s="95"/>
      <c r="G96" s="95"/>
      <c r="H96" s="95"/>
      <c r="I96" s="96"/>
      <c r="J96" s="97"/>
      <c r="K96" s="309">
        <v>0.05</v>
      </c>
      <c r="L96" s="859">
        <f>N89*K96</f>
        <v>155384.05757643501</v>
      </c>
      <c r="M96" s="860"/>
      <c r="N96" s="54"/>
    </row>
    <row r="97" spans="1:14" ht="15.75" thickBot="1">
      <c r="B97" s="823" t="s">
        <v>953</v>
      </c>
      <c r="C97" s="824"/>
      <c r="D97" s="824"/>
      <c r="E97" s="824"/>
      <c r="F97" s="824"/>
      <c r="G97" s="824"/>
      <c r="H97" s="824"/>
      <c r="I97" s="824"/>
      <c r="J97" s="824"/>
      <c r="K97" s="824"/>
      <c r="L97" s="824"/>
      <c r="M97" s="825"/>
      <c r="N97" s="55">
        <f>L94+L95+L96</f>
        <v>932304.3454586101</v>
      </c>
    </row>
    <row r="98" spans="1:14" ht="15.75" thickBot="1">
      <c r="B98" s="36"/>
      <c r="C98" s="37"/>
      <c r="D98" s="37"/>
      <c r="E98" s="37"/>
      <c r="F98" s="37"/>
      <c r="G98" s="37"/>
      <c r="H98" s="37"/>
      <c r="I98" s="37"/>
      <c r="J98" s="37"/>
      <c r="K98" s="37"/>
      <c r="L98" s="37"/>
      <c r="M98" s="37"/>
      <c r="N98" s="38"/>
    </row>
    <row r="99" spans="1:14" ht="15.75" thickBot="1">
      <c r="A99" t="s">
        <v>2015</v>
      </c>
      <c r="B99" s="823" t="s">
        <v>975</v>
      </c>
      <c r="C99" s="824"/>
      <c r="D99" s="824"/>
      <c r="E99" s="824"/>
      <c r="F99" s="824"/>
      <c r="G99" s="824"/>
      <c r="H99" s="824"/>
      <c r="I99" s="824"/>
      <c r="J99" s="824"/>
      <c r="K99" s="824"/>
      <c r="L99" s="824"/>
      <c r="M99" s="825"/>
      <c r="N99" s="192">
        <f>N89+N97</f>
        <v>4039985.4969873102</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2215</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2216</v>
      </c>
      <c r="C115" s="259"/>
      <c r="D115" s="259"/>
      <c r="E115" s="259"/>
      <c r="F115" s="259"/>
      <c r="G115" s="259"/>
      <c r="H115" s="259"/>
      <c r="I115" s="259"/>
      <c r="J115" s="259"/>
      <c r="K115" s="259"/>
      <c r="L115" s="259"/>
      <c r="M115" s="259"/>
      <c r="N115" s="260"/>
    </row>
    <row r="116" spans="2:14" ht="15" customHeight="1">
      <c r="B116" s="965" t="s">
        <v>2217</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2218</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2219</v>
      </c>
      <c r="C129" s="261"/>
      <c r="D129" s="261"/>
      <c r="E129" s="247"/>
      <c r="F129" s="247"/>
      <c r="G129" s="247"/>
      <c r="H129" s="247"/>
      <c r="I129" s="247"/>
      <c r="J129" s="971"/>
      <c r="K129" s="971"/>
      <c r="L129" s="971"/>
      <c r="M129" s="971"/>
      <c r="N129" s="972"/>
    </row>
    <row r="130" spans="2:14" ht="15.75" thickBot="1">
      <c r="B130" s="423" t="s">
        <v>2220</v>
      </c>
      <c r="C130" s="424"/>
      <c r="D130" s="424"/>
      <c r="E130" s="263"/>
      <c r="F130" s="263"/>
      <c r="G130" s="263"/>
      <c r="H130" s="263"/>
      <c r="I130" s="263"/>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2197</v>
      </c>
      <c r="M1" s="930"/>
      <c r="N1" s="931"/>
    </row>
    <row r="2" spans="2:14" ht="40.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2" hidden="1" customHeight="1" thickBo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1100</v>
      </c>
      <c r="C31" s="84" t="s">
        <v>1652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180</v>
      </c>
      <c r="B36" s="836" t="str">
        <f>VLOOKUP(A36,EQUIPOS!A6:D154,3,FALSE)</f>
        <v>Compresor 120 HP, con martillo.</v>
      </c>
      <c r="C36" s="837"/>
      <c r="D36" s="837"/>
      <c r="E36" s="837"/>
      <c r="F36" s="837"/>
      <c r="G36" s="837"/>
      <c r="H36" s="838"/>
      <c r="I36" s="271"/>
      <c r="J36" s="272"/>
      <c r="K36" s="273">
        <f>VLOOKUP(A36,EQUIPOS!A6:D163,4,FALSE)</f>
        <v>93567.613611953711</v>
      </c>
      <c r="L36" s="274"/>
      <c r="M36" s="275">
        <v>0.16</v>
      </c>
      <c r="N36" s="276">
        <f>K36/M36</f>
        <v>584797.58507471066</v>
      </c>
    </row>
    <row r="37" spans="1:14">
      <c r="A37" s="116" t="s">
        <v>261</v>
      </c>
      <c r="B37" s="836" t="str">
        <f>VLOOKUP(A37,EQUIPOS!A7:D154,3,FALSE)</f>
        <v xml:space="preserve">Motobomba 3 PULGADAS (incluye operario)
</v>
      </c>
      <c r="C37" s="837"/>
      <c r="D37" s="837"/>
      <c r="E37" s="837"/>
      <c r="F37" s="837"/>
      <c r="G37" s="837"/>
      <c r="H37" s="838"/>
      <c r="I37" s="425"/>
      <c r="J37" s="426"/>
      <c r="K37" s="273">
        <f>VLOOKUP(A37,EQUIPOS!A7:D164,4,FALSE)</f>
        <v>5617.3864922984612</v>
      </c>
      <c r="L37" s="339"/>
      <c r="M37" s="340">
        <v>0.16</v>
      </c>
      <c r="N37" s="276">
        <f>K37/M37</f>
        <v>35108.66557686538</v>
      </c>
    </row>
    <row r="38" spans="1:14">
      <c r="A38" s="116"/>
      <c r="B38" s="836"/>
      <c r="C38" s="837"/>
      <c r="D38" s="837"/>
      <c r="E38" s="837"/>
      <c r="F38" s="837"/>
      <c r="G38" s="837"/>
      <c r="H38" s="838"/>
      <c r="I38" s="425"/>
      <c r="J38" s="426"/>
      <c r="K38" s="442"/>
      <c r="L38" s="339"/>
      <c r="M38" s="340"/>
      <c r="N38" s="276"/>
    </row>
    <row r="39" spans="1:14">
      <c r="A39" s="116"/>
      <c r="B39" s="836"/>
      <c r="C39" s="837"/>
      <c r="D39" s="837"/>
      <c r="E39" s="837"/>
      <c r="F39" s="837"/>
      <c r="G39" s="837"/>
      <c r="H39" s="838"/>
      <c r="I39" s="425"/>
      <c r="J39" s="426"/>
      <c r="K39" s="442"/>
      <c r="L39" s="339"/>
      <c r="M39" s="340"/>
      <c r="N39" s="276"/>
    </row>
    <row r="40" spans="1:14">
      <c r="A40" s="116"/>
      <c r="B40" s="836"/>
      <c r="C40" s="837"/>
      <c r="D40" s="837"/>
      <c r="E40" s="837"/>
      <c r="F40" s="837"/>
      <c r="G40" s="837"/>
      <c r="H40" s="838"/>
      <c r="I40" s="332"/>
      <c r="J40" s="334"/>
      <c r="K40" s="442"/>
      <c r="L40" s="427"/>
      <c r="M40" s="428"/>
      <c r="N40" s="276"/>
    </row>
    <row r="41" spans="1:14">
      <c r="B41" s="836"/>
      <c r="C41" s="837"/>
      <c r="D41" s="837"/>
      <c r="E41" s="837"/>
      <c r="F41" s="837"/>
      <c r="G41" s="837"/>
      <c r="H41" s="838"/>
      <c r="I41" s="39"/>
      <c r="J41" s="40"/>
      <c r="K41" s="442"/>
      <c r="L41" s="280"/>
      <c r="M41" s="281"/>
      <c r="N41" s="276"/>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0.05</v>
      </c>
      <c r="N43" s="348">
        <f>N77*M43</f>
        <v>12625.400141187813</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632531.65079276392</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12281.484849048064</v>
      </c>
      <c r="N50" s="276">
        <f>K50*M50</f>
        <v>2456.2969698096131</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2002.5828064982579</v>
      </c>
      <c r="N51" s="276">
        <f>K51*M51</f>
        <v>2002.5828064982579</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1447.5885932030824</v>
      </c>
      <c r="N52" s="276">
        <f>K52*M52</f>
        <v>723.79429660154119</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3776.2624697250026</v>
      </c>
      <c r="N53" s="276">
        <f>K53*M53</f>
        <v>566439.3704587504</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608703.33071083692</v>
      </c>
      <c r="N54" s="276">
        <f>K54*M54</f>
        <v>608703.33071083692</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1180325.3752424968</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1272</v>
      </c>
      <c r="B63" s="49" t="str">
        <f>VLOOKUP(A63,TRANSPORTE!A5:D117,3,FALSE)</f>
        <v>Transporte de material de excavación</v>
      </c>
      <c r="C63" s="321"/>
      <c r="D63" s="321"/>
      <c r="E63" s="321"/>
      <c r="F63" s="321"/>
      <c r="G63" s="321"/>
      <c r="H63" s="315" t="s">
        <v>1467</v>
      </c>
      <c r="I63" s="283">
        <v>1</v>
      </c>
      <c r="J63" s="290">
        <v>1</v>
      </c>
      <c r="K63" s="283">
        <f>I63*J63</f>
        <v>1</v>
      </c>
      <c r="L63" s="827">
        <f>VLOOKUP(A63,TRANSPORTE!A5:D117,4,FALSE)</f>
        <v>1303.8790800609997</v>
      </c>
      <c r="M63" s="828"/>
      <c r="N63" s="291">
        <f>K63*L63</f>
        <v>1303.8790800609997</v>
      </c>
    </row>
    <row r="64" spans="1:14">
      <c r="B64" s="49"/>
      <c r="C64" s="50"/>
      <c r="D64" s="50"/>
      <c r="E64" s="50"/>
      <c r="F64" s="50"/>
      <c r="G64" s="50"/>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1303.8790800609997</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11</v>
      </c>
      <c r="B73" s="52" t="str">
        <f>VLOOKUP(A73,'MANO DE OBRA'!A8:D68,3,FALSE)</f>
        <v>Obrero (4)</v>
      </c>
      <c r="C73" s="50"/>
      <c r="D73" s="50"/>
      <c r="E73" s="50"/>
      <c r="F73" s="50"/>
      <c r="G73" s="50"/>
      <c r="H73" s="50"/>
      <c r="I73" s="296">
        <f>K73/J73*100</f>
        <v>117040.00000000001</v>
      </c>
      <c r="J73" s="297">
        <v>185</v>
      </c>
      <c r="K73" s="298">
        <f>VLOOKUP(A73,'MANO DE OBRA'!A8:D99,4,FALSE)</f>
        <v>216524</v>
      </c>
      <c r="L73" s="53"/>
      <c r="M73" s="438">
        <v>1.28</v>
      </c>
      <c r="N73" s="399">
        <f>K73/M73</f>
        <v>169159.375</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SUM(N73:N76)</f>
        <v>252508.00282375625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N45+N58+N68+N77</f>
        <v>2066668.9079390783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413333.78158781567</v>
      </c>
      <c r="M84" s="858"/>
      <c r="N84" s="54"/>
    </row>
    <row r="85" spans="1:14">
      <c r="B85" s="92" t="s">
        <v>973</v>
      </c>
      <c r="C85" s="93"/>
      <c r="D85" s="93"/>
      <c r="E85" s="93"/>
      <c r="F85" s="93"/>
      <c r="G85" s="93"/>
      <c r="H85" s="93"/>
      <c r="I85" s="90"/>
      <c r="J85" s="91"/>
      <c r="K85" s="308">
        <v>0.05</v>
      </c>
      <c r="L85" s="857">
        <f>N79*K85</f>
        <v>103333.44539695392</v>
      </c>
      <c r="M85" s="858"/>
      <c r="N85" s="54"/>
    </row>
    <row r="86" spans="1:14" ht="15.75" thickBot="1">
      <c r="B86" s="94" t="s">
        <v>974</v>
      </c>
      <c r="C86" s="95"/>
      <c r="D86" s="95"/>
      <c r="E86" s="95"/>
      <c r="F86" s="95"/>
      <c r="G86" s="95"/>
      <c r="H86" s="95"/>
      <c r="I86" s="96"/>
      <c r="J86" s="97"/>
      <c r="K86" s="309">
        <v>0.05</v>
      </c>
      <c r="L86" s="859">
        <f>N79*K86</f>
        <v>103333.44539695392</v>
      </c>
      <c r="M86" s="860"/>
      <c r="N86" s="54"/>
    </row>
    <row r="87" spans="1:14" ht="15.75" thickBot="1">
      <c r="B87" s="823" t="s">
        <v>953</v>
      </c>
      <c r="C87" s="824"/>
      <c r="D87" s="824"/>
      <c r="E87" s="824"/>
      <c r="F87" s="824"/>
      <c r="G87" s="824"/>
      <c r="H87" s="824"/>
      <c r="I87" s="824"/>
      <c r="J87" s="824"/>
      <c r="K87" s="824"/>
      <c r="L87" s="824"/>
      <c r="M87" s="825"/>
      <c r="N87" s="55">
        <f>L84+L85+L86</f>
        <v>620000.67238172353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2686669.5803208016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2197</v>
      </c>
      <c r="M1" s="930"/>
      <c r="N1" s="931"/>
    </row>
    <row r="2" spans="2:14" ht="38.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456"/>
      <c r="L30" s="834" t="s">
        <v>945</v>
      </c>
      <c r="M30" s="835"/>
      <c r="N30" s="74" t="s">
        <v>946</v>
      </c>
    </row>
    <row r="31" spans="1:14" ht="15.75" customHeight="1" thickBot="1">
      <c r="A31" t="s">
        <v>1844</v>
      </c>
      <c r="B31" s="83" t="s">
        <v>1101</v>
      </c>
      <c r="C31" s="84" t="s">
        <v>1653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75650.083665094819</v>
      </c>
      <c r="L36" s="274"/>
      <c r="M36" s="275">
        <v>0.01</v>
      </c>
      <c r="N36" s="276">
        <f t="shared" ref="N36:N41" si="0">K36/M36</f>
        <v>7565008.3665094813</v>
      </c>
    </row>
    <row r="37" spans="1:14">
      <c r="A37" s="116" t="s">
        <v>192</v>
      </c>
      <c r="B37" s="836" t="str">
        <f>VLOOKUP(A37,EQUIPOS!A7:D154,3,FALSE)</f>
        <v>Equipo de acarreo interno</v>
      </c>
      <c r="C37" s="837"/>
      <c r="D37" s="837"/>
      <c r="E37" s="837"/>
      <c r="F37" s="837"/>
      <c r="G37" s="837"/>
      <c r="H37" s="838"/>
      <c r="I37" s="425"/>
      <c r="J37" s="426"/>
      <c r="K37" s="273">
        <f>VLOOKUP(A37,EQUIPOS!A7:D164,4,FALSE)</f>
        <v>62706.933167952084</v>
      </c>
      <c r="L37" s="339"/>
      <c r="M37" s="340">
        <v>0.05</v>
      </c>
      <c r="N37" s="276">
        <f t="shared" si="0"/>
        <v>1254138.6633590416</v>
      </c>
    </row>
    <row r="38" spans="1:14">
      <c r="A38" s="116" t="s">
        <v>217</v>
      </c>
      <c r="B38" s="836" t="str">
        <f>VLOOKUP(A38,EQUIPOS!A8:D154,3,FALSE)</f>
        <v>Equipo de soldadura y de acetileno (incluye soldadura)</v>
      </c>
      <c r="C38" s="837"/>
      <c r="D38" s="837"/>
      <c r="E38" s="837"/>
      <c r="F38" s="837"/>
      <c r="G38" s="837"/>
      <c r="H38" s="838"/>
      <c r="I38" s="425"/>
      <c r="J38" s="426"/>
      <c r="K38" s="273">
        <f>VLOOKUP(A38,EQUIPOS!A8:D165,4,FALSE)</f>
        <v>26455.521624689096</v>
      </c>
      <c r="L38" s="339"/>
      <c r="M38" s="340">
        <v>0.01</v>
      </c>
      <c r="N38" s="276">
        <f t="shared" si="0"/>
        <v>2645552.1624689098</v>
      </c>
    </row>
    <row r="39" spans="1:14">
      <c r="A39" s="116" t="s">
        <v>242</v>
      </c>
      <c r="B39" s="836" t="str">
        <f>VLOOKUP(A39,EQUIPOS!A9:D154,3,FALSE)</f>
        <v>Grúa con torre capacidad 1 ton en la punta.</v>
      </c>
      <c r="C39" s="837"/>
      <c r="D39" s="837"/>
      <c r="E39" s="837"/>
      <c r="F39" s="837"/>
      <c r="G39" s="837"/>
      <c r="H39" s="838"/>
      <c r="I39" s="425"/>
      <c r="J39" s="426"/>
      <c r="K39" s="273">
        <f>VLOOKUP(A39,EQUIPOS!A9:D166,4,FALSE)</f>
        <v>152294.09715188277</v>
      </c>
      <c r="L39" s="339"/>
      <c r="M39" s="340">
        <v>0.04</v>
      </c>
      <c r="N39" s="276">
        <f t="shared" si="0"/>
        <v>3807352.428797069</v>
      </c>
    </row>
    <row r="40" spans="1:14">
      <c r="A40" s="116" t="s">
        <v>255</v>
      </c>
      <c r="B40" s="836" t="str">
        <f>VLOOKUP(A40,EQUIPOS!A10:D154,3,FALSE)</f>
        <v>Manómetro cable de acero para bajar la celda</v>
      </c>
      <c r="C40" s="837"/>
      <c r="D40" s="837"/>
      <c r="E40" s="837"/>
      <c r="F40" s="837"/>
      <c r="G40" s="837"/>
      <c r="H40" s="838"/>
      <c r="I40" s="332"/>
      <c r="J40" s="334"/>
      <c r="K40" s="273">
        <f>VLOOKUP(A40,EQUIPOS!A10:D167,4,FALSE)</f>
        <v>2081879.2269302132</v>
      </c>
      <c r="L40" s="427"/>
      <c r="M40" s="428">
        <v>1</v>
      </c>
      <c r="N40" s="276">
        <f t="shared" si="0"/>
        <v>2081879.2269302132</v>
      </c>
    </row>
    <row r="41" spans="1:14">
      <c r="A41" t="s">
        <v>320</v>
      </c>
      <c r="B41" s="836" t="str">
        <f>VLOOKUP(A41,EQUIPOS!A11:D155,3,FALSE)</f>
        <v>Retroexcavadora sobre llantas, motor 62HP, Profundidad de excavación de 5.41 metros.</v>
      </c>
      <c r="C41" s="837"/>
      <c r="D41" s="837"/>
      <c r="E41" s="837"/>
      <c r="F41" s="837"/>
      <c r="G41" s="837"/>
      <c r="H41" s="838"/>
      <c r="I41" s="39"/>
      <c r="J41" s="40"/>
      <c r="K41" s="273">
        <f>VLOOKUP(A41,EQUIPOS!A11:D168,4,FALSE)</f>
        <v>125413.86633590417</v>
      </c>
      <c r="L41" s="280"/>
      <c r="M41" s="281">
        <v>0.2</v>
      </c>
      <c r="N41" s="276">
        <f t="shared" si="0"/>
        <v>627069.33167952078</v>
      </c>
    </row>
    <row r="42" spans="1:14">
      <c r="B42" s="324"/>
      <c r="C42" s="325"/>
      <c r="D42" s="325"/>
      <c r="E42" s="325"/>
      <c r="F42" s="327"/>
      <c r="G42" s="327"/>
      <c r="H42" s="128"/>
      <c r="I42" s="39"/>
      <c r="J42" s="40"/>
      <c r="K42" s="442"/>
      <c r="L42" s="280"/>
      <c r="M42" s="281"/>
      <c r="N42" s="277"/>
    </row>
    <row r="43" spans="1:14">
      <c r="B43" s="843" t="s">
        <v>952</v>
      </c>
      <c r="C43" s="844"/>
      <c r="D43" s="844"/>
      <c r="E43" s="41"/>
      <c r="F43" s="42"/>
      <c r="G43" s="42"/>
      <c r="H43" s="43"/>
      <c r="I43" s="39"/>
      <c r="J43" s="40"/>
      <c r="K43" s="283"/>
      <c r="L43" s="280"/>
      <c r="M43" s="405">
        <v>0.01</v>
      </c>
      <c r="N43" s="348">
        <f>N81*M43</f>
        <v>6913.9567913614801</v>
      </c>
    </row>
    <row r="44" spans="1:14" ht="15.75" thickBot="1">
      <c r="B44" s="836"/>
      <c r="C44" s="837"/>
      <c r="D44" s="837"/>
      <c r="E44" s="837"/>
      <c r="F44" s="837"/>
      <c r="G44" s="837"/>
      <c r="H44" s="838"/>
      <c r="I44" s="845"/>
      <c r="J44" s="846"/>
      <c r="K44" s="44"/>
      <c r="L44" s="847"/>
      <c r="M44" s="848"/>
      <c r="N44" s="108"/>
    </row>
    <row r="45" spans="1:14" ht="15.75" thickBot="1">
      <c r="B45" s="823" t="s">
        <v>953</v>
      </c>
      <c r="C45" s="824"/>
      <c r="D45" s="824"/>
      <c r="E45" s="824"/>
      <c r="F45" s="824"/>
      <c r="G45" s="824"/>
      <c r="H45" s="824"/>
      <c r="I45" s="824"/>
      <c r="J45" s="824"/>
      <c r="K45" s="824"/>
      <c r="L45" s="824"/>
      <c r="M45" s="825"/>
      <c r="N45" s="398">
        <f>SUM(N36:N44)</f>
        <v>17987914.136535592</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24189697.725999817</v>
      </c>
      <c r="N50" s="276">
        <f t="shared" ref="N50:N55" si="1">K50*M50</f>
        <v>24189697.725999817</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6845.7545660894457</v>
      </c>
      <c r="N51" s="276">
        <f t="shared" si="1"/>
        <v>205372.63698268338</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2384106.8008489232</v>
      </c>
      <c r="N52" s="276">
        <f t="shared" si="1"/>
        <v>4768213.6016978463</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1469397.0524508611</v>
      </c>
      <c r="N53" s="276">
        <f t="shared" si="1"/>
        <v>7346985.2622543052</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93350.282433950371</v>
      </c>
      <c r="N54" s="276">
        <f t="shared" si="1"/>
        <v>5601016.9460370224</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49160.466685959458</v>
      </c>
      <c r="N55" s="276">
        <f t="shared" si="1"/>
        <v>589925.6002315135</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42701211.773203194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1400</v>
      </c>
      <c r="B63" s="49" t="str">
        <f>VLOOKUP(A63,TRANSPORTE!A5:D117,3,FALSE)</f>
        <v>Transporte de tubos. celdas, etc.</v>
      </c>
      <c r="C63" s="321"/>
      <c r="D63" s="321"/>
      <c r="E63" s="321"/>
      <c r="F63" s="321"/>
      <c r="G63" s="321"/>
      <c r="H63" s="315" t="s">
        <v>1467</v>
      </c>
      <c r="I63" s="283">
        <v>1</v>
      </c>
      <c r="J63" s="290">
        <v>1</v>
      </c>
      <c r="K63" s="283">
        <f>I63*J63</f>
        <v>1</v>
      </c>
      <c r="L63" s="827">
        <f>VLOOKUP(A63,TRANSPORTE!A5:D117,4,FALSE)</f>
        <v>1199988.1542519359</v>
      </c>
      <c r="M63" s="828"/>
      <c r="N63" s="291">
        <f>K63*L63</f>
        <v>1199988.1542519359</v>
      </c>
    </row>
    <row r="64" spans="1:14">
      <c r="A64" t="s">
        <v>1402</v>
      </c>
      <c r="B64" s="49" t="str">
        <f>VLOOKUP(A64,TRANSPORTE!A6:D117,3,FALSE)</f>
        <v>Transporte de personal de montaje</v>
      </c>
      <c r="C64" s="50"/>
      <c r="D64" s="50"/>
      <c r="E64" s="50"/>
      <c r="F64" s="50"/>
      <c r="G64" s="50"/>
      <c r="H64" s="315" t="s">
        <v>1467</v>
      </c>
      <c r="I64" s="283">
        <v>8</v>
      </c>
      <c r="J64" s="290">
        <v>1</v>
      </c>
      <c r="K64" s="283">
        <f>I64*J64</f>
        <v>8</v>
      </c>
      <c r="L64" s="827">
        <f>VLOOKUP(A64,TRANSPORTE!A6:D117,4,FALSE)</f>
        <v>198214.53505615218</v>
      </c>
      <c r="M64" s="828"/>
      <c r="N64" s="291">
        <f>K64*L64</f>
        <v>1585716.2804492174</v>
      </c>
    </row>
    <row r="65" spans="1:15">
      <c r="A65" t="s">
        <v>1399</v>
      </c>
      <c r="B65" s="49" t="str">
        <f>VLOOKUP(A65,TRANSPORTE!A6:D117,3,FALSE)</f>
        <v>Pasajes aéreos</v>
      </c>
      <c r="C65" s="50"/>
      <c r="D65" s="50"/>
      <c r="E65" s="50"/>
      <c r="F65" s="50"/>
      <c r="G65" s="50"/>
      <c r="H65" s="315" t="s">
        <v>945</v>
      </c>
      <c r="I65" s="283">
        <v>3</v>
      </c>
      <c r="J65" s="290">
        <v>1</v>
      </c>
      <c r="K65" s="283">
        <f>I65*J65</f>
        <v>3</v>
      </c>
      <c r="L65" s="827">
        <f>VLOOKUP(A65,TRANSPORTE!A6:D117,4,FALSE)</f>
        <v>497914.67121714761</v>
      </c>
      <c r="M65" s="828"/>
      <c r="N65" s="291">
        <f>K65*L65</f>
        <v>1493744.0136514427</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4279448.4483525958</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2">K73/J73*100</f>
        <v>29260.000000000004</v>
      </c>
      <c r="J73" s="297">
        <v>185</v>
      </c>
      <c r="K73" s="298">
        <f>VLOOKUP(A73,'MANO DE OBRA'!A8:D99,4,FALSE)</f>
        <v>54131</v>
      </c>
      <c r="L73" s="53"/>
      <c r="M73" s="438">
        <v>1</v>
      </c>
      <c r="N73" s="399">
        <f t="shared" ref="N73:N76" si="3">K73/M73</f>
        <v>54131</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65659970.037227534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13131994.007445507</v>
      </c>
      <c r="M88" s="858"/>
      <c r="N88" s="54"/>
    </row>
    <row r="89" spans="1:14">
      <c r="B89" s="92" t="s">
        <v>973</v>
      </c>
      <c r="C89" s="93"/>
      <c r="D89" s="93"/>
      <c r="E89" s="93"/>
      <c r="F89" s="93"/>
      <c r="G89" s="93"/>
      <c r="H89" s="93"/>
      <c r="I89" s="90"/>
      <c r="J89" s="91"/>
      <c r="K89" s="308">
        <v>0.05</v>
      </c>
      <c r="L89" s="857">
        <f>N83*K89</f>
        <v>3282998.5018613767</v>
      </c>
      <c r="M89" s="858"/>
      <c r="N89" s="54"/>
    </row>
    <row r="90" spans="1:14" ht="15.75" thickBot="1">
      <c r="B90" s="94" t="s">
        <v>974</v>
      </c>
      <c r="C90" s="95"/>
      <c r="D90" s="95"/>
      <c r="E90" s="95"/>
      <c r="F90" s="95"/>
      <c r="G90" s="95"/>
      <c r="H90" s="95"/>
      <c r="I90" s="96"/>
      <c r="J90" s="97"/>
      <c r="K90" s="309">
        <v>0.05</v>
      </c>
      <c r="L90" s="859">
        <f>N83*K90</f>
        <v>3282998.5018613767</v>
      </c>
      <c r="M90" s="860"/>
      <c r="N90" s="54"/>
    </row>
    <row r="91" spans="1:14" ht="15.75" thickBot="1">
      <c r="B91" s="823" t="s">
        <v>953</v>
      </c>
      <c r="C91" s="824"/>
      <c r="D91" s="824"/>
      <c r="E91" s="824"/>
      <c r="F91" s="824"/>
      <c r="G91" s="824"/>
      <c r="H91" s="824"/>
      <c r="I91" s="824"/>
      <c r="J91" s="824"/>
      <c r="K91" s="824"/>
      <c r="L91" s="824"/>
      <c r="M91" s="825"/>
      <c r="N91" s="55">
        <f>L88+L89+L90</f>
        <v>19697991.01116826</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85357961.048395798</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56" zoomScale="78" zoomScaleNormal="78" workbookViewId="0">
      <selection activeCell="A75" sqref="A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2197</v>
      </c>
      <c r="M1" s="930"/>
      <c r="N1" s="931"/>
    </row>
    <row r="2" spans="2:14" ht="27"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 customHeight="1" thickBot="1">
      <c r="A31" t="s">
        <v>1844</v>
      </c>
      <c r="B31" s="83" t="s">
        <v>1102</v>
      </c>
      <c r="C31" s="84" t="s">
        <v>1654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04" t="s">
        <v>944</v>
      </c>
      <c r="C35" s="805"/>
      <c r="D35" s="805"/>
      <c r="E35" s="805"/>
      <c r="F35" s="805"/>
      <c r="G35" s="805"/>
      <c r="H35" s="806"/>
      <c r="I35" s="807" t="s">
        <v>948</v>
      </c>
      <c r="J35" s="808"/>
      <c r="K35" s="72" t="s">
        <v>949</v>
      </c>
      <c r="L35" s="809" t="s">
        <v>950</v>
      </c>
      <c r="M35" s="806"/>
      <c r="N35" s="73" t="s">
        <v>951</v>
      </c>
    </row>
    <row r="36" spans="1:16">
      <c r="A36" s="116" t="s">
        <v>121</v>
      </c>
      <c r="B36" s="836" t="str">
        <f>VLOOKUP(A36,EQUIPOS!A6:D154,3,FALSE)</f>
        <v>Bomba eléctrica para accionar la celda</v>
      </c>
      <c r="C36" s="837"/>
      <c r="D36" s="837"/>
      <c r="E36" s="837"/>
      <c r="F36" s="837"/>
      <c r="G36" s="837"/>
      <c r="H36" s="838"/>
      <c r="I36" s="271"/>
      <c r="J36" s="272"/>
      <c r="K36" s="273">
        <f>VLOOKUP(A36,EQUIPOS!A6:D163,4,FALSE)</f>
        <v>75650.083665094819</v>
      </c>
      <c r="L36" s="274"/>
      <c r="M36" s="275">
        <v>0.01</v>
      </c>
      <c r="N36" s="276">
        <f>K36/M36</f>
        <v>7565008.3665094813</v>
      </c>
    </row>
    <row r="37" spans="1:16">
      <c r="A37" s="116" t="s">
        <v>217</v>
      </c>
      <c r="B37" s="836" t="str">
        <f>VLOOKUP(A37,EQUIPOS!A7:D154,3,FALSE)</f>
        <v>Equipo de soldadura y de acetileno (incluye soldadura)</v>
      </c>
      <c r="C37" s="837"/>
      <c r="D37" s="837"/>
      <c r="E37" s="837"/>
      <c r="F37" s="837"/>
      <c r="G37" s="837"/>
      <c r="H37" s="838"/>
      <c r="I37" s="425"/>
      <c r="J37" s="426"/>
      <c r="K37" s="273">
        <f>VLOOKUP(A37,EQUIPOS!A7:D164,4,FALSE)</f>
        <v>26455.521624689096</v>
      </c>
      <c r="L37" s="339"/>
      <c r="M37" s="340">
        <v>0.01</v>
      </c>
      <c r="N37" s="276">
        <f>K37/M37</f>
        <v>2645552.1624689098</v>
      </c>
    </row>
    <row r="38" spans="1:16">
      <c r="A38" s="116" t="s">
        <v>255</v>
      </c>
      <c r="B38" s="836" t="str">
        <f>VLOOKUP(A38,EQUIPOS!A8:D154,3,FALSE)</f>
        <v>Manómetro cable de acero para bajar la celda</v>
      </c>
      <c r="C38" s="837"/>
      <c r="D38" s="837"/>
      <c r="E38" s="837"/>
      <c r="F38" s="837"/>
      <c r="G38" s="837"/>
      <c r="H38" s="838"/>
      <c r="I38" s="425"/>
      <c r="J38" s="426"/>
      <c r="K38" s="273">
        <f>VLOOKUP(A38,EQUIPOS!A8:D165,4,FALSE)</f>
        <v>2081879.2269302132</v>
      </c>
      <c r="L38" s="339"/>
      <c r="M38" s="340">
        <v>1</v>
      </c>
      <c r="N38" s="276">
        <f>K38/M38</f>
        <v>2081879.2269302132</v>
      </c>
    </row>
    <row r="39" spans="1:16">
      <c r="A39" s="116"/>
      <c r="B39" s="836"/>
      <c r="C39" s="837"/>
      <c r="D39" s="837"/>
      <c r="E39" s="837"/>
      <c r="F39" s="837"/>
      <c r="G39" s="837"/>
      <c r="H39" s="838"/>
      <c r="I39" s="425"/>
      <c r="J39" s="426"/>
      <c r="K39" s="273"/>
      <c r="L39" s="339"/>
      <c r="M39" s="340"/>
      <c r="N39" s="276"/>
    </row>
    <row r="40" spans="1:16">
      <c r="A40" s="116"/>
      <c r="B40" s="836"/>
      <c r="C40" s="837"/>
      <c r="D40" s="837"/>
      <c r="E40" s="837"/>
      <c r="F40" s="837"/>
      <c r="G40" s="837"/>
      <c r="H40" s="838"/>
      <c r="I40" s="332"/>
      <c r="J40" s="334"/>
      <c r="K40" s="273"/>
      <c r="L40" s="427"/>
      <c r="M40" s="428"/>
      <c r="N40" s="276"/>
    </row>
    <row r="41" spans="1:16">
      <c r="B41" s="836"/>
      <c r="C41" s="837"/>
      <c r="D41" s="837"/>
      <c r="E41" s="837"/>
      <c r="F41" s="837"/>
      <c r="G41" s="837"/>
      <c r="H41" s="838"/>
      <c r="I41" s="39"/>
      <c r="J41" s="40"/>
      <c r="K41" s="273"/>
      <c r="L41" s="280"/>
      <c r="M41" s="281"/>
      <c r="N41" s="276"/>
    </row>
    <row r="42" spans="1:16">
      <c r="B42" s="324"/>
      <c r="C42" s="325"/>
      <c r="D42" s="325"/>
      <c r="E42" s="325"/>
      <c r="F42" s="327"/>
      <c r="G42" s="327"/>
      <c r="H42" s="128"/>
      <c r="I42" s="39"/>
      <c r="J42" s="40"/>
      <c r="K42" s="442"/>
      <c r="L42" s="280"/>
      <c r="M42" s="281"/>
      <c r="N42" s="277"/>
    </row>
    <row r="43" spans="1:16">
      <c r="B43" s="843" t="s">
        <v>952</v>
      </c>
      <c r="C43" s="844"/>
      <c r="D43" s="844"/>
      <c r="E43" s="41"/>
      <c r="F43" s="42"/>
      <c r="G43" s="42"/>
      <c r="H43" s="43"/>
      <c r="I43" s="39"/>
      <c r="J43" s="40"/>
      <c r="K43" s="283"/>
      <c r="L43" s="280"/>
      <c r="M43" s="405">
        <v>0.01</v>
      </c>
      <c r="N43" s="348">
        <f>N81*M43</f>
        <v>6913.9567913614801</v>
      </c>
    </row>
    <row r="44" spans="1:16" ht="15.75" thickBot="1">
      <c r="B44" s="836"/>
      <c r="C44" s="837"/>
      <c r="D44" s="837"/>
      <c r="E44" s="837"/>
      <c r="F44" s="837"/>
      <c r="G44" s="837"/>
      <c r="H44" s="838"/>
      <c r="I44" s="845"/>
      <c r="J44" s="846"/>
      <c r="K44" s="44"/>
      <c r="L44" s="847"/>
      <c r="M44" s="848"/>
      <c r="N44" s="108"/>
    </row>
    <row r="45" spans="1:16" ht="15.75" thickBot="1">
      <c r="B45" s="823" t="s">
        <v>953</v>
      </c>
      <c r="C45" s="824"/>
      <c r="D45" s="824"/>
      <c r="E45" s="824"/>
      <c r="F45" s="824"/>
      <c r="G45" s="824"/>
      <c r="H45" s="824"/>
      <c r="I45" s="824"/>
      <c r="J45" s="824"/>
      <c r="K45" s="824"/>
      <c r="L45" s="824"/>
      <c r="M45" s="825"/>
      <c r="N45" s="398">
        <f>SUM(N36:N44)</f>
        <v>12299353.712699967</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14" t="s">
        <v>944</v>
      </c>
      <c r="C49" s="815"/>
      <c r="D49" s="815"/>
      <c r="E49" s="815"/>
      <c r="F49" s="815"/>
      <c r="G49" s="815"/>
      <c r="H49" s="815"/>
      <c r="I49" s="816"/>
      <c r="J49" s="319" t="s">
        <v>945</v>
      </c>
      <c r="K49" s="88" t="s">
        <v>946</v>
      </c>
      <c r="L49" s="817" t="s">
        <v>955</v>
      </c>
      <c r="M49" s="816"/>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24189697.725999817</v>
      </c>
      <c r="N50" s="276">
        <f t="shared" ref="N50:N55" si="0">K50*M50</f>
        <v>24189697.725999817</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6845.7545660894457</v>
      </c>
      <c r="N51" s="276">
        <f t="shared" si="0"/>
        <v>205372.63698268338</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2384106.8008489232</v>
      </c>
      <c r="N52" s="276">
        <f t="shared" si="0"/>
        <v>4768213.6016978463</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1469397.0524508611</v>
      </c>
      <c r="N53" s="276">
        <f t="shared" si="0"/>
        <v>7346985.2622543052</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93350.282433950371</v>
      </c>
      <c r="N54" s="276">
        <f t="shared" si="0"/>
        <v>5601016.9460370224</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49160.466685959458</v>
      </c>
      <c r="N55" s="276">
        <f t="shared" si="0"/>
        <v>589925.6002315135</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3" t="s">
        <v>953</v>
      </c>
      <c r="C58" s="824"/>
      <c r="D58" s="824"/>
      <c r="E58" s="824"/>
      <c r="F58" s="824"/>
      <c r="G58" s="824"/>
      <c r="H58" s="824"/>
      <c r="I58" s="824"/>
      <c r="J58" s="824"/>
      <c r="K58" s="824"/>
      <c r="L58" s="824"/>
      <c r="M58" s="825"/>
      <c r="N58" s="398">
        <f>SUM(N50:N57)</f>
        <v>42701211.773203194</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826" t="s">
        <v>961</v>
      </c>
      <c r="M62" s="799"/>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827">
        <f>VLOOKUP(A63,TRANSPORTE!A5:D117,4,FALSE)</f>
        <v>497914.67121714761</v>
      </c>
      <c r="M63" s="828"/>
      <c r="N63" s="291">
        <f>K63*L63</f>
        <v>1493744.0136514427</v>
      </c>
    </row>
    <row r="64" spans="1:14">
      <c r="A64" t="s">
        <v>1400</v>
      </c>
      <c r="B64" s="49" t="str">
        <f>VLOOKUP(A64,TRANSPORTE!A6:D117,3,FALSE)</f>
        <v>Transporte de tubos. celdas, etc.</v>
      </c>
      <c r="C64" s="50"/>
      <c r="D64" s="50"/>
      <c r="E64" s="50"/>
      <c r="F64" s="50"/>
      <c r="G64" s="50"/>
      <c r="H64" s="315" t="s">
        <v>1467</v>
      </c>
      <c r="I64" s="283">
        <v>1</v>
      </c>
      <c r="J64" s="290">
        <v>1</v>
      </c>
      <c r="K64" s="283">
        <f>I64*J64</f>
        <v>1</v>
      </c>
      <c r="L64" s="827">
        <f>VLOOKUP(A64,TRANSPORTE!A6:D117,4,FALSE)</f>
        <v>1199988.1542519359</v>
      </c>
      <c r="M64" s="828"/>
      <c r="N64" s="291">
        <f>K64*L64</f>
        <v>1199988.1542519359</v>
      </c>
    </row>
    <row r="65" spans="1:15">
      <c r="A65" t="s">
        <v>1402</v>
      </c>
      <c r="B65" s="49" t="str">
        <f>VLOOKUP(A65,TRANSPORTE!A6:D117,3,FALSE)</f>
        <v>Transporte de personal de montaje</v>
      </c>
      <c r="C65" s="50"/>
      <c r="D65" s="50"/>
      <c r="E65" s="50"/>
      <c r="F65" s="50"/>
      <c r="G65" s="50"/>
      <c r="H65" s="315" t="s">
        <v>1467</v>
      </c>
      <c r="I65" s="283">
        <v>8</v>
      </c>
      <c r="J65" s="290">
        <v>1</v>
      </c>
      <c r="K65" s="283">
        <f>I65*J65</f>
        <v>8</v>
      </c>
      <c r="L65" s="827">
        <f>VLOOKUP(A65,TRANSPORTE!A6:D118,4,FALSE)</f>
        <v>198214.53505615218</v>
      </c>
      <c r="M65" s="828"/>
      <c r="N65" s="291">
        <f>K65*L65</f>
        <v>1585716.2804492174</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12"/>
      <c r="M67" s="813"/>
      <c r="N67" s="130"/>
    </row>
    <row r="68" spans="1:15" ht="15.75" thickBot="1">
      <c r="B68" s="829" t="s">
        <v>953</v>
      </c>
      <c r="C68" s="830"/>
      <c r="D68" s="830"/>
      <c r="E68" s="830"/>
      <c r="F68" s="830"/>
      <c r="G68" s="830"/>
      <c r="H68" s="830"/>
      <c r="I68" s="830"/>
      <c r="J68" s="830"/>
      <c r="K68" s="830"/>
      <c r="L68" s="830"/>
      <c r="M68" s="831"/>
      <c r="N68" s="107">
        <f>SUM(N63:N67)</f>
        <v>4279448.4483525958</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49" t="s">
        <v>963</v>
      </c>
      <c r="C72" s="850"/>
      <c r="D72" s="850"/>
      <c r="E72" s="850"/>
      <c r="F72" s="850"/>
      <c r="G72" s="850"/>
      <c r="H72" s="850"/>
      <c r="I72" s="76" t="s">
        <v>964</v>
      </c>
      <c r="J72" s="78" t="s">
        <v>1409</v>
      </c>
      <c r="K72" s="77" t="s">
        <v>966</v>
      </c>
      <c r="L72" s="851" t="s">
        <v>950</v>
      </c>
      <c r="M72" s="852"/>
      <c r="N72" s="101" t="s">
        <v>951</v>
      </c>
    </row>
    <row r="73" spans="1:15">
      <c r="A73" s="165" t="s">
        <v>6</v>
      </c>
      <c r="B73" s="52" t="str">
        <f>VLOOKUP(A73,'MANO DE OBRA'!A8:D68,3,FALSE)</f>
        <v xml:space="preserve">Obrero </v>
      </c>
      <c r="C73" s="50"/>
      <c r="D73" s="50"/>
      <c r="E73" s="50"/>
      <c r="F73" s="50"/>
      <c r="G73" s="50"/>
      <c r="H73" s="50"/>
      <c r="I73" s="296">
        <f t="shared" ref="I73:I76" si="1">K73/J73*100</f>
        <v>29260.000000000004</v>
      </c>
      <c r="J73" s="297">
        <v>185</v>
      </c>
      <c r="K73" s="298">
        <f>VLOOKUP(A73,'MANO DE OBRA'!A8:D99,4,FALSE)</f>
        <v>54131</v>
      </c>
      <c r="L73" s="53"/>
      <c r="M73" s="438">
        <v>1</v>
      </c>
      <c r="N73" s="399">
        <f t="shared" ref="N73:N76" si="2">K73/M73</f>
        <v>54131</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10"/>
      <c r="C80" s="811"/>
      <c r="D80" s="811"/>
      <c r="E80" s="811"/>
      <c r="F80" s="811"/>
      <c r="G80" s="811"/>
      <c r="H80" s="811"/>
      <c r="I80" s="47"/>
      <c r="J80" s="47"/>
      <c r="K80" s="47"/>
      <c r="L80" s="976"/>
      <c r="M80" s="977"/>
      <c r="N80" s="48"/>
    </row>
    <row r="81" spans="1:14" ht="15.75" thickBot="1">
      <c r="B81" s="823" t="s">
        <v>953</v>
      </c>
      <c r="C81" s="824"/>
      <c r="D81" s="824"/>
      <c r="E81" s="824"/>
      <c r="F81" s="824"/>
      <c r="G81" s="824"/>
      <c r="H81" s="824"/>
      <c r="I81" s="830"/>
      <c r="J81" s="830"/>
      <c r="K81" s="830"/>
      <c r="L81" s="830"/>
      <c r="M81" s="831"/>
      <c r="N81" s="305">
        <f>SUM(N73:N80)</f>
        <v>691395.67913614796</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N45+N58+N68+N81</f>
        <v>59971409.613391906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11994281.922678381</v>
      </c>
      <c r="M88" s="858"/>
      <c r="N88" s="54"/>
    </row>
    <row r="89" spans="1:14">
      <c r="B89" s="92" t="s">
        <v>973</v>
      </c>
      <c r="C89" s="93"/>
      <c r="D89" s="93"/>
      <c r="E89" s="93"/>
      <c r="F89" s="93"/>
      <c r="G89" s="93"/>
      <c r="H89" s="93"/>
      <c r="I89" s="90"/>
      <c r="J89" s="91"/>
      <c r="K89" s="308">
        <v>0.05</v>
      </c>
      <c r="L89" s="857">
        <f>N83*K89</f>
        <v>2998570.4806695953</v>
      </c>
      <c r="M89" s="858"/>
      <c r="N89" s="54"/>
    </row>
    <row r="90" spans="1:14" ht="15.75" thickBot="1">
      <c r="B90" s="94" t="s">
        <v>974</v>
      </c>
      <c r="C90" s="95"/>
      <c r="D90" s="95"/>
      <c r="E90" s="95"/>
      <c r="F90" s="95"/>
      <c r="G90" s="95"/>
      <c r="H90" s="95"/>
      <c r="I90" s="96"/>
      <c r="J90" s="97"/>
      <c r="K90" s="309">
        <v>0.05</v>
      </c>
      <c r="L90" s="859">
        <f>N83*K90</f>
        <v>2998570.4806695953</v>
      </c>
      <c r="M90" s="860"/>
      <c r="N90" s="54"/>
    </row>
    <row r="91" spans="1:14" ht="15.75" thickBot="1">
      <c r="B91" s="823" t="s">
        <v>953</v>
      </c>
      <c r="C91" s="824"/>
      <c r="D91" s="824"/>
      <c r="E91" s="824"/>
      <c r="F91" s="824"/>
      <c r="G91" s="824"/>
      <c r="H91" s="824"/>
      <c r="I91" s="824"/>
      <c r="J91" s="824"/>
      <c r="K91" s="824"/>
      <c r="L91" s="824"/>
      <c r="M91" s="825"/>
      <c r="N91" s="55">
        <f>L88+L89+L90</f>
        <v>17991422.884017572</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77962832.497409478</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1103</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259</v>
      </c>
      <c r="B36" s="836" t="str">
        <f>VLOOKUP(A36,EQUIPOS!A6:D154,3,FALSE)</f>
        <v>Montacargas</v>
      </c>
      <c r="C36" s="837"/>
      <c r="D36" s="837"/>
      <c r="E36" s="837"/>
      <c r="F36" s="837"/>
      <c r="G36" s="837"/>
      <c r="H36" s="838"/>
      <c r="I36" s="271"/>
      <c r="J36" s="272"/>
      <c r="K36" s="273">
        <f>VLOOKUP(A36,EQUIPOS!A6:D163,4,FALSE)</f>
        <v>81519.895630942978</v>
      </c>
      <c r="L36" s="274"/>
      <c r="M36" s="340">
        <v>1.5</v>
      </c>
      <c r="N36" s="276">
        <f>K36/M36</f>
        <v>54346.597087295318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57040.015784082054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17367.2267529073</v>
      </c>
      <c r="N48" s="276">
        <f>K48*M48</f>
        <v>5439434.1686622193</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5439434.1686622193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12</v>
      </c>
      <c r="N71" s="399">
        <f>K71/M71</f>
        <v>36087.333333333336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53868.373935734664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5550342.5583820362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1110068.5116764072</v>
      </c>
      <c r="M84" s="858"/>
      <c r="N84" s="54"/>
    </row>
    <row r="85" spans="1:14">
      <c r="B85" s="92" t="s">
        <v>973</v>
      </c>
      <c r="C85" s="93"/>
      <c r="D85" s="93"/>
      <c r="E85" s="93"/>
      <c r="F85" s="93"/>
      <c r="G85" s="93"/>
      <c r="H85" s="93"/>
      <c r="I85" s="90"/>
      <c r="J85" s="91"/>
      <c r="K85" s="308">
        <v>0.05</v>
      </c>
      <c r="L85" s="857">
        <f>N79*K85</f>
        <v>277517.1279191018</v>
      </c>
      <c r="M85" s="858"/>
      <c r="N85" s="54"/>
    </row>
    <row r="86" spans="1:14" ht="15.75" thickBot="1">
      <c r="B86" s="94" t="s">
        <v>974</v>
      </c>
      <c r="C86" s="95"/>
      <c r="D86" s="95"/>
      <c r="E86" s="95"/>
      <c r="F86" s="95"/>
      <c r="G86" s="95"/>
      <c r="H86" s="95"/>
      <c r="I86" s="96"/>
      <c r="J86" s="97"/>
      <c r="K86" s="309">
        <v>0.05</v>
      </c>
      <c r="L86" s="859">
        <f>N79*K86</f>
        <v>277517.1279191018</v>
      </c>
      <c r="M86" s="860"/>
      <c r="N86" s="54"/>
    </row>
    <row r="87" spans="1:14" ht="15.75" thickBot="1">
      <c r="B87" s="823" t="s">
        <v>953</v>
      </c>
      <c r="C87" s="824"/>
      <c r="D87" s="824"/>
      <c r="E87" s="824"/>
      <c r="F87" s="824"/>
      <c r="G87" s="824"/>
      <c r="H87" s="824"/>
      <c r="I87" s="824"/>
      <c r="J87" s="824"/>
      <c r="K87" s="824"/>
      <c r="L87" s="824"/>
      <c r="M87" s="825"/>
      <c r="N87" s="55">
        <f>L84+L85+L86</f>
        <v>1665102.7675146109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7215445.3258966468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1655</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267</v>
      </c>
      <c r="B36" s="836" t="str">
        <f>VLOOKUP(A36,EQUIPOS!A6:D154,3,FALSE)</f>
        <v>Motobomba de concreto</v>
      </c>
      <c r="C36" s="837"/>
      <c r="D36" s="837"/>
      <c r="E36" s="837"/>
      <c r="F36" s="837"/>
      <c r="G36" s="837"/>
      <c r="H36" s="838"/>
      <c r="I36" s="271"/>
      <c r="J36" s="272"/>
      <c r="K36" s="273">
        <f>VLOOKUP(A36,EQUIPOS!A6:D163,4,FALSE)</f>
        <v>6809.2204707151386</v>
      </c>
      <c r="L36" s="274"/>
      <c r="M36" s="340">
        <v>2.5</v>
      </c>
      <c r="N36" s="276">
        <f>K36/M36</f>
        <v>2723.6881882860553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2723.6881882860553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4073.6964964599129</v>
      </c>
      <c r="N48" s="276">
        <f>K48*M48</f>
        <v>190480.66950134453</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451898.29597678012</v>
      </c>
      <c r="N49" s="276">
        <f>K49*M49</f>
        <v>301859.53799306095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492340.20749440545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827">
        <f>VLOOKUP(A60,TRANSPORTE!A2:D117,4,FALSE)</f>
        <v>1303.8790800609997</v>
      </c>
      <c r="M60" s="828"/>
      <c r="N60" s="291">
        <f>K60*L60</f>
        <v>1132.2566211759533</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1132.2566211759533</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496196.15230386745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99239.230460773499</v>
      </c>
      <c r="M84" s="858"/>
      <c r="N84" s="54"/>
    </row>
    <row r="85" spans="1:14">
      <c r="B85" s="92" t="s">
        <v>973</v>
      </c>
      <c r="C85" s="93"/>
      <c r="D85" s="93"/>
      <c r="E85" s="93"/>
      <c r="F85" s="93"/>
      <c r="G85" s="93"/>
      <c r="H85" s="93"/>
      <c r="I85" s="90"/>
      <c r="J85" s="91"/>
      <c r="K85" s="308">
        <v>0.05</v>
      </c>
      <c r="L85" s="857">
        <f>N79*K85</f>
        <v>24809.807615193375</v>
      </c>
      <c r="M85" s="858"/>
      <c r="N85" s="54"/>
    </row>
    <row r="86" spans="1:14" ht="15.75" thickBot="1">
      <c r="B86" s="94" t="s">
        <v>974</v>
      </c>
      <c r="C86" s="95"/>
      <c r="D86" s="95"/>
      <c r="E86" s="95"/>
      <c r="F86" s="95"/>
      <c r="G86" s="95"/>
      <c r="H86" s="95"/>
      <c r="I86" s="96"/>
      <c r="J86" s="97"/>
      <c r="K86" s="309">
        <v>0.05</v>
      </c>
      <c r="L86" s="859">
        <f>N79*K86</f>
        <v>24809.807615193375</v>
      </c>
      <c r="M86" s="860"/>
      <c r="N86" s="54"/>
    </row>
    <row r="87" spans="1:14" ht="15.75" thickBot="1">
      <c r="B87" s="823" t="s">
        <v>953</v>
      </c>
      <c r="C87" s="824"/>
      <c r="D87" s="824"/>
      <c r="E87" s="824"/>
      <c r="F87" s="824"/>
      <c r="G87" s="824"/>
      <c r="H87" s="824"/>
      <c r="I87" s="824"/>
      <c r="J87" s="824"/>
      <c r="K87" s="824"/>
      <c r="L87" s="824"/>
      <c r="M87" s="825"/>
      <c r="N87" s="55">
        <f>L84+L85+L86</f>
        <v>148858.84569116024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645054.99799502769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4"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21.75" customHeight="1" thickBot="1">
      <c r="A31" t="s">
        <v>1844</v>
      </c>
      <c r="B31" s="83" t="s">
        <v>1104</v>
      </c>
      <c r="C31" s="84" t="s">
        <v>2099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121</v>
      </c>
      <c r="B36" s="836" t="str">
        <f>VLOOKUP(A36,EQUIPOS!A6:D154,3,FALSE)</f>
        <v>Bomba eléctrica para accionar la celda</v>
      </c>
      <c r="C36" s="837"/>
      <c r="D36" s="837"/>
      <c r="E36" s="837"/>
      <c r="F36" s="837"/>
      <c r="G36" s="837"/>
      <c r="H36" s="838"/>
      <c r="I36" s="271"/>
      <c r="J36" s="272"/>
      <c r="K36" s="273">
        <f>VLOOKUP(A36,EQUIPOS!A6:D163,4,FALSE)</f>
        <v>75650.083665094819</v>
      </c>
      <c r="L36" s="274"/>
      <c r="M36" s="275">
        <v>0.01</v>
      </c>
      <c r="N36" s="276">
        <f t="shared" ref="N36:N41" si="0">K36/M36</f>
        <v>7565008.3665094813</v>
      </c>
    </row>
    <row r="37" spans="1:14">
      <c r="A37" s="116" t="s">
        <v>192</v>
      </c>
      <c r="B37" s="836" t="str">
        <f>VLOOKUP(A37,EQUIPOS!A7:D154,3,FALSE)</f>
        <v>Equipo de acarreo interno</v>
      </c>
      <c r="C37" s="837"/>
      <c r="D37" s="837"/>
      <c r="E37" s="837"/>
      <c r="F37" s="837"/>
      <c r="G37" s="837"/>
      <c r="H37" s="838"/>
      <c r="I37" s="425"/>
      <c r="J37" s="426"/>
      <c r="K37" s="273">
        <f>VLOOKUP(A37,EQUIPOS!A7:D164,4,FALSE)</f>
        <v>62706.933167952084</v>
      </c>
      <c r="L37" s="339"/>
      <c r="M37" s="340">
        <v>0.05</v>
      </c>
      <c r="N37" s="276">
        <f t="shared" si="0"/>
        <v>1254138.6633590416</v>
      </c>
    </row>
    <row r="38" spans="1:14">
      <c r="A38" s="116" t="s">
        <v>214</v>
      </c>
      <c r="B38" s="836" t="str">
        <f>VLOOKUP(A38,EQUIPOS!A8:D154,3,FALSE)</f>
        <v>Equipo de oxigeno y soldadura</v>
      </c>
      <c r="C38" s="837"/>
      <c r="D38" s="837"/>
      <c r="E38" s="837"/>
      <c r="F38" s="837"/>
      <c r="G38" s="837"/>
      <c r="H38" s="838"/>
      <c r="I38" s="425"/>
      <c r="J38" s="426"/>
      <c r="K38" s="442">
        <f>VLOOKUP(A38,EQUIPOS!A8:D165,4,FALSE)</f>
        <v>12541.607261741736</v>
      </c>
      <c r="L38" s="339"/>
      <c r="M38" s="340">
        <v>0.01</v>
      </c>
      <c r="N38" s="276">
        <f t="shared" si="0"/>
        <v>1254160.7261741736</v>
      </c>
    </row>
    <row r="39" spans="1:14">
      <c r="A39" s="116" t="s">
        <v>248</v>
      </c>
      <c r="B39" s="836" t="str">
        <f>VLOOKUP(A39,EQUIPOS!A9:D154,3,FALSE)</f>
        <v>Grúa telescópica de 50 Ton.</v>
      </c>
      <c r="C39" s="837"/>
      <c r="D39" s="837"/>
      <c r="E39" s="837"/>
      <c r="F39" s="837"/>
      <c r="G39" s="837"/>
      <c r="H39" s="838"/>
      <c r="I39" s="425"/>
      <c r="J39" s="426"/>
      <c r="K39" s="442">
        <f>VLOOKUP(A39,EQUIPOS!A9:D166,4,FALSE)</f>
        <v>378275.89819946105</v>
      </c>
      <c r="L39" s="339"/>
      <c r="M39" s="340">
        <v>0.04</v>
      </c>
      <c r="N39" s="276">
        <f t="shared" si="0"/>
        <v>9456897.4549865257</v>
      </c>
    </row>
    <row r="40" spans="1:14">
      <c r="A40" s="116" t="s">
        <v>255</v>
      </c>
      <c r="B40" s="836" t="str">
        <f>VLOOKUP(A40,EQUIPOS!A10:D154,3,FALSE)</f>
        <v>Manómetro cable de acero para bajar la celda</v>
      </c>
      <c r="C40" s="837"/>
      <c r="D40" s="837"/>
      <c r="E40" s="837"/>
      <c r="F40" s="837"/>
      <c r="G40" s="837"/>
      <c r="H40" s="838"/>
      <c r="I40" s="425"/>
      <c r="J40" s="426"/>
      <c r="K40" s="442">
        <f>VLOOKUP(A40,EQUIPOS!A10:D167,4,FALSE)</f>
        <v>2081879.2269302132</v>
      </c>
      <c r="L40" s="339"/>
      <c r="M40" s="340">
        <v>1</v>
      </c>
      <c r="N40" s="276">
        <f t="shared" si="0"/>
        <v>2081879.2269302132</v>
      </c>
    </row>
    <row r="41" spans="1:14">
      <c r="A41" s="116" t="s">
        <v>322</v>
      </c>
      <c r="B41" s="836" t="str">
        <f>VLOOKUP(A41,EQUIPOS!A11:D155,3,FALSE)</f>
        <v xml:space="preserve">Retroexcavadora sobre llantas JD 410
</v>
      </c>
      <c r="C41" s="837"/>
      <c r="D41" s="837"/>
      <c r="E41" s="837"/>
      <c r="F41" s="837"/>
      <c r="G41" s="837"/>
      <c r="H41" s="838"/>
      <c r="I41" s="425"/>
      <c r="J41" s="426"/>
      <c r="K41" s="442">
        <f>VLOOKUP(A41,EQUIPOS!A11:D168,4,FALSE)</f>
        <v>125413.86633590417</v>
      </c>
      <c r="L41" s="339"/>
      <c r="M41" s="340">
        <v>0.2</v>
      </c>
      <c r="N41" s="276">
        <f t="shared" si="0"/>
        <v>627069.33167952078</v>
      </c>
    </row>
    <row r="42" spans="1:14">
      <c r="A42" s="116"/>
      <c r="B42" s="836"/>
      <c r="C42" s="837"/>
      <c r="D42" s="837"/>
      <c r="E42" s="837"/>
      <c r="F42" s="837"/>
      <c r="G42" s="837"/>
      <c r="H42" s="838"/>
      <c r="I42" s="332"/>
      <c r="J42" s="334"/>
      <c r="K42" s="442"/>
      <c r="L42" s="427"/>
      <c r="M42" s="428"/>
      <c r="N42" s="276"/>
    </row>
    <row r="43" spans="1:14">
      <c r="B43" s="836"/>
      <c r="C43" s="837"/>
      <c r="D43" s="837"/>
      <c r="E43" s="837"/>
      <c r="F43" s="837"/>
      <c r="G43" s="837"/>
      <c r="H43" s="838"/>
      <c r="I43" s="39"/>
      <c r="J43" s="40"/>
      <c r="K43" s="442"/>
      <c r="L43" s="280"/>
      <c r="M43" s="281"/>
      <c r="N43" s="276"/>
    </row>
    <row r="44" spans="1:14">
      <c r="B44" s="324"/>
      <c r="C44" s="325"/>
      <c r="D44" s="325"/>
      <c r="E44" s="325"/>
      <c r="F44" s="327"/>
      <c r="G44" s="327"/>
      <c r="H44" s="128"/>
      <c r="I44" s="39"/>
      <c r="J44" s="40"/>
      <c r="K44" s="442"/>
      <c r="L44" s="280"/>
      <c r="M44" s="281"/>
      <c r="N44" s="277"/>
    </row>
    <row r="45" spans="1:14">
      <c r="B45" s="843" t="s">
        <v>952</v>
      </c>
      <c r="C45" s="844"/>
      <c r="D45" s="844"/>
      <c r="E45" s="41"/>
      <c r="F45" s="42"/>
      <c r="G45" s="42"/>
      <c r="H45" s="43"/>
      <c r="I45" s="39"/>
      <c r="J45" s="40"/>
      <c r="K45" s="283"/>
      <c r="L45" s="280"/>
      <c r="M45" s="405">
        <v>0.1</v>
      </c>
      <c r="N45" s="348">
        <f>N86*M45</f>
        <v>69139.567913614796</v>
      </c>
    </row>
    <row r="46" spans="1:14" ht="15.75" thickBot="1">
      <c r="B46" s="836"/>
      <c r="C46" s="837"/>
      <c r="D46" s="837"/>
      <c r="E46" s="837"/>
      <c r="F46" s="837"/>
      <c r="G46" s="837"/>
      <c r="H46" s="838"/>
      <c r="I46" s="845"/>
      <c r="J46" s="846"/>
      <c r="K46" s="44"/>
      <c r="L46" s="847"/>
      <c r="M46" s="848"/>
      <c r="N46" s="108"/>
    </row>
    <row r="47" spans="1:14" ht="15.75" thickBot="1">
      <c r="B47" s="823" t="s">
        <v>953</v>
      </c>
      <c r="C47" s="824"/>
      <c r="D47" s="824"/>
      <c r="E47" s="824"/>
      <c r="F47" s="824"/>
      <c r="G47" s="824"/>
      <c r="H47" s="824"/>
      <c r="I47" s="824"/>
      <c r="J47" s="824"/>
      <c r="K47" s="824"/>
      <c r="L47" s="824"/>
      <c r="M47" s="825"/>
      <c r="N47" s="415">
        <f>SUM(N36:N45)</f>
        <v>22308293.33755257</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14" t="s">
        <v>944</v>
      </c>
      <c r="C51" s="815"/>
      <c r="D51" s="815"/>
      <c r="E51" s="815"/>
      <c r="F51" s="815"/>
      <c r="G51" s="815"/>
      <c r="H51" s="815"/>
      <c r="I51" s="816"/>
      <c r="J51" s="319" t="s">
        <v>945</v>
      </c>
      <c r="K51" s="88" t="s">
        <v>946</v>
      </c>
      <c r="L51" s="817" t="s">
        <v>955</v>
      </c>
      <c r="M51" s="816"/>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24189697.725999817</v>
      </c>
      <c r="N52" s="276">
        <f t="shared" ref="N52:N57" si="1">K52*M52</f>
        <v>24189697.725999817</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6845.7545660894457</v>
      </c>
      <c r="N53" s="276">
        <f t="shared" si="1"/>
        <v>205372.63698268338</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2384106.8008489232</v>
      </c>
      <c r="N54" s="276">
        <f t="shared" si="1"/>
        <v>4768213.6016978463</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1469397.0524508611</v>
      </c>
      <c r="N55" s="276">
        <f t="shared" si="1"/>
        <v>7346985.2622543052</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93350.282433950371</v>
      </c>
      <c r="N56" s="276">
        <f t="shared" si="1"/>
        <v>5601016.9460370224</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49160.466685959458</v>
      </c>
      <c r="N57" s="276">
        <f t="shared" si="1"/>
        <v>589925.6002315135</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23" t="s">
        <v>953</v>
      </c>
      <c r="C63" s="824"/>
      <c r="D63" s="824"/>
      <c r="E63" s="824"/>
      <c r="F63" s="824"/>
      <c r="G63" s="824"/>
      <c r="H63" s="824"/>
      <c r="I63" s="824"/>
      <c r="J63" s="824"/>
      <c r="K63" s="824"/>
      <c r="L63" s="824"/>
      <c r="M63" s="825"/>
      <c r="N63" s="398">
        <f>SUM(N52:N62)</f>
        <v>42701211.773203194</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826" t="s">
        <v>961</v>
      </c>
      <c r="M67" s="799"/>
      <c r="N67" s="79" t="s">
        <v>951</v>
      </c>
    </row>
    <row r="68" spans="1:15">
      <c r="A68" t="s">
        <v>1400</v>
      </c>
      <c r="B68" s="49" t="str">
        <f>VLOOKUP(A68,TRANSPORTE!A5:D117,3,FALSE)</f>
        <v>Transporte de tubos. celdas, etc.</v>
      </c>
      <c r="C68" s="321"/>
      <c r="D68" s="321"/>
      <c r="E68" s="321"/>
      <c r="F68" s="321"/>
      <c r="G68" s="321"/>
      <c r="H68" s="315" t="s">
        <v>1467</v>
      </c>
      <c r="I68" s="283">
        <v>1</v>
      </c>
      <c r="J68" s="290">
        <v>1</v>
      </c>
      <c r="K68" s="283">
        <f>I68*J68</f>
        <v>1</v>
      </c>
      <c r="L68" s="827">
        <f>VLOOKUP(A68,TRANSPORTE!A5:D117,4,FALSE)</f>
        <v>1199988.1542519359</v>
      </c>
      <c r="M68" s="828"/>
      <c r="N68" s="291">
        <f>K68*L68</f>
        <v>1199988.1542519359</v>
      </c>
    </row>
    <row r="69" spans="1:15">
      <c r="A69" t="s">
        <v>1399</v>
      </c>
      <c r="B69" s="49" t="str">
        <f>VLOOKUP(A69,TRANSPORTE!A5:D117,3,FALSE)</f>
        <v>Pasajes aéreos</v>
      </c>
      <c r="C69" s="50"/>
      <c r="D69" s="50"/>
      <c r="E69" s="50"/>
      <c r="F69" s="50"/>
      <c r="G69" s="50"/>
      <c r="H69" s="315" t="s">
        <v>945</v>
      </c>
      <c r="I69" s="283">
        <v>3</v>
      </c>
      <c r="J69" s="290">
        <v>1</v>
      </c>
      <c r="K69" s="283">
        <f>I69*J69</f>
        <v>3</v>
      </c>
      <c r="L69" s="827">
        <f>VLOOKUP(A69,TRANSPORTE!A5:D117,4,FALSE)</f>
        <v>497914.67121714761</v>
      </c>
      <c r="M69" s="828"/>
      <c r="N69" s="291">
        <f>K69*L69</f>
        <v>1493744.0136514427</v>
      </c>
    </row>
    <row r="70" spans="1:15">
      <c r="B70" s="49"/>
      <c r="C70" s="50"/>
      <c r="D70" s="50"/>
      <c r="E70" s="50"/>
      <c r="F70" s="50"/>
      <c r="G70" s="50"/>
      <c r="H70" s="315"/>
      <c r="I70" s="283"/>
      <c r="J70" s="290"/>
      <c r="K70" s="283"/>
      <c r="L70" s="827"/>
      <c r="M70" s="828"/>
      <c r="N70" s="291"/>
    </row>
    <row r="71" spans="1:15">
      <c r="B71" s="49"/>
      <c r="C71" s="50"/>
      <c r="D71" s="50"/>
      <c r="E71" s="50"/>
      <c r="F71" s="50"/>
      <c r="G71" s="50"/>
      <c r="H71" s="315"/>
      <c r="I71" s="283"/>
      <c r="J71" s="290"/>
      <c r="K71" s="283"/>
      <c r="L71" s="827"/>
      <c r="M71" s="828"/>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12"/>
      <c r="M73" s="813"/>
      <c r="N73" s="130"/>
    </row>
    <row r="74" spans="1:15" ht="15.75" thickBot="1">
      <c r="B74" s="829" t="s">
        <v>953</v>
      </c>
      <c r="C74" s="830"/>
      <c r="D74" s="830"/>
      <c r="E74" s="830"/>
      <c r="F74" s="830"/>
      <c r="G74" s="830"/>
      <c r="H74" s="830"/>
      <c r="I74" s="830"/>
      <c r="J74" s="830"/>
      <c r="K74" s="830"/>
      <c r="L74" s="830"/>
      <c r="M74" s="831"/>
      <c r="N74" s="107">
        <f>N68+N69+N70+N71+N72</f>
        <v>2693732.1679033786</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49" t="s">
        <v>963</v>
      </c>
      <c r="C78" s="850"/>
      <c r="D78" s="850"/>
      <c r="E78" s="850"/>
      <c r="F78" s="850"/>
      <c r="G78" s="850"/>
      <c r="H78" s="850"/>
      <c r="I78" s="76" t="s">
        <v>964</v>
      </c>
      <c r="J78" s="78" t="s">
        <v>1409</v>
      </c>
      <c r="K78" s="77" t="s">
        <v>966</v>
      </c>
      <c r="L78" s="851" t="s">
        <v>950</v>
      </c>
      <c r="M78" s="852"/>
      <c r="N78" s="101" t="s">
        <v>951</v>
      </c>
    </row>
    <row r="79" spans="1:15">
      <c r="A79" s="165" t="s">
        <v>6</v>
      </c>
      <c r="B79" s="52" t="str">
        <f>VLOOKUP(A79,'MANO DE OBRA'!A8:D68,3,FALSE)</f>
        <v xml:space="preserve">Obrero </v>
      </c>
      <c r="C79" s="50"/>
      <c r="D79" s="50"/>
      <c r="E79" s="50"/>
      <c r="F79" s="50"/>
      <c r="G79" s="50"/>
      <c r="H79" s="50"/>
      <c r="I79" s="296">
        <f t="shared" ref="I79:I82" si="2">K79/J79*100</f>
        <v>29260.000000000004</v>
      </c>
      <c r="J79" s="297">
        <v>185</v>
      </c>
      <c r="K79" s="298">
        <f>VLOOKUP(A79,'MANO DE OBRA'!A8:D99,4,FALSE)</f>
        <v>54131</v>
      </c>
      <c r="L79" s="53"/>
      <c r="M79" s="438">
        <v>1</v>
      </c>
      <c r="N79" s="399">
        <f t="shared" ref="N79:N82" si="3">K79/M79</f>
        <v>54131</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4"/>
      <c r="J85" s="475"/>
      <c r="K85" s="476"/>
      <c r="L85" s="978"/>
      <c r="M85" s="978"/>
      <c r="N85" s="477"/>
    </row>
    <row r="86" spans="1:14" ht="15.75" thickBot="1">
      <c r="B86" s="829" t="s">
        <v>953</v>
      </c>
      <c r="C86" s="830"/>
      <c r="D86" s="830"/>
      <c r="E86" s="830"/>
      <c r="F86" s="830"/>
      <c r="G86" s="830"/>
      <c r="H86" s="830"/>
      <c r="I86" s="830"/>
      <c r="J86" s="830"/>
      <c r="K86" s="830"/>
      <c r="L86" s="830"/>
      <c r="M86" s="831"/>
      <c r="N86" s="464">
        <f>SUM(N79:N85)</f>
        <v>691395.67913614796</v>
      </c>
    </row>
    <row r="87" spans="1:14" ht="15.75" thickBot="1">
      <c r="B87" s="36"/>
      <c r="C87" s="37"/>
      <c r="D87" s="37"/>
      <c r="E87" s="37"/>
      <c r="F87" s="37"/>
      <c r="G87" s="37"/>
      <c r="H87" s="37"/>
      <c r="I87" s="37"/>
      <c r="J87" s="37"/>
      <c r="K87" s="37"/>
      <c r="L87" s="37"/>
      <c r="M87" s="37"/>
      <c r="N87" s="38"/>
    </row>
    <row r="88" spans="1:14" ht="15.75" thickBot="1">
      <c r="B88" s="823" t="s">
        <v>967</v>
      </c>
      <c r="C88" s="824"/>
      <c r="D88" s="824"/>
      <c r="E88" s="824"/>
      <c r="F88" s="824"/>
      <c r="G88" s="824"/>
      <c r="H88" s="824"/>
      <c r="I88" s="824"/>
      <c r="J88" s="824"/>
      <c r="K88" s="824"/>
      <c r="L88" s="824"/>
      <c r="M88" s="825"/>
      <c r="N88" s="102">
        <f>N86+N74+N63+N47</f>
        <v>68394632.957795292</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14" t="s">
        <v>969</v>
      </c>
      <c r="C92" s="815"/>
      <c r="D92" s="815"/>
      <c r="E92" s="815"/>
      <c r="F92" s="815"/>
      <c r="G92" s="815"/>
      <c r="H92" s="815"/>
      <c r="I92" s="318"/>
      <c r="J92" s="338"/>
      <c r="K92" s="306" t="s">
        <v>970</v>
      </c>
      <c r="L92" s="853" t="s">
        <v>971</v>
      </c>
      <c r="M92" s="854"/>
      <c r="N92" s="307"/>
    </row>
    <row r="93" spans="1:14">
      <c r="B93" s="855" t="s">
        <v>972</v>
      </c>
      <c r="C93" s="856"/>
      <c r="D93" s="856"/>
      <c r="E93" s="856"/>
      <c r="F93" s="856"/>
      <c r="G93" s="856"/>
      <c r="H93" s="856"/>
      <c r="I93" s="90"/>
      <c r="J93" s="91"/>
      <c r="K93" s="308">
        <v>0.2</v>
      </c>
      <c r="L93" s="857">
        <f>N88*K93</f>
        <v>13678926.59155906</v>
      </c>
      <c r="M93" s="858"/>
      <c r="N93" s="54"/>
    </row>
    <row r="94" spans="1:14">
      <c r="B94" s="92" t="s">
        <v>973</v>
      </c>
      <c r="C94" s="93"/>
      <c r="D94" s="93"/>
      <c r="E94" s="93"/>
      <c r="F94" s="93"/>
      <c r="G94" s="93"/>
      <c r="H94" s="93"/>
      <c r="I94" s="90"/>
      <c r="J94" s="91"/>
      <c r="K94" s="308">
        <v>0.05</v>
      </c>
      <c r="L94" s="857">
        <f>N88*K94</f>
        <v>3419731.647889765</v>
      </c>
      <c r="M94" s="858"/>
      <c r="N94" s="54"/>
    </row>
    <row r="95" spans="1:14" ht="15.75" thickBot="1">
      <c r="B95" s="94" t="s">
        <v>974</v>
      </c>
      <c r="C95" s="95"/>
      <c r="D95" s="95"/>
      <c r="E95" s="95"/>
      <c r="F95" s="95"/>
      <c r="G95" s="95"/>
      <c r="H95" s="95"/>
      <c r="I95" s="96"/>
      <c r="J95" s="97"/>
      <c r="K95" s="309">
        <v>0.05</v>
      </c>
      <c r="L95" s="859">
        <f>N88*K95</f>
        <v>3419731.647889765</v>
      </c>
      <c r="M95" s="860"/>
      <c r="N95" s="54"/>
    </row>
    <row r="96" spans="1:14" ht="15.75" thickBot="1">
      <c r="B96" s="823" t="s">
        <v>953</v>
      </c>
      <c r="C96" s="824"/>
      <c r="D96" s="824"/>
      <c r="E96" s="824"/>
      <c r="F96" s="824"/>
      <c r="G96" s="824"/>
      <c r="H96" s="824"/>
      <c r="I96" s="824"/>
      <c r="J96" s="824"/>
      <c r="K96" s="824"/>
      <c r="L96" s="824"/>
      <c r="M96" s="825"/>
      <c r="N96" s="55">
        <f>L93+L94+L95</f>
        <v>20518389.887338586</v>
      </c>
    </row>
    <row r="97" spans="1:14" ht="15.75" thickBot="1">
      <c r="B97" s="36"/>
      <c r="C97" s="37"/>
      <c r="D97" s="37"/>
      <c r="E97" s="37"/>
      <c r="F97" s="37"/>
      <c r="G97" s="37"/>
      <c r="H97" s="37"/>
      <c r="I97" s="37"/>
      <c r="J97" s="37"/>
      <c r="K97" s="37"/>
      <c r="L97" s="37"/>
      <c r="M97" s="37"/>
      <c r="N97" s="38"/>
    </row>
    <row r="98" spans="1:14" ht="15.75" thickBot="1">
      <c r="A98" t="s">
        <v>2015</v>
      </c>
      <c r="B98" s="823" t="s">
        <v>975</v>
      </c>
      <c r="C98" s="824"/>
      <c r="D98" s="824"/>
      <c r="E98" s="824"/>
      <c r="F98" s="824"/>
      <c r="G98" s="824"/>
      <c r="H98" s="824"/>
      <c r="I98" s="824"/>
      <c r="J98" s="824"/>
      <c r="K98" s="824"/>
      <c r="L98" s="824"/>
      <c r="M98" s="825"/>
      <c r="N98" s="192">
        <f>N88+N96</f>
        <v>88913022.845133871</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2215</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2216</v>
      </c>
      <c r="C114" s="259"/>
      <c r="D114" s="259"/>
      <c r="E114" s="259"/>
      <c r="F114" s="259"/>
      <c r="G114" s="259"/>
      <c r="H114" s="259"/>
      <c r="I114" s="259"/>
      <c r="J114" s="259"/>
      <c r="K114" s="259"/>
      <c r="L114" s="259"/>
      <c r="M114" s="259"/>
      <c r="N114" s="260"/>
    </row>
    <row r="115" spans="2:14" ht="15" customHeight="1">
      <c r="B115" s="965" t="s">
        <v>2217</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2218</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2219</v>
      </c>
      <c r="C128" s="261"/>
      <c r="D128" s="261"/>
      <c r="E128" s="247"/>
      <c r="F128" s="247"/>
      <c r="G128" s="247"/>
      <c r="H128" s="247"/>
      <c r="I128" s="247"/>
      <c r="J128" s="971"/>
      <c r="K128" s="971"/>
      <c r="L128" s="971"/>
      <c r="M128" s="971"/>
      <c r="N128" s="972"/>
    </row>
    <row r="129" spans="2:14" ht="15.75" thickBot="1">
      <c r="B129" s="423" t="s">
        <v>2220</v>
      </c>
      <c r="C129" s="424"/>
      <c r="D129" s="424"/>
      <c r="E129" s="263"/>
      <c r="F129" s="263"/>
      <c r="G129" s="263"/>
      <c r="H129" s="263"/>
      <c r="I129" s="263"/>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1730</v>
      </c>
      <c r="C31" s="84" t="s">
        <v>1656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326</v>
      </c>
      <c r="B36" s="836" t="str">
        <f>VLOOKUP(A36,EQUIPOS!A6:D154,3,FALSE)</f>
        <v>Sensor de Impacto para prueba de integridad tipo</v>
      </c>
      <c r="C36" s="837"/>
      <c r="D36" s="837"/>
      <c r="E36" s="837"/>
      <c r="F36" s="837"/>
      <c r="G36" s="837"/>
      <c r="H36" s="838"/>
      <c r="I36" s="271"/>
      <c r="J36" s="272"/>
      <c r="K36" s="273">
        <f>VLOOKUP(A36,EQUIPOS!A6:D163,4,FALSE)</f>
        <v>133842.96485705543</v>
      </c>
      <c r="L36" s="274"/>
      <c r="M36" s="340">
        <v>1</v>
      </c>
      <c r="N36" s="276">
        <f>K36/M36</f>
        <v>133842.96485705543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133842.96485705543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400073.41755476414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533916.38241181953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106783.27648236392</v>
      </c>
      <c r="M84" s="858"/>
      <c r="N84" s="54"/>
    </row>
    <row r="85" spans="1:14">
      <c r="B85" s="92" t="s">
        <v>973</v>
      </c>
      <c r="C85" s="93"/>
      <c r="D85" s="93"/>
      <c r="E85" s="93"/>
      <c r="F85" s="93"/>
      <c r="G85" s="93"/>
      <c r="H85" s="93"/>
      <c r="I85" s="90"/>
      <c r="J85" s="91"/>
      <c r="K85" s="308">
        <v>0.05</v>
      </c>
      <c r="L85" s="857">
        <f>N79*K85</f>
        <v>26695.819120590979</v>
      </c>
      <c r="M85" s="858"/>
      <c r="N85" s="54"/>
    </row>
    <row r="86" spans="1:14" ht="15.75" thickBot="1">
      <c r="B86" s="94" t="s">
        <v>974</v>
      </c>
      <c r="C86" s="95"/>
      <c r="D86" s="95"/>
      <c r="E86" s="95"/>
      <c r="F86" s="95"/>
      <c r="G86" s="95"/>
      <c r="H86" s="95"/>
      <c r="I86" s="96"/>
      <c r="J86" s="97"/>
      <c r="K86" s="309">
        <v>0.05</v>
      </c>
      <c r="L86" s="859">
        <f>N79*K86</f>
        <v>26695.819120590979</v>
      </c>
      <c r="M86" s="860"/>
      <c r="N86" s="54"/>
    </row>
    <row r="87" spans="1:14" ht="15.75" thickBot="1">
      <c r="B87" s="823" t="s">
        <v>953</v>
      </c>
      <c r="C87" s="824"/>
      <c r="D87" s="824"/>
      <c r="E87" s="824"/>
      <c r="F87" s="824"/>
      <c r="G87" s="824"/>
      <c r="H87" s="824"/>
      <c r="I87" s="824"/>
      <c r="J87" s="824"/>
      <c r="K87" s="824"/>
      <c r="L87" s="824"/>
      <c r="M87" s="825"/>
      <c r="N87" s="55">
        <f>L84+L85+L86</f>
        <v>160174.91472354587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694091.29713536543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1105</v>
      </c>
      <c r="C31" s="84" t="s">
        <v>2100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320</v>
      </c>
      <c r="B36" s="836" t="str">
        <f>VLOOKUP(A36,EQUIPOS!A6:D154,3,FALSE)</f>
        <v>Retroexcavadora sobre llantas, motor 62HP, Profundidad de excavación de 5.41 metros.</v>
      </c>
      <c r="C36" s="837"/>
      <c r="D36" s="837"/>
      <c r="E36" s="837"/>
      <c r="F36" s="837"/>
      <c r="G36" s="837"/>
      <c r="H36" s="838"/>
      <c r="I36" s="271"/>
      <c r="J36" s="272"/>
      <c r="K36" s="273">
        <f>VLOOKUP(A36,EQUIPOS!A6:D163,4,FALSE)</f>
        <v>125413.86633590417</v>
      </c>
      <c r="L36" s="274"/>
      <c r="M36" s="340">
        <v>10</v>
      </c>
      <c r="N36" s="276">
        <f>K36/M36</f>
        <v>12541.386633590417</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336.34905451801001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12877.735688108427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32306.034125520742</v>
      </c>
      <c r="N48" s="276">
        <f>K48*M48</f>
        <v>15794.061128032365</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10983.514511502894</v>
      </c>
      <c r="N49" s="276">
        <f>K49*M49</f>
        <v>14644.686015337191</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6907.0633856613549</v>
      </c>
      <c r="N50" s="276">
        <f>K50*M50</f>
        <v>10360.595078492031</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40799.342221861589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9</v>
      </c>
      <c r="B71" s="52" t="str">
        <f>VLOOKUP(A71,'MANO DE OBRA'!A8:D68,3,FALSE)</f>
        <v>Obrero (3)</v>
      </c>
      <c r="C71" s="50"/>
      <c r="D71" s="50"/>
      <c r="E71" s="50"/>
      <c r="F71" s="50"/>
      <c r="G71" s="50"/>
      <c r="H71" s="50"/>
      <c r="I71" s="296">
        <f>K71/J71*100</f>
        <v>87780</v>
      </c>
      <c r="J71" s="297">
        <v>185</v>
      </c>
      <c r="K71" s="298">
        <f>VLOOKUP(A71,'MANO DE OBRA'!A8:D99,4,FALSE)</f>
        <v>162393</v>
      </c>
      <c r="L71" s="53"/>
      <c r="M71" s="438">
        <v>80</v>
      </c>
      <c r="N71" s="399">
        <f>K71/M71</f>
        <v>2029.9124999999999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3363.4905451800996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57040.568455150118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11408.113691030025</v>
      </c>
      <c r="M84" s="858"/>
      <c r="N84" s="54"/>
    </row>
    <row r="85" spans="1:14">
      <c r="B85" s="92" t="s">
        <v>973</v>
      </c>
      <c r="C85" s="93"/>
      <c r="D85" s="93"/>
      <c r="E85" s="93"/>
      <c r="F85" s="93"/>
      <c r="G85" s="93"/>
      <c r="H85" s="93"/>
      <c r="I85" s="90"/>
      <c r="J85" s="91"/>
      <c r="K85" s="308">
        <v>0.05</v>
      </c>
      <c r="L85" s="857">
        <f>N79*K85</f>
        <v>2852.0284227575062</v>
      </c>
      <c r="M85" s="858"/>
      <c r="N85" s="54"/>
    </row>
    <row r="86" spans="1:14" ht="15.75" thickBot="1">
      <c r="B86" s="94" t="s">
        <v>974</v>
      </c>
      <c r="C86" s="95"/>
      <c r="D86" s="95"/>
      <c r="E86" s="95"/>
      <c r="F86" s="95"/>
      <c r="G86" s="95"/>
      <c r="H86" s="95"/>
      <c r="I86" s="96"/>
      <c r="J86" s="97"/>
      <c r="K86" s="309">
        <v>0.05</v>
      </c>
      <c r="L86" s="859">
        <f>N79*K86</f>
        <v>2852.0284227575062</v>
      </c>
      <c r="M86" s="860"/>
      <c r="N86" s="54"/>
    </row>
    <row r="87" spans="1:14" ht="15.75" thickBot="1">
      <c r="B87" s="823" t="s">
        <v>953</v>
      </c>
      <c r="C87" s="824"/>
      <c r="D87" s="824"/>
      <c r="E87" s="824"/>
      <c r="F87" s="824"/>
      <c r="G87" s="824"/>
      <c r="H87" s="824"/>
      <c r="I87" s="824"/>
      <c r="J87" s="824"/>
      <c r="K87" s="824"/>
      <c r="L87" s="824"/>
      <c r="M87" s="825"/>
      <c r="N87" s="55">
        <f>L84+L85+L86</f>
        <v>17112.170536545036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74152.738991695151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ht="27"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1106</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204</v>
      </c>
      <c r="B36" s="836" t="str">
        <f>VLOOKUP(A36,EQUIPOS!A6:D154,3,FALSE)</f>
        <v xml:space="preserve">Equipo de soldadura 250 AMP
</v>
      </c>
      <c r="C36" s="837"/>
      <c r="D36" s="837"/>
      <c r="E36" s="837"/>
      <c r="F36" s="837"/>
      <c r="G36" s="837"/>
      <c r="H36" s="838"/>
      <c r="I36" s="271"/>
      <c r="J36" s="272"/>
      <c r="K36" s="273">
        <f>VLOOKUP(A36,EQUIPOS!A6:D163,4,FALSE)</f>
        <v>4836.1690769175621</v>
      </c>
      <c r="L36" s="274"/>
      <c r="M36" s="340">
        <v>10</v>
      </c>
      <c r="N36" s="276">
        <f>K36/M36</f>
        <v>483.61690769175618</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125413.86633590417</v>
      </c>
      <c r="L37" s="339"/>
      <c r="M37" s="340">
        <v>10</v>
      </c>
      <c r="N37" s="276">
        <f>K37/M37</f>
        <v>12541.386633590417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13427.046650318192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11349.926136051676</v>
      </c>
      <c r="N48" s="276">
        <f>K48*M48</f>
        <v>374.54756248970534</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213862.03281810702</v>
      </c>
      <c r="N49" s="276">
        <f>K49*M49</f>
        <v>641586.09845432104</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1447.5885932030824</v>
      </c>
      <c r="N50" s="276">
        <f>K50*M50</f>
        <v>14475.885932030824</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656436.53194884164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5">
        <v>80</v>
      </c>
      <c r="N71" s="399">
        <f>K71/M71</f>
        <v>1353.2750000000001</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4020.4310903601995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673884.00968952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134776.80193790401</v>
      </c>
      <c r="M84" s="858"/>
      <c r="N84" s="54"/>
    </row>
    <row r="85" spans="1:14">
      <c r="B85" s="92" t="s">
        <v>973</v>
      </c>
      <c r="C85" s="93"/>
      <c r="D85" s="93"/>
      <c r="E85" s="93"/>
      <c r="F85" s="93"/>
      <c r="G85" s="93"/>
      <c r="H85" s="93"/>
      <c r="I85" s="90"/>
      <c r="J85" s="91"/>
      <c r="K85" s="308">
        <v>0.05</v>
      </c>
      <c r="L85" s="857">
        <f>N79*K85</f>
        <v>33694.200484476001</v>
      </c>
      <c r="M85" s="858"/>
      <c r="N85" s="54"/>
    </row>
    <row r="86" spans="1:14" ht="15.75" thickBot="1">
      <c r="B86" s="94" t="s">
        <v>974</v>
      </c>
      <c r="C86" s="95"/>
      <c r="D86" s="95"/>
      <c r="E86" s="95"/>
      <c r="F86" s="95"/>
      <c r="G86" s="95"/>
      <c r="H86" s="95"/>
      <c r="I86" s="96"/>
      <c r="J86" s="97"/>
      <c r="K86" s="309">
        <v>0.05</v>
      </c>
      <c r="L86" s="859">
        <f>N79*K86</f>
        <v>33694.200484476001</v>
      </c>
      <c r="M86" s="860"/>
      <c r="N86" s="54"/>
    </row>
    <row r="87" spans="1:14" ht="15.75" thickBot="1">
      <c r="B87" s="823" t="s">
        <v>953</v>
      </c>
      <c r="C87" s="824"/>
      <c r="D87" s="824"/>
      <c r="E87" s="824"/>
      <c r="F87" s="824"/>
      <c r="G87" s="824"/>
      <c r="H87" s="824"/>
      <c r="I87" s="824"/>
      <c r="J87" s="824"/>
      <c r="K87" s="824"/>
      <c r="L87" s="824"/>
      <c r="M87" s="825"/>
      <c r="N87" s="55">
        <f>L84+L85+L86</f>
        <v>202165.20290685599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876049.21259637596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1107</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714861.68565246952</v>
      </c>
      <c r="L36" s="274"/>
      <c r="M36" s="340">
        <v>2</v>
      </c>
      <c r="N36" s="276">
        <f>K36/M36</f>
        <v>357430.84282623476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362147.60837141488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4073.6964964599129</v>
      </c>
      <c r="N48" s="276">
        <f>K48*M48</f>
        <v>114063.50190087756</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509789.03947032592</v>
      </c>
      <c r="N49" s="276">
        <f>K49*M49</f>
        <v>178426.16381461406</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7823.7195041022233</v>
      </c>
      <c r="N50" s="276">
        <f>K50*M50</f>
        <v>23471.158512306669</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315960.82422779832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1659.9543383897606</v>
      </c>
      <c r="M60" s="828"/>
      <c r="N60" s="291">
        <f>K60*L60</f>
        <v>580.98401843641614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580.98401843641614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725857.07206945063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145171.41441389013</v>
      </c>
      <c r="M84" s="858"/>
      <c r="N84" s="54"/>
    </row>
    <row r="85" spans="1:14">
      <c r="B85" s="92" t="s">
        <v>973</v>
      </c>
      <c r="C85" s="93"/>
      <c r="D85" s="93"/>
      <c r="E85" s="93"/>
      <c r="F85" s="93"/>
      <c r="G85" s="93"/>
      <c r="H85" s="93"/>
      <c r="I85" s="90"/>
      <c r="J85" s="91"/>
      <c r="K85" s="308">
        <v>0.05</v>
      </c>
      <c r="L85" s="857">
        <f>N79*K85</f>
        <v>36292.853603472533</v>
      </c>
      <c r="M85" s="858"/>
      <c r="N85" s="54"/>
    </row>
    <row r="86" spans="1:14" ht="15.75" thickBot="1">
      <c r="B86" s="94" t="s">
        <v>974</v>
      </c>
      <c r="C86" s="95"/>
      <c r="D86" s="95"/>
      <c r="E86" s="95"/>
      <c r="F86" s="95"/>
      <c r="G86" s="95"/>
      <c r="H86" s="95"/>
      <c r="I86" s="96"/>
      <c r="J86" s="97"/>
      <c r="K86" s="309">
        <v>0.05</v>
      </c>
      <c r="L86" s="859">
        <f>N79*K86</f>
        <v>36292.853603472533</v>
      </c>
      <c r="M86" s="860"/>
      <c r="N86" s="54"/>
    </row>
    <row r="87" spans="1:14" ht="15.75" thickBot="1">
      <c r="B87" s="823" t="s">
        <v>953</v>
      </c>
      <c r="C87" s="824"/>
      <c r="D87" s="824"/>
      <c r="E87" s="824"/>
      <c r="F87" s="824"/>
      <c r="G87" s="824"/>
      <c r="H87" s="824"/>
      <c r="I87" s="824"/>
      <c r="J87" s="824"/>
      <c r="K87" s="824"/>
      <c r="L87" s="824"/>
      <c r="M87" s="825"/>
      <c r="N87" s="55">
        <f>L84+L85+L86</f>
        <v>217757.12162083518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943614.19369028579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1108</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282</v>
      </c>
      <c r="B36" s="836" t="str">
        <f>VLOOKUP(A36,EQUIPOS!A6:D154,3,FALSE)</f>
        <v>Piloteadora potencia 250KW, RPM 1800, fuerza elevadora 200KN</v>
      </c>
      <c r="C36" s="837"/>
      <c r="D36" s="837"/>
      <c r="E36" s="837"/>
      <c r="F36" s="837"/>
      <c r="G36" s="837"/>
      <c r="H36" s="838"/>
      <c r="I36" s="271"/>
      <c r="J36" s="272"/>
      <c r="K36" s="273">
        <f>VLOOKUP(A36,EQUIPOS!A6:D163,4,FALSE)</f>
        <v>714861.68565246952</v>
      </c>
      <c r="L36" s="274"/>
      <c r="M36" s="340">
        <v>2</v>
      </c>
      <c r="N36" s="276">
        <f>K36/M36</f>
        <v>357430.84282623476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4716.7655451800993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362147.60837141488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4073.6964964599129</v>
      </c>
      <c r="N48" s="276">
        <f>K48*M48</f>
        <v>114063.50190087756</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608703.33071083692</v>
      </c>
      <c r="N49" s="276">
        <f>K49*M49</f>
        <v>213046.1657487929</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7823.7195041022233</v>
      </c>
      <c r="N50" s="276">
        <f>K50*M50</f>
        <v>15647.439008204447</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342757.10665787489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827">
        <f>VLOOKUP(A60,TRANSPORTE!A2:D117,4,FALSE)</f>
        <v>1659.9543383897606</v>
      </c>
      <c r="M60" s="828"/>
      <c r="N60" s="291">
        <f>K60*L60</f>
        <v>580.98401843641614</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580.98401843641614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5"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8</v>
      </c>
      <c r="N71" s="399">
        <f>K71/M71</f>
        <v>33831.875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47167.655451800994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752653.35449952714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150530.67089990544</v>
      </c>
      <c r="M84" s="858"/>
      <c r="N84" s="54"/>
    </row>
    <row r="85" spans="1:14">
      <c r="B85" s="92" t="s">
        <v>973</v>
      </c>
      <c r="C85" s="93"/>
      <c r="D85" s="93"/>
      <c r="E85" s="93"/>
      <c r="F85" s="93"/>
      <c r="G85" s="93"/>
      <c r="H85" s="93"/>
      <c r="I85" s="90"/>
      <c r="J85" s="91"/>
      <c r="K85" s="308">
        <v>0.05</v>
      </c>
      <c r="L85" s="857">
        <f>N79*K85</f>
        <v>37632.66772497636</v>
      </c>
      <c r="M85" s="858"/>
      <c r="N85" s="54"/>
    </row>
    <row r="86" spans="1:14" ht="15.75" thickBot="1">
      <c r="B86" s="94" t="s">
        <v>974</v>
      </c>
      <c r="C86" s="95"/>
      <c r="D86" s="95"/>
      <c r="E86" s="95"/>
      <c r="F86" s="95"/>
      <c r="G86" s="95"/>
      <c r="H86" s="95"/>
      <c r="I86" s="96"/>
      <c r="J86" s="97"/>
      <c r="K86" s="309">
        <v>0.05</v>
      </c>
      <c r="L86" s="859">
        <f>N79*K86</f>
        <v>37632.66772497636</v>
      </c>
      <c r="M86" s="860"/>
      <c r="N86" s="54"/>
    </row>
    <row r="87" spans="1:14" ht="15.75" thickBot="1">
      <c r="B87" s="823" t="s">
        <v>953</v>
      </c>
      <c r="C87" s="824"/>
      <c r="D87" s="824"/>
      <c r="E87" s="824"/>
      <c r="F87" s="824"/>
      <c r="G87" s="824"/>
      <c r="H87" s="824"/>
      <c r="I87" s="824"/>
      <c r="J87" s="824"/>
      <c r="K87" s="824"/>
      <c r="L87" s="824"/>
      <c r="M87" s="825"/>
      <c r="N87" s="55">
        <f>L84+L85+L86</f>
        <v>225796.00634985819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978449.36084938538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1844</v>
      </c>
      <c r="B31" s="83" t="s">
        <v>1109</v>
      </c>
      <c r="C31" s="84" t="s">
        <v>2104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195</v>
      </c>
      <c r="B36" s="836" t="str">
        <f>VLOOKUP(A36,EQUIPOS!A6:D154,3,FALSE)</f>
        <v xml:space="preserve">Equipo de oxicorte, Capacidad de corte: hasta 6´´ (152mm) </v>
      </c>
      <c r="C36" s="837"/>
      <c r="D36" s="837"/>
      <c r="E36" s="837"/>
      <c r="F36" s="837"/>
      <c r="G36" s="837"/>
      <c r="H36" s="838"/>
      <c r="I36" s="271"/>
      <c r="J36" s="272"/>
      <c r="K36" s="273">
        <f>VLOOKUP(A36,EQUIPOS!A6:D163,4,FALSE)</f>
        <v>5377.8111884062764</v>
      </c>
      <c r="L36" s="274"/>
      <c r="M36" s="340">
        <v>1.1299999999999999</v>
      </c>
      <c r="N36" s="276">
        <f>K36/M36</f>
        <v>4759.1249454922809</v>
      </c>
    </row>
    <row r="37" spans="1:14">
      <c r="A37" s="116" t="s">
        <v>332</v>
      </c>
      <c r="B37" s="836" t="str">
        <f>VLOOKUP(A37,EQUIPOS!A7:D154,3,FALSE)</f>
        <v xml:space="preserve">Taladro de 1/2´´, pulidora, lijadora y circular
</v>
      </c>
      <c r="C37" s="837"/>
      <c r="D37" s="837"/>
      <c r="E37" s="837"/>
      <c r="F37" s="837"/>
      <c r="G37" s="837"/>
      <c r="H37" s="838"/>
      <c r="I37" s="425"/>
      <c r="J37" s="426"/>
      <c r="K37" s="273">
        <f>VLOOKUP(A37,EQUIPOS!A7:D164,4,FALSE)</f>
        <v>3051.6374980796854</v>
      </c>
      <c r="L37" s="339"/>
      <c r="M37" s="340">
        <v>0.53</v>
      </c>
      <c r="N37" s="276">
        <f>K37/M37</f>
        <v>5757.8066001503494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2680.2873935734665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13197.218939216096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79600.74837554089</v>
      </c>
      <c r="N48" s="276">
        <f>K48*M48</f>
        <v>1592.0149675108178</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9406.7682788002458</v>
      </c>
      <c r="N49" s="276">
        <f>K49*M49</f>
        <v>4703.3841394001229</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110928.50929099064</v>
      </c>
      <c r="N50" s="276">
        <f>K50*M50</f>
        <v>8874.2807432792506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15169.67985019019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6</v>
      </c>
      <c r="N71" s="399">
        <f>K71/M71</f>
        <v>9021.8333333333339</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26802.873935734664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55169.772725140952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11033.954545028191</v>
      </c>
      <c r="M84" s="858"/>
      <c r="N84" s="54"/>
    </row>
    <row r="85" spans="1:14">
      <c r="B85" s="92" t="s">
        <v>973</v>
      </c>
      <c r="C85" s="93"/>
      <c r="D85" s="93"/>
      <c r="E85" s="93"/>
      <c r="F85" s="93"/>
      <c r="G85" s="93"/>
      <c r="H85" s="93"/>
      <c r="I85" s="90"/>
      <c r="J85" s="91"/>
      <c r="K85" s="308">
        <v>0.05</v>
      </c>
      <c r="L85" s="857">
        <f>N79*K85</f>
        <v>2758.4886362570478</v>
      </c>
      <c r="M85" s="858"/>
      <c r="N85" s="54"/>
    </row>
    <row r="86" spans="1:14" ht="15.75" thickBot="1">
      <c r="B86" s="94" t="s">
        <v>974</v>
      </c>
      <c r="C86" s="95"/>
      <c r="D86" s="95"/>
      <c r="E86" s="95"/>
      <c r="F86" s="95"/>
      <c r="G86" s="95"/>
      <c r="H86" s="95"/>
      <c r="I86" s="96"/>
      <c r="J86" s="97"/>
      <c r="K86" s="309">
        <v>0.05</v>
      </c>
      <c r="L86" s="859">
        <f>N79*K86</f>
        <v>2758.4886362570478</v>
      </c>
      <c r="M86" s="860"/>
      <c r="N86" s="54"/>
    </row>
    <row r="87" spans="1:14" ht="15.75" thickBot="1">
      <c r="B87" s="823" t="s">
        <v>953</v>
      </c>
      <c r="C87" s="824"/>
      <c r="D87" s="824"/>
      <c r="E87" s="824"/>
      <c r="F87" s="824"/>
      <c r="G87" s="824"/>
      <c r="H87" s="824"/>
      <c r="I87" s="824"/>
      <c r="J87" s="824"/>
      <c r="K87" s="824"/>
      <c r="L87" s="824"/>
      <c r="M87" s="825"/>
      <c r="N87" s="55">
        <f>L84+L85+L86</f>
        <v>16550.931817542285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71720.704542683234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6.5" customHeight="1" thickBot="1">
      <c r="A31" t="s">
        <v>1844</v>
      </c>
      <c r="B31" s="83" t="s">
        <v>1110</v>
      </c>
      <c r="C31" s="84" t="s">
        <v>1657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59454.874217506607</v>
      </c>
      <c r="L36" s="274"/>
      <c r="M36" s="340">
        <v>12</v>
      </c>
      <c r="N36" s="276">
        <f t="shared" ref="N36:N42" si="0">K36/M36</f>
        <v>4954.5728514588836</v>
      </c>
    </row>
    <row r="37" spans="1:14">
      <c r="A37" s="116" t="s">
        <v>288</v>
      </c>
      <c r="B37" s="836" t="str">
        <f>VLOOKUP(A37,EQUIPOS!A7:D154,3,FALSE)</f>
        <v xml:space="preserve">Planta eléctrica </v>
      </c>
      <c r="C37" s="837"/>
      <c r="D37" s="837"/>
      <c r="E37" s="837"/>
      <c r="F37" s="837"/>
      <c r="G37" s="837"/>
      <c r="H37" s="838"/>
      <c r="I37" s="271"/>
      <c r="J37" s="272"/>
      <c r="K37" s="273">
        <f>VLOOKUP(A37,EQUIPOS!A7:D164,4,FALSE)</f>
        <v>5545.3339402604688</v>
      </c>
      <c r="L37" s="274"/>
      <c r="M37" s="340">
        <v>1.3</v>
      </c>
      <c r="N37" s="276">
        <f t="shared" si="0"/>
        <v>4265.6414925080526</v>
      </c>
    </row>
    <row r="38" spans="1:14">
      <c r="A38" s="116" t="s">
        <v>125</v>
      </c>
      <c r="B38" s="836" t="str">
        <f>VLOOKUP(A38,EQUIPOS!A8:D154,3,FALSE)</f>
        <v>Bomba para gato de tensionamiento</v>
      </c>
      <c r="C38" s="837"/>
      <c r="D38" s="837"/>
      <c r="E38" s="837"/>
      <c r="F38" s="837"/>
      <c r="G38" s="837"/>
      <c r="H38" s="838"/>
      <c r="I38" s="271"/>
      <c r="J38" s="272"/>
      <c r="K38" s="273">
        <f>VLOOKUP(A38,EQUIPOS!A8:D165,4,FALSE)</f>
        <v>65842.059198198374</v>
      </c>
      <c r="L38" s="274"/>
      <c r="M38" s="340">
        <v>12</v>
      </c>
      <c r="N38" s="276">
        <f t="shared" si="0"/>
        <v>5486.8382665165309</v>
      </c>
    </row>
    <row r="39" spans="1:14">
      <c r="A39" s="116" t="s">
        <v>180</v>
      </c>
      <c r="B39" s="836" t="str">
        <f>VLOOKUP(A39,EQUIPOS!A9:D154,3,FALSE)</f>
        <v>Compresor 120 HP, con martillo.</v>
      </c>
      <c r="C39" s="837"/>
      <c r="D39" s="837"/>
      <c r="E39" s="837"/>
      <c r="F39" s="837"/>
      <c r="G39" s="837"/>
      <c r="H39" s="838"/>
      <c r="I39" s="271"/>
      <c r="J39" s="272"/>
      <c r="K39" s="273">
        <f>VLOOKUP(A39,EQUIPOS!A9:D166,4,FALSE)</f>
        <v>93567.613611953711</v>
      </c>
      <c r="L39" s="274"/>
      <c r="M39" s="340">
        <v>1.3</v>
      </c>
      <c r="N39" s="276">
        <f t="shared" si="0"/>
        <v>71975.087393810551</v>
      </c>
    </row>
    <row r="40" spans="1:14">
      <c r="A40" s="116" t="s">
        <v>197</v>
      </c>
      <c r="B40" s="836" t="str">
        <f>VLOOKUP(A40,EQUIPOS!A10:D154,3,FALSE)</f>
        <v>Equipo de perforación (TRACKDRILL), potencia 40 HP, 2100 golpes / minuto</v>
      </c>
      <c r="C40" s="837"/>
      <c r="D40" s="837"/>
      <c r="E40" s="837"/>
      <c r="F40" s="837"/>
      <c r="G40" s="837"/>
      <c r="H40" s="838"/>
      <c r="I40" s="271"/>
      <c r="J40" s="272"/>
      <c r="K40" s="273">
        <f>VLOOKUP(A40,EQUIPOS!A10:D167,4,FALSE)</f>
        <v>482894.35049618577</v>
      </c>
      <c r="L40" s="274"/>
      <c r="M40" s="340">
        <v>1.3</v>
      </c>
      <c r="N40" s="276">
        <f t="shared" si="0"/>
        <v>371457.19268937368</v>
      </c>
    </row>
    <row r="41" spans="1:14">
      <c r="A41" s="116" t="s">
        <v>195</v>
      </c>
      <c r="B41" s="836" t="str">
        <f>VLOOKUP(A41,EQUIPOS!A11:D155,3,FALSE)</f>
        <v xml:space="preserve">Equipo de oxicorte, Capacidad de corte: hasta 6´´ (152mm) </v>
      </c>
      <c r="C41" s="837"/>
      <c r="D41" s="837"/>
      <c r="E41" s="837"/>
      <c r="F41" s="837"/>
      <c r="G41" s="837"/>
      <c r="H41" s="838"/>
      <c r="I41" s="271"/>
      <c r="J41" s="272"/>
      <c r="K41" s="273">
        <f>VLOOKUP(A41,EQUIPOS!A11:D168,4,FALSE)</f>
        <v>5377.8111884062764</v>
      </c>
      <c r="L41" s="274"/>
      <c r="M41" s="340">
        <v>15</v>
      </c>
      <c r="N41" s="276">
        <f t="shared" si="0"/>
        <v>358.52074589375178</v>
      </c>
    </row>
    <row r="42" spans="1:14">
      <c r="A42" s="116" t="s">
        <v>240</v>
      </c>
      <c r="B42" s="836" t="str">
        <f>VLOOKUP(A42,EQUIPOS!A12:D156,3,FALSE)</f>
        <v>Gato para tensionamiento, fuerza Max 200 ton, área de tensión 314 cm2.</v>
      </c>
      <c r="C42" s="837"/>
      <c r="D42" s="837"/>
      <c r="E42" s="837"/>
      <c r="F42" s="837"/>
      <c r="G42" s="837"/>
      <c r="H42" s="838"/>
      <c r="I42" s="271"/>
      <c r="J42" s="272"/>
      <c r="K42" s="273">
        <f>VLOOKUP(A42,EQUIPOS!A12:D169,4,FALSE)</f>
        <v>3026.2071855956883</v>
      </c>
      <c r="L42" s="274"/>
      <c r="M42" s="340">
        <v>12</v>
      </c>
      <c r="N42" s="276">
        <f t="shared" si="0"/>
        <v>252.18393213297404</v>
      </c>
    </row>
    <row r="43" spans="1:14">
      <c r="A43" s="116"/>
      <c r="B43" s="836"/>
      <c r="C43" s="837"/>
      <c r="D43" s="837"/>
      <c r="E43" s="837"/>
      <c r="F43" s="837"/>
      <c r="G43" s="837"/>
      <c r="H43" s="838"/>
      <c r="I43" s="425"/>
      <c r="J43" s="426"/>
      <c r="K43" s="273"/>
      <c r="L43" s="339"/>
      <c r="M43" s="340"/>
      <c r="N43" s="276"/>
    </row>
    <row r="44" spans="1:14">
      <c r="A44" s="116"/>
      <c r="B44" s="836"/>
      <c r="C44" s="837"/>
      <c r="D44" s="837"/>
      <c r="E44" s="837"/>
      <c r="F44" s="837"/>
      <c r="G44" s="837"/>
      <c r="H44" s="838"/>
      <c r="I44" s="332"/>
      <c r="J44" s="334"/>
      <c r="K44" s="273"/>
      <c r="L44" s="427"/>
      <c r="M44" s="428"/>
      <c r="N44" s="276"/>
    </row>
    <row r="45" spans="1:14">
      <c r="B45" s="836"/>
      <c r="C45" s="837"/>
      <c r="D45" s="837"/>
      <c r="E45" s="837"/>
      <c r="F45" s="837"/>
      <c r="G45" s="837"/>
      <c r="H45" s="838"/>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4133.620069507846</v>
      </c>
    </row>
    <row r="48" spans="1:14" ht="15.75" thickBot="1">
      <c r="B48" s="836"/>
      <c r="C48" s="837"/>
      <c r="D48" s="837"/>
      <c r="E48" s="837"/>
      <c r="F48" s="837"/>
      <c r="G48" s="837"/>
      <c r="H48" s="838"/>
      <c r="I48" s="845"/>
      <c r="J48" s="846"/>
      <c r="K48" s="44"/>
      <c r="L48" s="847"/>
      <c r="M48" s="848"/>
      <c r="N48" s="108"/>
    </row>
    <row r="49" spans="1:14" ht="15.75" thickBot="1">
      <c r="B49" s="823" t="s">
        <v>953</v>
      </c>
      <c r="C49" s="824"/>
      <c r="D49" s="824"/>
      <c r="E49" s="824"/>
      <c r="F49" s="824"/>
      <c r="G49" s="824"/>
      <c r="H49" s="824"/>
      <c r="I49" s="824"/>
      <c r="J49" s="824"/>
      <c r="K49" s="824"/>
      <c r="L49" s="824"/>
      <c r="M49" s="825"/>
      <c r="N49" s="398">
        <f>SUM(N36:N48)</f>
        <v>462883.65744120232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14" t="s">
        <v>944</v>
      </c>
      <c r="C53" s="815"/>
      <c r="D53" s="815"/>
      <c r="E53" s="815"/>
      <c r="F53" s="815"/>
      <c r="G53" s="815"/>
      <c r="H53" s="815"/>
      <c r="I53" s="816"/>
      <c r="J53" s="319" t="s">
        <v>945</v>
      </c>
      <c r="K53" s="88" t="s">
        <v>946</v>
      </c>
      <c r="L53" s="817" t="s">
        <v>955</v>
      </c>
      <c r="M53" s="816"/>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3727.7739052353213</v>
      </c>
      <c r="N54" s="276">
        <f>K54*M54</f>
        <v>745.55478104706435</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7539.7370543510388</v>
      </c>
      <c r="N55" s="276">
        <f t="shared" ref="N55:N67" si="1">K55*M55</f>
        <v>41694.745910561243</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32175.478679265758</v>
      </c>
      <c r="N56" s="276">
        <f t="shared" si="1"/>
        <v>257.40382943412607</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23845.257661980129</v>
      </c>
      <c r="N57" s="276">
        <f t="shared" si="1"/>
        <v>524.59566856356287</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686.72259511248444</v>
      </c>
      <c r="N58" s="276">
        <f t="shared" si="1"/>
        <v>206.01677853374534</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937.14986444463375</v>
      </c>
      <c r="N59" s="276">
        <f t="shared" si="1"/>
        <v>93.714986444463378</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12133.145381900044</v>
      </c>
      <c r="N60" s="276">
        <f t="shared" si="1"/>
        <v>6066.5726909500218</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99861.873526344454</v>
      </c>
      <c r="N61" s="276">
        <f t="shared" si="1"/>
        <v>9986.1873526344461</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1374.69764813897</v>
      </c>
      <c r="N62" s="276">
        <f t="shared" si="1"/>
        <v>13746.9764813897</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2749.3952962779399</v>
      </c>
      <c r="N63" s="276">
        <f t="shared" si="1"/>
        <v>2749.3952962779399</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11408.072296788607</v>
      </c>
      <c r="N64" s="276">
        <f t="shared" si="1"/>
        <v>5704.0361483943034</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27459.425673012189</v>
      </c>
      <c r="N65" s="276">
        <f t="shared" si="1"/>
        <v>15102.684120156706</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6907.0633856613549</v>
      </c>
      <c r="N66" s="276">
        <f t="shared" si="1"/>
        <v>345.35316928306776</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5298.6153496942125</v>
      </c>
      <c r="N67" s="276">
        <f t="shared" si="1"/>
        <v>5298.6153496942125</v>
      </c>
    </row>
    <row r="68" spans="1:14" ht="15.75" thickBot="1">
      <c r="B68" s="46"/>
      <c r="C68" s="314"/>
      <c r="D68" s="314"/>
      <c r="E68" s="314"/>
      <c r="F68" s="314"/>
      <c r="G68" s="314"/>
      <c r="H68" s="314"/>
      <c r="I68" s="314"/>
      <c r="J68" s="439"/>
      <c r="K68" s="129"/>
      <c r="L68" s="329"/>
      <c r="M68" s="406"/>
      <c r="N68" s="276"/>
    </row>
    <row r="69" spans="1:14" ht="15.75" thickBot="1">
      <c r="B69" s="823" t="s">
        <v>953</v>
      </c>
      <c r="C69" s="824"/>
      <c r="D69" s="824"/>
      <c r="E69" s="824"/>
      <c r="F69" s="824"/>
      <c r="G69" s="824"/>
      <c r="H69" s="824"/>
      <c r="I69" s="824"/>
      <c r="J69" s="824"/>
      <c r="K69" s="824"/>
      <c r="L69" s="824"/>
      <c r="M69" s="825"/>
      <c r="N69" s="398">
        <f>SUM(N54:N68)</f>
        <v>102521.85256336461</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826" t="s">
        <v>961</v>
      </c>
      <c r="M73" s="799"/>
      <c r="N73" s="79" t="s">
        <v>951</v>
      </c>
    </row>
    <row r="74" spans="1:14">
      <c r="B74" s="49"/>
      <c r="C74" s="321"/>
      <c r="D74" s="321"/>
      <c r="E74" s="321"/>
      <c r="F74" s="321"/>
      <c r="G74" s="321"/>
      <c r="H74" s="315"/>
      <c r="I74" s="283"/>
      <c r="J74" s="290"/>
      <c r="K74" s="283"/>
      <c r="L74" s="827"/>
      <c r="M74" s="828"/>
      <c r="N74" s="291"/>
    </row>
    <row r="75" spans="1:14">
      <c r="B75" s="49"/>
      <c r="C75" s="50"/>
      <c r="D75" s="50"/>
      <c r="E75" s="50"/>
      <c r="F75" s="50"/>
      <c r="G75" s="50"/>
      <c r="H75" s="315"/>
      <c r="I75" s="283"/>
      <c r="J75" s="290"/>
      <c r="K75" s="283"/>
      <c r="L75" s="827"/>
      <c r="M75" s="828"/>
      <c r="N75" s="291"/>
    </row>
    <row r="76" spans="1:14">
      <c r="B76" s="49"/>
      <c r="C76" s="50"/>
      <c r="D76" s="50"/>
      <c r="E76" s="50"/>
      <c r="F76" s="50"/>
      <c r="G76" s="50"/>
      <c r="H76" s="315"/>
      <c r="I76" s="283"/>
      <c r="J76" s="290"/>
      <c r="K76" s="283"/>
      <c r="L76" s="827"/>
      <c r="M76" s="828"/>
      <c r="N76" s="291"/>
    </row>
    <row r="77" spans="1:14">
      <c r="B77" s="49"/>
      <c r="C77" s="50"/>
      <c r="D77" s="50"/>
      <c r="E77" s="50"/>
      <c r="F77" s="50"/>
      <c r="G77" s="50"/>
      <c r="H77" s="315"/>
      <c r="I77" s="283"/>
      <c r="J77" s="290"/>
      <c r="K77" s="283"/>
      <c r="L77" s="827"/>
      <c r="M77" s="828"/>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12"/>
      <c r="M79" s="813"/>
      <c r="N79" s="130"/>
    </row>
    <row r="80" spans="1:14" ht="15.75" thickBot="1">
      <c r="B80" s="829" t="s">
        <v>953</v>
      </c>
      <c r="C80" s="830"/>
      <c r="D80" s="830"/>
      <c r="E80" s="830"/>
      <c r="F80" s="830"/>
      <c r="G80" s="830"/>
      <c r="H80" s="830"/>
      <c r="I80" s="830"/>
      <c r="J80" s="830"/>
      <c r="K80" s="830"/>
      <c r="L80" s="830"/>
      <c r="M80" s="831"/>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49" t="s">
        <v>963</v>
      </c>
      <c r="C84" s="850"/>
      <c r="D84" s="850"/>
      <c r="E84" s="850"/>
      <c r="F84" s="850"/>
      <c r="G84" s="850"/>
      <c r="H84" s="850"/>
      <c r="I84" s="76" t="s">
        <v>964</v>
      </c>
      <c r="J84" s="78" t="s">
        <v>1409</v>
      </c>
      <c r="K84" s="77" t="s">
        <v>966</v>
      </c>
      <c r="L84" s="851" t="s">
        <v>950</v>
      </c>
      <c r="M84" s="852"/>
      <c r="N84" s="101" t="s">
        <v>951</v>
      </c>
    </row>
    <row r="85" spans="1:15">
      <c r="A85" s="165" t="s">
        <v>11</v>
      </c>
      <c r="B85" s="52" t="str">
        <f>VLOOKUP(A85,'MANO DE OBRA'!A8:D68,3,FALSE)</f>
        <v>Obrero (4)</v>
      </c>
      <c r="C85" s="50"/>
      <c r="D85" s="50"/>
      <c r="E85" s="50"/>
      <c r="F85" s="50"/>
      <c r="G85" s="50"/>
      <c r="H85" s="50"/>
      <c r="I85" s="296">
        <f>K85/J85*100</f>
        <v>117040.00000000001</v>
      </c>
      <c r="J85" s="297">
        <v>185</v>
      </c>
      <c r="K85" s="298">
        <f>VLOOKUP(A85,'MANO DE OBRA'!A8:D99,4,FALSE)</f>
        <v>216524</v>
      </c>
      <c r="L85" s="53"/>
      <c r="M85" s="438">
        <v>10.4</v>
      </c>
      <c r="N85" s="399">
        <f>K85/M85</f>
        <v>20819.615384615383</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10"/>
      <c r="C90" s="811"/>
      <c r="D90" s="811"/>
      <c r="E90" s="811"/>
      <c r="F90" s="811"/>
      <c r="G90" s="811"/>
      <c r="H90" s="811"/>
      <c r="I90" s="129"/>
      <c r="J90" s="129"/>
      <c r="K90" s="129"/>
      <c r="L90" s="911"/>
      <c r="M90" s="911"/>
      <c r="N90" s="48"/>
    </row>
    <row r="91" spans="1:15" ht="15.75" thickBot="1">
      <c r="B91" s="829" t="s">
        <v>953</v>
      </c>
      <c r="C91" s="830"/>
      <c r="D91" s="830"/>
      <c r="E91" s="830"/>
      <c r="F91" s="830"/>
      <c r="G91" s="830"/>
      <c r="H91" s="830"/>
      <c r="I91" s="830"/>
      <c r="J91" s="830"/>
      <c r="K91" s="830"/>
      <c r="L91" s="830"/>
      <c r="M91" s="831"/>
      <c r="N91" s="305">
        <f>SUM(N85:N90)</f>
        <v>41336.200695078456</v>
      </c>
    </row>
    <row r="92" spans="1:15" ht="15.75" thickBot="1">
      <c r="B92" s="36"/>
      <c r="C92" s="37"/>
      <c r="D92" s="37"/>
      <c r="E92" s="37"/>
      <c r="F92" s="37"/>
      <c r="G92" s="37"/>
      <c r="H92" s="37"/>
      <c r="I92" s="37"/>
      <c r="J92" s="37"/>
      <c r="K92" s="37"/>
      <c r="L92" s="37"/>
      <c r="M92" s="37"/>
      <c r="N92" s="38"/>
    </row>
    <row r="93" spans="1:15" ht="15.75" thickBot="1">
      <c r="B93" s="823" t="s">
        <v>967</v>
      </c>
      <c r="C93" s="824"/>
      <c r="D93" s="824"/>
      <c r="E93" s="824"/>
      <c r="F93" s="824"/>
      <c r="G93" s="824"/>
      <c r="H93" s="824"/>
      <c r="I93" s="824"/>
      <c r="J93" s="824"/>
      <c r="K93" s="824"/>
      <c r="L93" s="824"/>
      <c r="M93" s="825"/>
      <c r="N93" s="102">
        <f>N49+N69+N80+N91</f>
        <v>606741.71069964545</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14" t="s">
        <v>969</v>
      </c>
      <c r="C97" s="815"/>
      <c r="D97" s="815"/>
      <c r="E97" s="815"/>
      <c r="F97" s="815"/>
      <c r="G97" s="815"/>
      <c r="H97" s="815"/>
      <c r="I97" s="318"/>
      <c r="J97" s="338"/>
      <c r="K97" s="306" t="s">
        <v>970</v>
      </c>
      <c r="L97" s="853" t="s">
        <v>971</v>
      </c>
      <c r="M97" s="854"/>
      <c r="N97" s="307"/>
    </row>
    <row r="98" spans="1:14">
      <c r="B98" s="855" t="s">
        <v>972</v>
      </c>
      <c r="C98" s="856"/>
      <c r="D98" s="856"/>
      <c r="E98" s="856"/>
      <c r="F98" s="856"/>
      <c r="G98" s="856"/>
      <c r="H98" s="856"/>
      <c r="I98" s="90"/>
      <c r="J98" s="91"/>
      <c r="K98" s="308">
        <v>0.2</v>
      </c>
      <c r="L98" s="857">
        <f>N93*K98</f>
        <v>121348.3421399291</v>
      </c>
      <c r="M98" s="858"/>
      <c r="N98" s="54"/>
    </row>
    <row r="99" spans="1:14">
      <c r="B99" s="92" t="s">
        <v>973</v>
      </c>
      <c r="C99" s="93"/>
      <c r="D99" s="93"/>
      <c r="E99" s="93"/>
      <c r="F99" s="93"/>
      <c r="G99" s="93"/>
      <c r="H99" s="93"/>
      <c r="I99" s="90"/>
      <c r="J99" s="91"/>
      <c r="K99" s="308">
        <v>0.05</v>
      </c>
      <c r="L99" s="857">
        <f>N93*K99</f>
        <v>30337.085534982274</v>
      </c>
      <c r="M99" s="858"/>
      <c r="N99" s="54"/>
    </row>
    <row r="100" spans="1:14" ht="15.75" thickBot="1">
      <c r="B100" s="94" t="s">
        <v>974</v>
      </c>
      <c r="C100" s="95"/>
      <c r="D100" s="95"/>
      <c r="E100" s="95"/>
      <c r="F100" s="95"/>
      <c r="G100" s="95"/>
      <c r="H100" s="95"/>
      <c r="I100" s="96"/>
      <c r="J100" s="97"/>
      <c r="K100" s="309">
        <v>0.05</v>
      </c>
      <c r="L100" s="859">
        <f>N93*K100</f>
        <v>30337.085534982274</v>
      </c>
      <c r="M100" s="860"/>
      <c r="N100" s="54"/>
    </row>
    <row r="101" spans="1:14" ht="15.75" thickBot="1">
      <c r="B101" s="823" t="s">
        <v>953</v>
      </c>
      <c r="C101" s="824"/>
      <c r="D101" s="824"/>
      <c r="E101" s="824"/>
      <c r="F101" s="824"/>
      <c r="G101" s="824"/>
      <c r="H101" s="824"/>
      <c r="I101" s="824"/>
      <c r="J101" s="824"/>
      <c r="K101" s="824"/>
      <c r="L101" s="824"/>
      <c r="M101" s="825"/>
      <c r="N101" s="55">
        <f>L98+L99+L100</f>
        <v>182022.51320989363</v>
      </c>
    </row>
    <row r="102" spans="1:14" ht="15.75" thickBot="1">
      <c r="B102" s="36"/>
      <c r="C102" s="37"/>
      <c r="D102" s="37"/>
      <c r="E102" s="37"/>
      <c r="F102" s="37"/>
      <c r="G102" s="37"/>
      <c r="H102" s="37"/>
      <c r="I102" s="37"/>
      <c r="J102" s="37"/>
      <c r="K102" s="37"/>
      <c r="L102" s="37"/>
      <c r="M102" s="37"/>
      <c r="N102" s="38"/>
    </row>
    <row r="103" spans="1:14" ht="15.75" thickBot="1">
      <c r="A103" t="s">
        <v>2015</v>
      </c>
      <c r="B103" s="823" t="s">
        <v>975</v>
      </c>
      <c r="C103" s="824"/>
      <c r="D103" s="824"/>
      <c r="E103" s="824"/>
      <c r="F103" s="824"/>
      <c r="G103" s="824"/>
      <c r="H103" s="824"/>
      <c r="I103" s="824"/>
      <c r="J103" s="824"/>
      <c r="K103" s="824"/>
      <c r="L103" s="824"/>
      <c r="M103" s="825"/>
      <c r="N103" s="192">
        <f>N93+N101</f>
        <v>788764.22390953905</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2215</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2216</v>
      </c>
      <c r="C119" s="259"/>
      <c r="D119" s="259"/>
      <c r="E119" s="259"/>
      <c r="F119" s="259"/>
      <c r="G119" s="259"/>
      <c r="H119" s="259"/>
      <c r="I119" s="259"/>
      <c r="J119" s="259"/>
      <c r="K119" s="259"/>
      <c r="L119" s="259"/>
      <c r="M119" s="259"/>
      <c r="N119" s="260"/>
    </row>
    <row r="120" spans="2:14" ht="15" customHeight="1">
      <c r="B120" s="965" t="s">
        <v>2217</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2218</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2219</v>
      </c>
      <c r="C133" s="261"/>
      <c r="D133" s="261"/>
      <c r="E133" s="247"/>
      <c r="F133" s="247"/>
      <c r="G133" s="247"/>
      <c r="H133" s="247"/>
      <c r="I133" s="247"/>
      <c r="J133" s="971"/>
      <c r="K133" s="971"/>
      <c r="L133" s="971"/>
      <c r="M133" s="971"/>
      <c r="N133" s="972"/>
    </row>
    <row r="134" spans="2:14" ht="15.75" thickBot="1">
      <c r="B134" s="423" t="s">
        <v>2220</v>
      </c>
      <c r="C134" s="424"/>
      <c r="D134" s="424"/>
      <c r="E134" s="263"/>
      <c r="F134" s="263"/>
      <c r="G134" s="263"/>
      <c r="H134" s="263"/>
      <c r="I134" s="263"/>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7.25" customHeight="1" thickBot="1">
      <c r="A31" t="s">
        <v>1844</v>
      </c>
      <c r="B31" s="83" t="s">
        <v>1111</v>
      </c>
      <c r="C31" s="84" t="s">
        <v>2105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224</v>
      </c>
      <c r="B36" s="836" t="str">
        <f>VLOOKUP(A36,EQUIPOS!A6:D154,3,FALSE)</f>
        <v>Equipo de Medición (Deformimetros Eléctricos, Mecánicos, Celdas de Carga,  Etc.)</v>
      </c>
      <c r="C36" s="837"/>
      <c r="D36" s="837"/>
      <c r="E36" s="837"/>
      <c r="F36" s="837"/>
      <c r="G36" s="837"/>
      <c r="H36" s="838"/>
      <c r="I36" s="271"/>
      <c r="J36" s="272"/>
      <c r="K36" s="273">
        <f>VLOOKUP(A36,EQUIPOS!A6:D163,4,FALSE)</f>
        <v>246589.4658849659</v>
      </c>
      <c r="L36" s="274"/>
      <c r="M36" s="340">
        <v>3.3333333330000001</v>
      </c>
      <c r="N36" s="276">
        <f>K36/M36</f>
        <v>73976.839772887455</v>
      </c>
    </row>
    <row r="37" spans="1:14">
      <c r="A37" s="116" t="s">
        <v>125</v>
      </c>
      <c r="B37" s="836" t="str">
        <f>VLOOKUP(A37,EQUIPOS!A7:D154,3,FALSE)</f>
        <v>Bomba para gato de tensionamiento</v>
      </c>
      <c r="C37" s="837"/>
      <c r="D37" s="837"/>
      <c r="E37" s="837"/>
      <c r="F37" s="837"/>
      <c r="G37" s="837"/>
      <c r="H37" s="838"/>
      <c r="I37" s="425"/>
      <c r="J37" s="426"/>
      <c r="K37" s="273">
        <f>VLOOKUP(A37,EQUIPOS!A7:D164,4,FALSE)</f>
        <v>65842.059198198374</v>
      </c>
      <c r="L37" s="339"/>
      <c r="M37" s="340">
        <v>0.1</v>
      </c>
      <c r="N37" s="276">
        <f>K37/M37</f>
        <v>658420.59198198374</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3026.2071855956883</v>
      </c>
      <c r="L38" s="427"/>
      <c r="M38" s="428">
        <v>0.1</v>
      </c>
      <c r="N38" s="276">
        <f>K38/M38</f>
        <v>30262.071855956881</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762659.50361082808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827">
        <f>VLOOKUP(A60,TRANSPORTE!A2:D117,4,FALSE)</f>
        <v>7113.2002042818249</v>
      </c>
      <c r="M60" s="828"/>
      <c r="N60" s="291">
        <f>K60*L60</f>
        <v>106698.00306422738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106698.00306422738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6101.0196361652497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875458.52631122072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175091.70526224416</v>
      </c>
      <c r="M84" s="858"/>
      <c r="N84" s="54"/>
    </row>
    <row r="85" spans="1:14">
      <c r="B85" s="92" t="s">
        <v>973</v>
      </c>
      <c r="C85" s="93"/>
      <c r="D85" s="93"/>
      <c r="E85" s="93"/>
      <c r="F85" s="93"/>
      <c r="G85" s="93"/>
      <c r="H85" s="93"/>
      <c r="I85" s="90"/>
      <c r="J85" s="91"/>
      <c r="K85" s="308">
        <v>0.05</v>
      </c>
      <c r="L85" s="857">
        <f>N79*K85</f>
        <v>43772.926315561039</v>
      </c>
      <c r="M85" s="858"/>
      <c r="N85" s="54"/>
    </row>
    <row r="86" spans="1:14" ht="15.75" thickBot="1">
      <c r="B86" s="94" t="s">
        <v>974</v>
      </c>
      <c r="C86" s="95"/>
      <c r="D86" s="95"/>
      <c r="E86" s="95"/>
      <c r="F86" s="95"/>
      <c r="G86" s="95"/>
      <c r="H86" s="95"/>
      <c r="I86" s="96"/>
      <c r="J86" s="97"/>
      <c r="K86" s="309">
        <v>0.05</v>
      </c>
      <c r="L86" s="859">
        <f>N79*K86</f>
        <v>43772.926315561039</v>
      </c>
      <c r="M86" s="860"/>
      <c r="N86" s="54"/>
    </row>
    <row r="87" spans="1:14" ht="15.75" thickBot="1">
      <c r="B87" s="823" t="s">
        <v>953</v>
      </c>
      <c r="C87" s="824"/>
      <c r="D87" s="824"/>
      <c r="E87" s="824"/>
      <c r="F87" s="824"/>
      <c r="G87" s="824"/>
      <c r="H87" s="824"/>
      <c r="I87" s="824"/>
      <c r="J87" s="824"/>
      <c r="K87" s="824"/>
      <c r="L87" s="824"/>
      <c r="M87" s="825"/>
      <c r="N87" s="55">
        <f>L84+L85+L86</f>
        <v>262637.55789336626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1138096.0842045869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8.75" customHeight="1" thickBot="1">
      <c r="A31" t="s">
        <v>1844</v>
      </c>
      <c r="B31" s="83" t="s">
        <v>1112</v>
      </c>
      <c r="C31" s="84" t="s">
        <v>2106</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3687.3953101796201</v>
      </c>
      <c r="L36" s="274"/>
      <c r="M36" s="340">
        <v>2</v>
      </c>
      <c r="N36" s="276">
        <f>K36/M36</f>
        <v>1843.69765508981</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4427.9260097136239</v>
      </c>
      <c r="L37" s="339"/>
      <c r="M37" s="340">
        <v>2</v>
      </c>
      <c r="N37" s="276">
        <f>K37/M37</f>
        <v>2213.9630048568119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1681.7452725900498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5739.4059325366725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72364.084198035373</v>
      </c>
      <c r="N48" s="276">
        <f>K48*M48</f>
        <v>332874.78731096268</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18491.980750117516</v>
      </c>
      <c r="N49" s="276">
        <f>K49*M49</f>
        <v>18491.980750117516</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608703.33071083692</v>
      </c>
      <c r="N50" s="276">
        <f>K50*M50</f>
        <v>608703.33071083692</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1840.0723126471339</v>
      </c>
      <c r="N51" s="276">
        <f>K51*M51</f>
        <v>8464.3326381768147</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968534.43141009402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1659.9543383897606</v>
      </c>
      <c r="M60" s="828"/>
      <c r="N60" s="291">
        <f>K60*L60</f>
        <v>1659.9543383897606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1659.9543383897606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1009568.6971328215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201913.73942656431</v>
      </c>
      <c r="M84" s="858"/>
      <c r="N84" s="54"/>
    </row>
    <row r="85" spans="1:14">
      <c r="B85" s="92" t="s">
        <v>973</v>
      </c>
      <c r="C85" s="93"/>
      <c r="D85" s="93"/>
      <c r="E85" s="93"/>
      <c r="F85" s="93"/>
      <c r="G85" s="93"/>
      <c r="H85" s="93"/>
      <c r="I85" s="90"/>
      <c r="J85" s="91"/>
      <c r="K85" s="308">
        <v>0.05</v>
      </c>
      <c r="L85" s="857">
        <f>N79*K85</f>
        <v>50478.434856641077</v>
      </c>
      <c r="M85" s="858"/>
      <c r="N85" s="54"/>
    </row>
    <row r="86" spans="1:14" ht="15.75" thickBot="1">
      <c r="B86" s="94" t="s">
        <v>974</v>
      </c>
      <c r="C86" s="95"/>
      <c r="D86" s="95"/>
      <c r="E86" s="95"/>
      <c r="F86" s="95"/>
      <c r="G86" s="95"/>
      <c r="H86" s="95"/>
      <c r="I86" s="96"/>
      <c r="J86" s="97"/>
      <c r="K86" s="309">
        <v>0.05</v>
      </c>
      <c r="L86" s="859">
        <f>N79*K86</f>
        <v>50478.434856641077</v>
      </c>
      <c r="M86" s="860"/>
      <c r="N86" s="54"/>
    </row>
    <row r="87" spans="1:14" ht="15.75" thickBot="1">
      <c r="B87" s="823" t="s">
        <v>953</v>
      </c>
      <c r="C87" s="824"/>
      <c r="D87" s="824"/>
      <c r="E87" s="824"/>
      <c r="F87" s="824"/>
      <c r="G87" s="824"/>
      <c r="H87" s="824"/>
      <c r="I87" s="824"/>
      <c r="J87" s="824"/>
      <c r="K87" s="824"/>
      <c r="L87" s="824"/>
      <c r="M87" s="825"/>
      <c r="N87" s="55">
        <f>L84+L85+L86</f>
        <v>302870.60913984646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1312439.3062726681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2.5" customHeight="1" thickBot="1">
      <c r="A31" t="s">
        <v>1844</v>
      </c>
      <c r="B31" s="83" t="s">
        <v>1113</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3687.3953101796201</v>
      </c>
      <c r="L36" s="274"/>
      <c r="M36" s="340">
        <v>2</v>
      </c>
      <c r="N36" s="276">
        <f>K36/M36</f>
        <v>1843.69765508981</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4427.9260097136239</v>
      </c>
      <c r="L37" s="339"/>
      <c r="M37" s="340">
        <v>2</v>
      </c>
      <c r="N37" s="276">
        <f>K37/M37</f>
        <v>2213.9630048568119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5406.0114212416474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72364.084198035373</v>
      </c>
      <c r="N48" s="276">
        <f>K48*M48</f>
        <v>332874.78731096268</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18491.980750117516</v>
      </c>
      <c r="N49" s="276">
        <f>K49*M49</f>
        <v>18491.980750117516</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608703.33071083692</v>
      </c>
      <c r="N50" s="276">
        <f>K50*M50</f>
        <v>608703.33071083692</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1840.0723126471339</v>
      </c>
      <c r="N51" s="276">
        <f>K51*M51</f>
        <v>8464.3326381768147</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968534.43141009402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1659.9543383897606</v>
      </c>
      <c r="M60" s="828"/>
      <c r="N60" s="291">
        <f>K60*L60</f>
        <v>1659.9543383897606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1659.9543383897606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1002567.412395626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200513.4824791252</v>
      </c>
      <c r="M84" s="858"/>
      <c r="N84" s="54"/>
    </row>
    <row r="85" spans="1:14">
      <c r="B85" s="92" t="s">
        <v>973</v>
      </c>
      <c r="C85" s="93"/>
      <c r="D85" s="93"/>
      <c r="E85" s="93"/>
      <c r="F85" s="93"/>
      <c r="G85" s="93"/>
      <c r="H85" s="93"/>
      <c r="I85" s="90"/>
      <c r="J85" s="91"/>
      <c r="K85" s="308">
        <v>0.05</v>
      </c>
      <c r="L85" s="857">
        <f>N79*K85</f>
        <v>50128.370619781301</v>
      </c>
      <c r="M85" s="858"/>
      <c r="N85" s="54"/>
    </row>
    <row r="86" spans="1:14" ht="15.75" thickBot="1">
      <c r="B86" s="94" t="s">
        <v>974</v>
      </c>
      <c r="C86" s="95"/>
      <c r="D86" s="95"/>
      <c r="E86" s="95"/>
      <c r="F86" s="95"/>
      <c r="G86" s="95"/>
      <c r="H86" s="95"/>
      <c r="I86" s="96"/>
      <c r="J86" s="97"/>
      <c r="K86" s="309">
        <v>0.05</v>
      </c>
      <c r="L86" s="859">
        <f>N79*K86</f>
        <v>50128.370619781301</v>
      </c>
      <c r="M86" s="860"/>
      <c r="N86" s="54"/>
    </row>
    <row r="87" spans="1:14" ht="15.75" thickBot="1">
      <c r="B87" s="823" t="s">
        <v>953</v>
      </c>
      <c r="C87" s="824"/>
      <c r="D87" s="824"/>
      <c r="E87" s="824"/>
      <c r="F87" s="824"/>
      <c r="G87" s="824"/>
      <c r="H87" s="824"/>
      <c r="I87" s="824"/>
      <c r="J87" s="824"/>
      <c r="K87" s="824"/>
      <c r="L87" s="824"/>
      <c r="M87" s="825"/>
      <c r="N87" s="55">
        <f>L84+L85+L86</f>
        <v>300770.22371868783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1303337.6361143137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0.25" customHeight="1" thickBot="1">
      <c r="A31" t="s">
        <v>1844</v>
      </c>
      <c r="B31" s="83" t="s">
        <v>1114</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3687.3953101796201</v>
      </c>
      <c r="L36" s="274"/>
      <c r="M36" s="340">
        <v>2</v>
      </c>
      <c r="N36" s="276">
        <f>K36/M36</f>
        <v>1843.69765508981</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4427.9260097136239</v>
      </c>
      <c r="L37" s="339"/>
      <c r="M37" s="340">
        <v>2</v>
      </c>
      <c r="N37" s="276">
        <f>K37/M37</f>
        <v>2213.9630048568119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5406.0114212416474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509789.03947032592</v>
      </c>
      <c r="N48" s="276">
        <f>K48*M48</f>
        <v>509789.03947032592</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18491.980750117516</v>
      </c>
      <c r="N49" s="276">
        <f>K49*M49</f>
        <v>18491.980750117516</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1840.0723126471339</v>
      </c>
      <c r="N50" s="276">
        <f>K50*M50</f>
        <v>8464.3326381768147</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536745.35285862035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1659.9543383897606</v>
      </c>
      <c r="M60" s="828"/>
      <c r="N60" s="291">
        <f>K60*L60</f>
        <v>1659.9543383897606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1659.9543383897606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570778.33384415228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114155.66676883046</v>
      </c>
      <c r="M84" s="858"/>
      <c r="N84" s="54"/>
    </row>
    <row r="85" spans="1:14">
      <c r="B85" s="92" t="s">
        <v>973</v>
      </c>
      <c r="C85" s="93"/>
      <c r="D85" s="93"/>
      <c r="E85" s="93"/>
      <c r="F85" s="93"/>
      <c r="G85" s="93"/>
      <c r="H85" s="93"/>
      <c r="I85" s="90"/>
      <c r="J85" s="91"/>
      <c r="K85" s="308">
        <v>0.05</v>
      </c>
      <c r="L85" s="857">
        <f>N79*K85</f>
        <v>28538.916692207615</v>
      </c>
      <c r="M85" s="858"/>
      <c r="N85" s="54"/>
    </row>
    <row r="86" spans="1:14" ht="15.75" thickBot="1">
      <c r="B86" s="94" t="s">
        <v>974</v>
      </c>
      <c r="C86" s="95"/>
      <c r="D86" s="95"/>
      <c r="E86" s="95"/>
      <c r="F86" s="95"/>
      <c r="G86" s="95"/>
      <c r="H86" s="95"/>
      <c r="I86" s="96"/>
      <c r="J86" s="97"/>
      <c r="K86" s="309">
        <v>0.05</v>
      </c>
      <c r="L86" s="859">
        <f>N79*K86</f>
        <v>28538.916692207615</v>
      </c>
      <c r="M86" s="860"/>
      <c r="N86" s="54"/>
    </row>
    <row r="87" spans="1:14" ht="15.75" thickBot="1">
      <c r="B87" s="823" t="s">
        <v>953</v>
      </c>
      <c r="C87" s="824"/>
      <c r="D87" s="824"/>
      <c r="E87" s="824"/>
      <c r="F87" s="824"/>
      <c r="G87" s="824"/>
      <c r="H87" s="824"/>
      <c r="I87" s="824"/>
      <c r="J87" s="824"/>
      <c r="K87" s="824"/>
      <c r="L87" s="824"/>
      <c r="M87" s="825"/>
      <c r="N87" s="55">
        <f>L84+L85+L86</f>
        <v>171233.5001532457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742011.83399739792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1115</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112</v>
      </c>
      <c r="B36" s="836" t="str">
        <f>VLOOKUP(A36,EQUIPOS!A6:D154,3,FALSE)</f>
        <v xml:space="preserve">Aspersor manual
</v>
      </c>
      <c r="C36" s="837"/>
      <c r="D36" s="837"/>
      <c r="E36" s="837"/>
      <c r="F36" s="837"/>
      <c r="G36" s="837"/>
      <c r="H36" s="838"/>
      <c r="I36" s="271"/>
      <c r="J36" s="272"/>
      <c r="K36" s="273">
        <f>VLOOKUP(A36,EQUIPOS!A6:D163,4,FALSE)</f>
        <v>3687.3953101796201</v>
      </c>
      <c r="L36" s="274"/>
      <c r="M36" s="340">
        <v>2</v>
      </c>
      <c r="N36" s="276">
        <f>K36/M36</f>
        <v>1843.69765508981</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4427.9260097136239</v>
      </c>
      <c r="L37" s="339"/>
      <c r="M37" s="340">
        <v>2</v>
      </c>
      <c r="N37" s="276">
        <f>K37/M37</f>
        <v>2213.9630048568119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1348.350761295025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5406.0114212416474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451898.29597678012</v>
      </c>
      <c r="N48" s="276">
        <f>K48*M48</f>
        <v>451898.29597678012</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18491.980750117516</v>
      </c>
      <c r="N49" s="276">
        <f>K49*M49</f>
        <v>18491.980750117516</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5867.7896280766672</v>
      </c>
      <c r="N50" s="276">
        <f>K50*M50</f>
        <v>26991.832289152666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3" t="s">
        <v>953</v>
      </c>
      <c r="C55" s="824"/>
      <c r="D55" s="824"/>
      <c r="E55" s="824"/>
      <c r="F55" s="824"/>
      <c r="G55" s="824"/>
      <c r="H55" s="824"/>
      <c r="I55" s="824"/>
      <c r="J55" s="824"/>
      <c r="K55" s="824"/>
      <c r="L55" s="824"/>
      <c r="M55" s="825"/>
      <c r="N55" s="398">
        <f>SUM(N48:N54)</f>
        <v>497382.10901605029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827">
        <f>VLOOKUP(A60,TRANSPORTE!A2:D117,4,FALSE)</f>
        <v>1659.9543383897606</v>
      </c>
      <c r="M60" s="828"/>
      <c r="N60" s="291">
        <f>K60*L60</f>
        <v>1659.9543383897606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1659.9543383897606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5"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16</v>
      </c>
      <c r="N71" s="399">
        <f>K71/M71</f>
        <v>20299.125</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26967.015225900497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531415.09000158217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106283.01800031644</v>
      </c>
      <c r="M84" s="858"/>
      <c r="N84" s="54"/>
    </row>
    <row r="85" spans="1:14">
      <c r="B85" s="92" t="s">
        <v>973</v>
      </c>
      <c r="C85" s="93"/>
      <c r="D85" s="93"/>
      <c r="E85" s="93"/>
      <c r="F85" s="93"/>
      <c r="G85" s="93"/>
      <c r="H85" s="93"/>
      <c r="I85" s="90"/>
      <c r="J85" s="91"/>
      <c r="K85" s="308">
        <v>0.05</v>
      </c>
      <c r="L85" s="857">
        <f>N79*K85</f>
        <v>26570.754500079111</v>
      </c>
      <c r="M85" s="858"/>
      <c r="N85" s="54"/>
    </row>
    <row r="86" spans="1:14" ht="15.75" thickBot="1">
      <c r="B86" s="94" t="s">
        <v>974</v>
      </c>
      <c r="C86" s="95"/>
      <c r="D86" s="95"/>
      <c r="E86" s="95"/>
      <c r="F86" s="95"/>
      <c r="G86" s="95"/>
      <c r="H86" s="95"/>
      <c r="I86" s="96"/>
      <c r="J86" s="97"/>
      <c r="K86" s="309">
        <v>0.05</v>
      </c>
      <c r="L86" s="859">
        <f>N79*K86</f>
        <v>26570.754500079111</v>
      </c>
      <c r="M86" s="860"/>
      <c r="N86" s="54"/>
    </row>
    <row r="87" spans="1:14" ht="15.75" thickBot="1">
      <c r="B87" s="823" t="s">
        <v>953</v>
      </c>
      <c r="C87" s="824"/>
      <c r="D87" s="824"/>
      <c r="E87" s="824"/>
      <c r="F87" s="824"/>
      <c r="G87" s="824"/>
      <c r="H87" s="824"/>
      <c r="I87" s="824"/>
      <c r="J87" s="824"/>
      <c r="K87" s="824"/>
      <c r="L87" s="824"/>
      <c r="M87" s="825"/>
      <c r="N87" s="55">
        <f>L84+L85+L86</f>
        <v>159424.52700047466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690839.6170020568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ht="25.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1116</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5080.6373634695574</v>
      </c>
      <c r="L36" s="274"/>
      <c r="M36" s="340">
        <v>1</v>
      </c>
      <c r="N36" s="276">
        <f>K36/M36</f>
        <v>5080.6373634695574</v>
      </c>
    </row>
    <row r="37" spans="1:14">
      <c r="A37" s="116" t="s">
        <v>363</v>
      </c>
      <c r="B37" s="836" t="str">
        <f>VLOOKUP(A37,EQUIPOS!A7:D154,3,FALSE)</f>
        <v>Vibrador de concreto, Motor de 3 hp a 18.000 rpm Mangueras de 4 mt</v>
      </c>
      <c r="C37" s="837"/>
      <c r="D37" s="837"/>
      <c r="E37" s="837"/>
      <c r="F37" s="837"/>
      <c r="G37" s="837"/>
      <c r="H37" s="838"/>
      <c r="I37" s="425"/>
      <c r="J37" s="426"/>
      <c r="K37" s="273">
        <f>VLOOKUP(A37,EQUIPOS!A7:D164,4,FALSE)</f>
        <v>4427.9260097136239</v>
      </c>
      <c r="L37" s="339"/>
      <c r="M37" s="340">
        <v>1</v>
      </c>
      <c r="N37" s="276">
        <f>K37/M37</f>
        <v>4427.9260097136239</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12881.90239577323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60662.231364314721</v>
      </c>
      <c r="N48" s="276">
        <f>K48*M48</f>
        <v>57629.119796098981</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46.036386356281774</v>
      </c>
      <c r="N49" s="276">
        <f>K49*M49</f>
        <v>7826.1856805679017</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89311.868319696558</v>
      </c>
      <c r="N50" s="276">
        <f>K50*M50</f>
        <v>49121.527575833112</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498.21930866385509</v>
      </c>
      <c r="N51" s="276">
        <f>K51*M51</f>
        <v>149465.79259915653</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5867.7896280766672</v>
      </c>
      <c r="N52" s="276">
        <f>K52*M52</f>
        <v>18190.147847037668</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282232.77349869418</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827">
        <f>VLOOKUP(A64,TRANSPORTE!A2:D117,4,FALSE)</f>
        <v>1601.3840655828621</v>
      </c>
      <c r="M64" s="828"/>
      <c r="N64" s="291">
        <f>K64*L64</f>
        <v>880.76123607057423</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827">
        <f>VLOOKUP(A65,TRANSPORTE!A3:D117,4,FALSE)</f>
        <v>1601.3840655828621</v>
      </c>
      <c r="M65" s="828"/>
      <c r="N65" s="291">
        <f>K65*L65</f>
        <v>1521.3148623037189</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2402.076098374293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364983.53244464262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72996.706488928525</v>
      </c>
      <c r="M88" s="858"/>
      <c r="N88" s="54"/>
    </row>
    <row r="89" spans="1:14">
      <c r="B89" s="92" t="s">
        <v>973</v>
      </c>
      <c r="C89" s="93"/>
      <c r="D89" s="93"/>
      <c r="E89" s="93"/>
      <c r="F89" s="93"/>
      <c r="G89" s="93"/>
      <c r="H89" s="93"/>
      <c r="I89" s="90"/>
      <c r="J89" s="91"/>
      <c r="K89" s="308">
        <v>0.05</v>
      </c>
      <c r="L89" s="857">
        <f>N83*K89</f>
        <v>18249.176622232131</v>
      </c>
      <c r="M89" s="858"/>
      <c r="N89" s="54"/>
    </row>
    <row r="90" spans="1:14" ht="15.75" thickBot="1">
      <c r="B90" s="94" t="s">
        <v>974</v>
      </c>
      <c r="C90" s="95"/>
      <c r="D90" s="95"/>
      <c r="E90" s="95"/>
      <c r="F90" s="95"/>
      <c r="G90" s="95"/>
      <c r="H90" s="95"/>
      <c r="I90" s="96"/>
      <c r="J90" s="97"/>
      <c r="K90" s="309">
        <v>0.05</v>
      </c>
      <c r="L90" s="859">
        <f>N83*K90</f>
        <v>18249.176622232131</v>
      </c>
      <c r="M90" s="860"/>
      <c r="N90" s="54"/>
    </row>
    <row r="91" spans="1:14" ht="15.75" thickBot="1">
      <c r="B91" s="823" t="s">
        <v>953</v>
      </c>
      <c r="C91" s="824"/>
      <c r="D91" s="824"/>
      <c r="E91" s="824"/>
      <c r="F91" s="824"/>
      <c r="G91" s="824"/>
      <c r="H91" s="824"/>
      <c r="I91" s="824"/>
      <c r="J91" s="824"/>
      <c r="K91" s="824"/>
      <c r="L91" s="824"/>
      <c r="M91" s="825"/>
      <c r="N91" s="55">
        <f>L88+L89+L90</f>
        <v>109495.05973339279</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474478.59217803541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1117</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5080.6373634695574</v>
      </c>
      <c r="L36" s="274"/>
      <c r="M36" s="340">
        <v>1</v>
      </c>
      <c r="N36" s="276">
        <f>K36/M36</f>
        <v>5080.6373634695574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8453.9763860596067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60662.231364314721</v>
      </c>
      <c r="N48" s="276">
        <f>K48*M48</f>
        <v>50956.274346024366</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46.036386356281774</v>
      </c>
      <c r="N49" s="276">
        <f>K49*M49</f>
        <v>8516.7314759121291</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89311.868319696558</v>
      </c>
      <c r="N50" s="276">
        <f>K50*M50</f>
        <v>56266.477041408834</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498.21930866385509</v>
      </c>
      <c r="N51" s="276">
        <f>K51*M51</f>
        <v>129537.02025260232</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245276.50311594765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827">
        <f>VLOOKUP(A64,TRANSPORTE!A2:D117,4,FALSE)</f>
        <v>1601.3840655828621</v>
      </c>
      <c r="M64" s="828"/>
      <c r="N64" s="291">
        <f>K64*L64</f>
        <v>1008.8719613172032</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827">
        <f>VLOOKUP(A65,TRANSPORTE!A3:D117,4,FALSE)</f>
        <v>1601.3840655828621</v>
      </c>
      <c r="M65" s="828"/>
      <c r="N65" s="291">
        <f>K65*L65</f>
        <v>1345.1626150896041</v>
      </c>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2354.034576406807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8</v>
      </c>
      <c r="N75" s="399">
        <f>K75/M75</f>
        <v>54131</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67466.780451800994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323551.29453021509</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64710.258906043018</v>
      </c>
      <c r="M88" s="858"/>
      <c r="N88" s="54"/>
    </row>
    <row r="89" spans="1:14">
      <c r="B89" s="92" t="s">
        <v>973</v>
      </c>
      <c r="C89" s="93"/>
      <c r="D89" s="93"/>
      <c r="E89" s="93"/>
      <c r="F89" s="93"/>
      <c r="G89" s="93"/>
      <c r="H89" s="93"/>
      <c r="I89" s="90"/>
      <c r="J89" s="91"/>
      <c r="K89" s="308">
        <v>0.05</v>
      </c>
      <c r="L89" s="857">
        <f>N83*K89</f>
        <v>16177.564726510755</v>
      </c>
      <c r="M89" s="858"/>
      <c r="N89" s="54"/>
    </row>
    <row r="90" spans="1:14" ht="15.75" thickBot="1">
      <c r="B90" s="94" t="s">
        <v>974</v>
      </c>
      <c r="C90" s="95"/>
      <c r="D90" s="95"/>
      <c r="E90" s="95"/>
      <c r="F90" s="95"/>
      <c r="G90" s="95"/>
      <c r="H90" s="95"/>
      <c r="I90" s="96"/>
      <c r="J90" s="97"/>
      <c r="K90" s="309">
        <v>0.05</v>
      </c>
      <c r="L90" s="859">
        <f>N83*K90</f>
        <v>16177.564726510755</v>
      </c>
      <c r="M90" s="860"/>
      <c r="N90" s="54"/>
    </row>
    <row r="91" spans="1:14" ht="15.75" thickBot="1">
      <c r="B91" s="823" t="s">
        <v>953</v>
      </c>
      <c r="C91" s="824"/>
      <c r="D91" s="824"/>
      <c r="E91" s="824"/>
      <c r="F91" s="824"/>
      <c r="G91" s="824"/>
      <c r="H91" s="824"/>
      <c r="I91" s="824"/>
      <c r="J91" s="824"/>
      <c r="K91" s="824"/>
      <c r="L91" s="824"/>
      <c r="M91" s="825"/>
      <c r="N91" s="55">
        <f>L88+L89+L90</f>
        <v>97065.388359064527</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420616.68288927962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1118</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5080.6373634695574</v>
      </c>
      <c r="L36" s="274"/>
      <c r="M36" s="340">
        <v>1</v>
      </c>
      <c r="N36" s="276">
        <f>K36/M36</f>
        <v>5080.6373634695574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N81*M41</f>
        <v>2698.6712180720406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7779.308581541598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60662.231364314721</v>
      </c>
      <c r="N48" s="276">
        <f>K48*M48</f>
        <v>30573.764607614619</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46.036386356281774</v>
      </c>
      <c r="N49" s="276">
        <f>K49*M49</f>
        <v>5110.0388855472765</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52662.615993652616</v>
      </c>
      <c r="N50" s="276">
        <f>K50*M50</f>
        <v>21065.046397461047</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89311.868319696558</v>
      </c>
      <c r="N51" s="276">
        <f>K51*M51</f>
        <v>33759.886224845301</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498.21930866385509</v>
      </c>
      <c r="N52" s="276">
        <f>K52*M52</f>
        <v>77722.212151561398</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SUM(N48:N58)</f>
        <v>168230.94826702966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827">
        <f>VLOOKUP(A64,TRANSPORTE!A2:D117,4,FALSE)</f>
        <v>1601.3840655828621</v>
      </c>
      <c r="M64" s="828"/>
      <c r="N64" s="291">
        <f>K64*L64</f>
        <v>605.3231767903219</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827">
        <f>VLOOKUP(A65,TRANSPORTE!A3:D117,4,FALSE)</f>
        <v>1601.3840655828621</v>
      </c>
      <c r="M65" s="828"/>
      <c r="N65" s="291">
        <f>K65*L65</f>
        <v>807.09756905376253</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827">
        <f>VLOOKUP(A66,TRANSPORTE!A3:D117,4,FALSE)</f>
        <v>1601.3840655828621</v>
      </c>
      <c r="M66" s="828"/>
      <c r="N66" s="291">
        <f>K66*L66</f>
        <v>640.55362623314488</v>
      </c>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f>N64+N65+N66+N67+N68</f>
        <v>2052.9743720772294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5" t="s">
        <v>19</v>
      </c>
      <c r="B75" s="52" t="str">
        <f>VLOOKUP(A75,'MANO DE OBRA'!A8:D68,3,FALSE)</f>
        <v>Obrero (8)</v>
      </c>
      <c r="C75" s="50"/>
      <c r="D75" s="50"/>
      <c r="E75" s="50"/>
      <c r="F75" s="50"/>
      <c r="G75" s="50"/>
      <c r="H75" s="50"/>
      <c r="I75" s="296">
        <f>K75/J75*100</f>
        <v>234080.00000000003</v>
      </c>
      <c r="J75" s="297">
        <v>185</v>
      </c>
      <c r="K75" s="298">
        <f>VLOOKUP(A75,'MANO DE OBRA'!A8:D99,4,FALSE)</f>
        <v>433048</v>
      </c>
      <c r="L75" s="53"/>
      <c r="M75" s="438">
        <v>10</v>
      </c>
      <c r="N75" s="399">
        <f>K75/M75</f>
        <v>43304.800000000003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10"/>
      <c r="C80" s="811"/>
      <c r="D80" s="811"/>
      <c r="E80" s="811"/>
      <c r="F80" s="811"/>
      <c r="G80" s="811"/>
      <c r="H80" s="811"/>
      <c r="I80" s="129"/>
      <c r="J80" s="129"/>
      <c r="K80" s="129"/>
      <c r="L80" s="911"/>
      <c r="M80" s="911"/>
      <c r="N80" s="48"/>
    </row>
    <row r="81" spans="1:14" ht="15.75" thickBot="1">
      <c r="B81" s="829" t="s">
        <v>953</v>
      </c>
      <c r="C81" s="830"/>
      <c r="D81" s="830"/>
      <c r="E81" s="830"/>
      <c r="F81" s="830"/>
      <c r="G81" s="830"/>
      <c r="H81" s="830"/>
      <c r="I81" s="830"/>
      <c r="J81" s="830"/>
      <c r="K81" s="830"/>
      <c r="L81" s="830"/>
      <c r="M81" s="831"/>
      <c r="N81" s="305">
        <f>SUM(N75:N80)</f>
        <v>53973.424361440804</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N43+N59+N70+N81</f>
        <v>232036.65558208927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46407.331116417859</v>
      </c>
      <c r="M88" s="858"/>
      <c r="N88" s="54"/>
    </row>
    <row r="89" spans="1:14">
      <c r="B89" s="92" t="s">
        <v>973</v>
      </c>
      <c r="C89" s="93"/>
      <c r="D89" s="93"/>
      <c r="E89" s="93"/>
      <c r="F89" s="93"/>
      <c r="G89" s="93"/>
      <c r="H89" s="93"/>
      <c r="I89" s="90"/>
      <c r="J89" s="91"/>
      <c r="K89" s="308">
        <v>0.05</v>
      </c>
      <c r="L89" s="857">
        <f>N83*K89</f>
        <v>11601.832779104465</v>
      </c>
      <c r="M89" s="858"/>
      <c r="N89" s="54"/>
    </row>
    <row r="90" spans="1:14" ht="15.75" thickBot="1">
      <c r="B90" s="94" t="s">
        <v>974</v>
      </c>
      <c r="C90" s="95"/>
      <c r="D90" s="95"/>
      <c r="E90" s="95"/>
      <c r="F90" s="95"/>
      <c r="G90" s="95"/>
      <c r="H90" s="95"/>
      <c r="I90" s="96"/>
      <c r="J90" s="97"/>
      <c r="K90" s="309">
        <v>0.05</v>
      </c>
      <c r="L90" s="859">
        <f>N83*K90</f>
        <v>11601.832779104465</v>
      </c>
      <c r="M90" s="860"/>
      <c r="N90" s="54"/>
    </row>
    <row r="91" spans="1:14" ht="15.75" thickBot="1">
      <c r="B91" s="823" t="s">
        <v>953</v>
      </c>
      <c r="C91" s="824"/>
      <c r="D91" s="824"/>
      <c r="E91" s="824"/>
      <c r="F91" s="824"/>
      <c r="G91" s="824"/>
      <c r="H91" s="824"/>
      <c r="I91" s="824"/>
      <c r="J91" s="824"/>
      <c r="K91" s="824"/>
      <c r="L91" s="824"/>
      <c r="M91" s="825"/>
      <c r="N91" s="55">
        <f>L88+L89+L90</f>
        <v>69610.996674626789</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301647.65225671604</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1119</v>
      </c>
      <c r="C31" s="84" t="s">
        <v>2231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4427.9260097136239</v>
      </c>
      <c r="L36" s="274"/>
      <c r="M36" s="340">
        <v>1</v>
      </c>
      <c r="N36" s="276">
        <f>K36/M36</f>
        <v>4427.9260097136239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6010.7450897983772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4073.6964964599129</v>
      </c>
      <c r="N48" s="276">
        <f>K48*M48</f>
        <v>138961.93488724055</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47612.419501923199</v>
      </c>
      <c r="N49" s="276">
        <f>K49*M49</f>
        <v>7141.8629252884793</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451898.29597678012</v>
      </c>
      <c r="N50" s="276">
        <f>K50*M50</f>
        <v>56939.185293074297</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5867.7896280766672</v>
      </c>
      <c r="N51" s="276">
        <f>K51*M51</f>
        <v>5867.7896280766672</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208910.77273367997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827">
        <f>VLOOKUP(A61,TRANSPORTE!A3:D117,4,FALSE)</f>
        <v>1659.9543383897606</v>
      </c>
      <c r="M61" s="828"/>
      <c r="N61" s="291">
        <f>K61*L61</f>
        <v>209.15424663710982</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209.15424663710982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294271.62607435312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58854.325214870623</v>
      </c>
      <c r="M85" s="858"/>
      <c r="N85" s="54"/>
    </row>
    <row r="86" spans="1:14">
      <c r="B86" s="92" t="s">
        <v>973</v>
      </c>
      <c r="C86" s="93"/>
      <c r="D86" s="93"/>
      <c r="E86" s="93"/>
      <c r="F86" s="93"/>
      <c r="G86" s="93"/>
      <c r="H86" s="93"/>
      <c r="I86" s="90"/>
      <c r="J86" s="91"/>
      <c r="K86" s="308">
        <v>0.05</v>
      </c>
      <c r="L86" s="857">
        <f>N80*K86</f>
        <v>14713.581303717656</v>
      </c>
      <c r="M86" s="858"/>
      <c r="N86" s="54"/>
    </row>
    <row r="87" spans="1:14" ht="15.75" thickBot="1">
      <c r="B87" s="94" t="s">
        <v>974</v>
      </c>
      <c r="C87" s="95"/>
      <c r="D87" s="95"/>
      <c r="E87" s="95"/>
      <c r="F87" s="95"/>
      <c r="G87" s="95"/>
      <c r="H87" s="95"/>
      <c r="I87" s="96"/>
      <c r="J87" s="97"/>
      <c r="K87" s="309">
        <v>0.05</v>
      </c>
      <c r="L87" s="859">
        <f>N80*K87</f>
        <v>14713.581303717656</v>
      </c>
      <c r="M87" s="860"/>
      <c r="N87" s="54"/>
    </row>
    <row r="88" spans="1:14" ht="15.75" thickBot="1">
      <c r="B88" s="823" t="s">
        <v>953</v>
      </c>
      <c r="C88" s="824"/>
      <c r="D88" s="824"/>
      <c r="E88" s="824"/>
      <c r="F88" s="824"/>
      <c r="G88" s="824"/>
      <c r="H88" s="824"/>
      <c r="I88" s="824"/>
      <c r="J88" s="824"/>
      <c r="K88" s="824"/>
      <c r="L88" s="824"/>
      <c r="M88" s="825"/>
      <c r="N88" s="55">
        <f>L85+L86+L87</f>
        <v>88281.487822305935</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382553.11389665905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1658</v>
      </c>
      <c r="C31" s="84" t="s">
        <v>1659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4427.9260097136239</v>
      </c>
      <c r="L36" s="274"/>
      <c r="M36" s="340">
        <v>1</v>
      </c>
      <c r="N36" s="276">
        <f>K36/M36</f>
        <v>4427.9260097136239</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1582.8190800847531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6010.7450897983772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4073.6964964599129</v>
      </c>
      <c r="N48" s="276">
        <f>K48*M48</f>
        <v>138961.93488724055</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47612.419501923199</v>
      </c>
      <c r="N49" s="276">
        <f>K49*M49</f>
        <v>7141.8629252884793</v>
      </c>
    </row>
    <row r="50" spans="1:14">
      <c r="A50" s="164" t="s">
        <v>1660</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509789.03947032592</v>
      </c>
      <c r="N50" s="276">
        <f>K50*M50</f>
        <v>64233.418973261068</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5867.7896280766672</v>
      </c>
      <c r="N51" s="276">
        <f>K51*M51</f>
        <v>5867.7896280766672</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216205.00641386677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827">
        <f>VLOOKUP(A61,TRANSPORTE!A3:D117,4,FALSE)</f>
        <v>1659.9543383897606</v>
      </c>
      <c r="M61" s="828"/>
      <c r="N61" s="291">
        <f>K61*L61</f>
        <v>209.15424663710982</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209.15424663710982</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9</v>
      </c>
      <c r="B72" s="52" t="str">
        <f>VLOOKUP(A72,'MANO DE OBRA'!A8:D68,3,FALSE)</f>
        <v>Obrero (3)</v>
      </c>
      <c r="C72" s="50"/>
      <c r="D72" s="50"/>
      <c r="E72" s="50"/>
      <c r="F72" s="50"/>
      <c r="G72" s="50"/>
      <c r="H72" s="50"/>
      <c r="I72" s="296">
        <f>K72/J72*100</f>
        <v>87780</v>
      </c>
      <c r="J72" s="297">
        <v>185</v>
      </c>
      <c r="K72" s="298">
        <f>VLOOKUP(A72,'MANO DE OBRA'!A8:D99,4,FALSE)</f>
        <v>162393</v>
      </c>
      <c r="L72" s="53"/>
      <c r="M72" s="435">
        <v>3.4</v>
      </c>
      <c r="N72" s="399">
        <f>K72/M72</f>
        <v>47762.647058823532</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79140.954004237647</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301565.85975453991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60313.171950907985</v>
      </c>
      <c r="M85" s="858"/>
      <c r="N85" s="54"/>
    </row>
    <row r="86" spans="1:14">
      <c r="B86" s="92" t="s">
        <v>973</v>
      </c>
      <c r="C86" s="93"/>
      <c r="D86" s="93"/>
      <c r="E86" s="93"/>
      <c r="F86" s="93"/>
      <c r="G86" s="93"/>
      <c r="H86" s="93"/>
      <c r="I86" s="90"/>
      <c r="J86" s="91"/>
      <c r="K86" s="308">
        <v>0.05</v>
      </c>
      <c r="L86" s="857">
        <f>N80*K86</f>
        <v>15078.292987726996</v>
      </c>
      <c r="M86" s="858"/>
      <c r="N86" s="54"/>
    </row>
    <row r="87" spans="1:14" ht="15.75" thickBot="1">
      <c r="B87" s="94" t="s">
        <v>974</v>
      </c>
      <c r="C87" s="95"/>
      <c r="D87" s="95"/>
      <c r="E87" s="95"/>
      <c r="F87" s="95"/>
      <c r="G87" s="95"/>
      <c r="H87" s="95"/>
      <c r="I87" s="96"/>
      <c r="J87" s="97"/>
      <c r="K87" s="309">
        <v>0.05</v>
      </c>
      <c r="L87" s="859">
        <f>N80*K87</f>
        <v>15078.292987726996</v>
      </c>
      <c r="M87" s="860"/>
      <c r="N87" s="54"/>
    </row>
    <row r="88" spans="1:14" ht="15.75" thickBot="1">
      <c r="B88" s="823" t="s">
        <v>953</v>
      </c>
      <c r="C88" s="824"/>
      <c r="D88" s="824"/>
      <c r="E88" s="824"/>
      <c r="F88" s="824"/>
      <c r="G88" s="824"/>
      <c r="H88" s="824"/>
      <c r="I88" s="824"/>
      <c r="J88" s="824"/>
      <c r="K88" s="824"/>
      <c r="L88" s="824"/>
      <c r="M88" s="825"/>
      <c r="N88" s="55">
        <f>L85+L86+L87</f>
        <v>90469.75792636197</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392035.61768090189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2197</v>
      </c>
      <c r="M1" s="930"/>
      <c r="N1" s="931"/>
    </row>
    <row r="2" spans="2:14" ht="22.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1661</v>
      </c>
      <c r="C31" s="84" t="s">
        <v>2120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843.90267879606199</v>
      </c>
      <c r="L36" s="274"/>
      <c r="M36" s="340">
        <v>37.5</v>
      </c>
      <c r="N36" s="276">
        <f>K36/M36</f>
        <v>22.504071434561652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38.585795796002451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4073.6964964599129</v>
      </c>
      <c r="N48" s="276">
        <f>K48*M48</f>
        <v>4277.3813212829091</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6907.0633856613549</v>
      </c>
      <c r="N49" s="276">
        <f>K49*M49</f>
        <v>207.21190156984065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4484.5932228527499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2043</v>
      </c>
      <c r="I61" s="283">
        <v>1.05</v>
      </c>
      <c r="J61" s="290">
        <v>1</v>
      </c>
      <c r="K61" s="283">
        <f>I61*J61</f>
        <v>1.05</v>
      </c>
      <c r="L61" s="827">
        <f>VLOOKUP(A61,TRANSPORTE!A3:D117,4,FALSE)</f>
        <v>1422.2247927416956</v>
      </c>
      <c r="M61" s="828"/>
      <c r="N61" s="291">
        <f>K61*L61</f>
        <v>1493.3360323787804</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1493.3360323787804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6820.6012690995722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1364.1202538199145</v>
      </c>
      <c r="M85" s="858"/>
      <c r="N85" s="54"/>
    </row>
    <row r="86" spans="1:14">
      <c r="B86" s="92" t="s">
        <v>973</v>
      </c>
      <c r="C86" s="93"/>
      <c r="D86" s="93"/>
      <c r="E86" s="93"/>
      <c r="F86" s="93"/>
      <c r="G86" s="93"/>
      <c r="H86" s="93"/>
      <c r="I86" s="90"/>
      <c r="J86" s="91"/>
      <c r="K86" s="308">
        <v>0.05</v>
      </c>
      <c r="L86" s="857">
        <f>N80*K86</f>
        <v>341.03006345497863</v>
      </c>
      <c r="M86" s="858"/>
      <c r="N86" s="54"/>
    </row>
    <row r="87" spans="1:14" ht="15.75" thickBot="1">
      <c r="B87" s="94" t="s">
        <v>974</v>
      </c>
      <c r="C87" s="95"/>
      <c r="D87" s="95"/>
      <c r="E87" s="95"/>
      <c r="F87" s="95"/>
      <c r="G87" s="95"/>
      <c r="H87" s="95"/>
      <c r="I87" s="96"/>
      <c r="J87" s="97"/>
      <c r="K87" s="309">
        <v>0.05</v>
      </c>
      <c r="L87" s="859">
        <f>N80*K87</f>
        <v>341.03006345497863</v>
      </c>
      <c r="M87" s="860"/>
      <c r="N87" s="54"/>
    </row>
    <row r="88" spans="1:14" ht="15.75" thickBot="1">
      <c r="B88" s="823" t="s">
        <v>953</v>
      </c>
      <c r="C88" s="824"/>
      <c r="D88" s="824"/>
      <c r="E88" s="824"/>
      <c r="F88" s="824"/>
      <c r="G88" s="824"/>
      <c r="H88" s="824"/>
      <c r="I88" s="824"/>
      <c r="J88" s="824"/>
      <c r="K88" s="824"/>
      <c r="L88" s="824"/>
      <c r="M88" s="825"/>
      <c r="N88" s="55">
        <f>L85+L86+L87</f>
        <v>2046.1803807298716</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8866.7816498294433</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156</v>
      </c>
      <c r="B36" s="836" t="str">
        <f>VLOOKUP(A36,EQUIPOS!A6:D154,3,FALSE)</f>
        <v>Cizalla manual de 90 cm.</v>
      </c>
      <c r="C36" s="837"/>
      <c r="D36" s="837"/>
      <c r="E36" s="837"/>
      <c r="F36" s="837"/>
      <c r="G36" s="837"/>
      <c r="H36" s="838"/>
      <c r="I36" s="271"/>
      <c r="J36" s="272"/>
      <c r="K36" s="273">
        <f>VLOOKUP(A36,EQUIPOS!A6:D163,4,FALSE)</f>
        <v>843.90267879606199</v>
      </c>
      <c r="L36" s="274"/>
      <c r="M36" s="340">
        <v>37.5</v>
      </c>
      <c r="N36" s="276">
        <f>K36/M36</f>
        <v>22.504071434561652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16.081724361440799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38.585795796002451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4205.9354090503002</v>
      </c>
      <c r="N48" s="276">
        <f>K48*M48</f>
        <v>4416.2321795028156</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6907.0633856613549</v>
      </c>
      <c r="N49" s="276">
        <f>K49*M49</f>
        <v>207.21190156984065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4623.4440810726564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1222</v>
      </c>
      <c r="B61" s="49" t="str">
        <f>VLOOKUP(A61,TRANSPORTE!A3:D117,3,FALSE)</f>
        <v>Transporte de acero</v>
      </c>
      <c r="C61" s="321"/>
      <c r="D61" s="321"/>
      <c r="E61" s="321"/>
      <c r="F61" s="321"/>
      <c r="G61" s="321"/>
      <c r="H61" s="315" t="s">
        <v>2043</v>
      </c>
      <c r="I61" s="283">
        <v>1.05</v>
      </c>
      <c r="J61" s="290">
        <v>1</v>
      </c>
      <c r="K61" s="283">
        <f>I61*J61</f>
        <v>1.05</v>
      </c>
      <c r="L61" s="827">
        <f>VLOOKUP(A61,TRANSPORTE!A3:D117,4,FALSE)</f>
        <v>1422.2247927416956</v>
      </c>
      <c r="M61" s="828"/>
      <c r="N61" s="291">
        <f>K61*L61</f>
        <v>1493.3360323787804</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1493.3360323787804</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200</v>
      </c>
      <c r="N72" s="399">
        <f>K72/M72</f>
        <v>270.65499999999997</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804.08621807203986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6959.4521273194787</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1391.8904254638958</v>
      </c>
      <c r="M85" s="858"/>
      <c r="N85" s="54"/>
    </row>
    <row r="86" spans="1:14">
      <c r="B86" s="92" t="s">
        <v>973</v>
      </c>
      <c r="C86" s="93"/>
      <c r="D86" s="93"/>
      <c r="E86" s="93"/>
      <c r="F86" s="93"/>
      <c r="G86" s="93"/>
      <c r="H86" s="93"/>
      <c r="I86" s="90"/>
      <c r="J86" s="91"/>
      <c r="K86" s="308">
        <v>0.05</v>
      </c>
      <c r="L86" s="857">
        <f>N80*K86</f>
        <v>347.97260636597395</v>
      </c>
      <c r="M86" s="858"/>
      <c r="N86" s="54"/>
    </row>
    <row r="87" spans="1:14" ht="15.75" thickBot="1">
      <c r="B87" s="94" t="s">
        <v>974</v>
      </c>
      <c r="C87" s="95"/>
      <c r="D87" s="95"/>
      <c r="E87" s="95"/>
      <c r="F87" s="95"/>
      <c r="G87" s="95"/>
      <c r="H87" s="95"/>
      <c r="I87" s="96"/>
      <c r="J87" s="97"/>
      <c r="K87" s="309">
        <v>0.05</v>
      </c>
      <c r="L87" s="859">
        <f>N80*K87</f>
        <v>347.97260636597395</v>
      </c>
      <c r="M87" s="860"/>
      <c r="N87" s="54"/>
    </row>
    <row r="88" spans="1:14" ht="15.75" thickBot="1">
      <c r="B88" s="823" t="s">
        <v>953</v>
      </c>
      <c r="C88" s="824"/>
      <c r="D88" s="824"/>
      <c r="E88" s="824"/>
      <c r="F88" s="824"/>
      <c r="G88" s="824"/>
      <c r="H88" s="824"/>
      <c r="I88" s="824"/>
      <c r="J88" s="824"/>
      <c r="K88" s="824"/>
      <c r="L88" s="824"/>
      <c r="M88" s="825"/>
      <c r="N88" s="55">
        <f>L85+L86+L87</f>
        <v>2087.8356381958438</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9047.2877655153225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1120</v>
      </c>
      <c r="C31" s="84" t="s">
        <v>2122</v>
      </c>
      <c r="D31" s="85"/>
      <c r="E31" s="85"/>
      <c r="F31" s="85"/>
      <c r="G31" s="85"/>
      <c r="H31" s="85"/>
      <c r="I31" s="85"/>
      <c r="J31" s="85"/>
      <c r="K31" s="457"/>
      <c r="L31" s="310" t="s">
        <v>1663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59454.874217506607</v>
      </c>
      <c r="L36" s="274"/>
      <c r="M36" s="340">
        <v>670</v>
      </c>
      <c r="N36" s="276">
        <f>K36/M36</f>
        <v>88.738618235084488</v>
      </c>
    </row>
    <row r="37" spans="1:14">
      <c r="A37" s="116" t="s">
        <v>125</v>
      </c>
      <c r="B37" s="836" t="str">
        <f>VLOOKUP(A37,EQUIPOS!A7:D154,3,FALSE)</f>
        <v>Bomba para gato de tensionamiento</v>
      </c>
      <c r="C37" s="837"/>
      <c r="D37" s="837"/>
      <c r="E37" s="837"/>
      <c r="F37" s="837"/>
      <c r="G37" s="837"/>
      <c r="H37" s="838"/>
      <c r="I37" s="425"/>
      <c r="J37" s="426"/>
      <c r="K37" s="273">
        <f>VLOOKUP(A37,EQUIPOS!A7:D164,4,FALSE)</f>
        <v>65842.059198198374</v>
      </c>
      <c r="L37" s="339"/>
      <c r="M37" s="340">
        <v>670</v>
      </c>
      <c r="N37" s="276">
        <f>K37/M37</f>
        <v>98.271730146564735</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3026.2071855956883</v>
      </c>
      <c r="L38" s="427"/>
      <c r="M38" s="428">
        <v>670</v>
      </c>
      <c r="N38" s="276">
        <f>K38/M38</f>
        <v>4.5167271426801321</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197.94344100535648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12133.145381900044</v>
      </c>
      <c r="N48" s="276">
        <f t="shared" ref="N48:N53" si="0">K48*M48</f>
        <v>48.532581527600172</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2749.3952962779399</v>
      </c>
      <c r="N49" s="276">
        <f t="shared" si="0"/>
        <v>10.997581185111759</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1374.69764813897</v>
      </c>
      <c r="N50" s="276">
        <f t="shared" si="0"/>
        <v>27.493952962779399</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7539.7370543510388</v>
      </c>
      <c r="N51" s="276">
        <f t="shared" si="0"/>
        <v>640.87764961983839</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99861.873526344454</v>
      </c>
      <c r="N52" s="276">
        <f t="shared" si="0"/>
        <v>99.861873526344453</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6907.0633856613549</v>
      </c>
      <c r="N53" s="276">
        <f t="shared" si="0"/>
        <v>138.14126771322711</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965.90490653490122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1484.666621591613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296.9333243183226</v>
      </c>
      <c r="M85" s="858"/>
      <c r="N85" s="54"/>
    </row>
    <row r="86" spans="1:14">
      <c r="B86" s="92" t="s">
        <v>973</v>
      </c>
      <c r="C86" s="93"/>
      <c r="D86" s="93"/>
      <c r="E86" s="93"/>
      <c r="F86" s="93"/>
      <c r="G86" s="93"/>
      <c r="H86" s="93"/>
      <c r="I86" s="90"/>
      <c r="J86" s="91"/>
      <c r="K86" s="308">
        <v>0.05</v>
      </c>
      <c r="L86" s="857">
        <f>N80*K86</f>
        <v>74.233331079580651</v>
      </c>
      <c r="M86" s="858"/>
      <c r="N86" s="54"/>
    </row>
    <row r="87" spans="1:14" ht="15.75" thickBot="1">
      <c r="B87" s="94" t="s">
        <v>974</v>
      </c>
      <c r="C87" s="95"/>
      <c r="D87" s="95"/>
      <c r="E87" s="95"/>
      <c r="F87" s="95"/>
      <c r="G87" s="95"/>
      <c r="H87" s="95"/>
      <c r="I87" s="96"/>
      <c r="J87" s="97"/>
      <c r="K87" s="309">
        <v>0.05</v>
      </c>
      <c r="L87" s="859">
        <f>N80*K87</f>
        <v>74.233331079580651</v>
      </c>
      <c r="M87" s="860"/>
      <c r="N87" s="54"/>
    </row>
    <row r="88" spans="1:14" ht="15.75" thickBot="1">
      <c r="B88" s="823" t="s">
        <v>953</v>
      </c>
      <c r="C88" s="824"/>
      <c r="D88" s="824"/>
      <c r="E88" s="824"/>
      <c r="F88" s="824"/>
      <c r="G88" s="824"/>
      <c r="H88" s="824"/>
      <c r="I88" s="824"/>
      <c r="J88" s="824"/>
      <c r="K88" s="824"/>
      <c r="L88" s="824"/>
      <c r="M88" s="825"/>
      <c r="N88" s="55">
        <f>L85+L86+L87</f>
        <v>445.39998647748388</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1930.0666080690969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1121</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123</v>
      </c>
      <c r="B36" s="836" t="str">
        <f>VLOOKUP(A36,EQUIPOS!A6:D154,3,FALSE)</f>
        <v>Bomba de inyección de lechada</v>
      </c>
      <c r="C36" s="837"/>
      <c r="D36" s="837"/>
      <c r="E36" s="837"/>
      <c r="F36" s="837"/>
      <c r="G36" s="837"/>
      <c r="H36" s="838"/>
      <c r="I36" s="271"/>
      <c r="J36" s="272"/>
      <c r="K36" s="273">
        <f>VLOOKUP(A36,EQUIPOS!A6:D163,4,FALSE)</f>
        <v>59454.874217506607</v>
      </c>
      <c r="L36" s="274"/>
      <c r="M36" s="340">
        <v>670</v>
      </c>
      <c r="N36" s="276">
        <f>K36/M36</f>
        <v>88.738618235084488</v>
      </c>
    </row>
    <row r="37" spans="1:14">
      <c r="A37" s="116" t="s">
        <v>125</v>
      </c>
      <c r="B37" s="836" t="str">
        <f>VLOOKUP(A37,EQUIPOS!A7:D154,3,FALSE)</f>
        <v>Bomba para gato de tensionamiento</v>
      </c>
      <c r="C37" s="837"/>
      <c r="D37" s="837"/>
      <c r="E37" s="837"/>
      <c r="F37" s="837"/>
      <c r="G37" s="837"/>
      <c r="H37" s="838"/>
      <c r="I37" s="425"/>
      <c r="J37" s="426"/>
      <c r="K37" s="273">
        <f>VLOOKUP(A37,EQUIPOS!A7:D164,4,FALSE)</f>
        <v>65842.059198198374</v>
      </c>
      <c r="L37" s="339"/>
      <c r="M37" s="340">
        <v>670</v>
      </c>
      <c r="N37" s="276">
        <f>K37/M37</f>
        <v>98.271730146564735</v>
      </c>
    </row>
    <row r="38" spans="1:14">
      <c r="A38" s="116" t="s">
        <v>240</v>
      </c>
      <c r="B38" s="836" t="str">
        <f>VLOOKUP(A38,EQUIPOS!A8:D154,3,FALSE)</f>
        <v>Gato para tensionamiento, fuerza Max 200 ton, área de tensión 314 cm2.</v>
      </c>
      <c r="C38" s="837"/>
      <c r="D38" s="837"/>
      <c r="E38" s="837"/>
      <c r="F38" s="837"/>
      <c r="G38" s="837"/>
      <c r="H38" s="838"/>
      <c r="I38" s="332"/>
      <c r="J38" s="334"/>
      <c r="K38" s="273">
        <f>VLOOKUP(A38,EQUIPOS!A8:D165,4,FALSE)</f>
        <v>3026.2071855956883</v>
      </c>
      <c r="L38" s="427"/>
      <c r="M38" s="428">
        <v>670</v>
      </c>
      <c r="N38" s="276">
        <f>K38/M38</f>
        <v>4.5167271426801321</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N78*M41</f>
        <v>6.4163654810271034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197.94344100535648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12133.145381900044</v>
      </c>
      <c r="N48" s="276">
        <f t="shared" ref="N48:N53" si="0">K48*M48</f>
        <v>48.532581527600172</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2749.3952962779399</v>
      </c>
      <c r="N49" s="276">
        <f t="shared" si="0"/>
        <v>10.997581185111759</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1374.69764813897</v>
      </c>
      <c r="N50" s="276">
        <f t="shared" si="0"/>
        <v>27.493952962779399</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7539.7370543510388</v>
      </c>
      <c r="N51" s="276">
        <f t="shared" si="0"/>
        <v>41694.745910561243</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99861.873526344454</v>
      </c>
      <c r="N52" s="276">
        <f t="shared" si="0"/>
        <v>99.861873526344453</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6907.0633856613549</v>
      </c>
      <c r="N53" s="276">
        <f t="shared" si="0"/>
        <v>138.14126771322711</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42019.773167476305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8">
        <v>670</v>
      </c>
      <c r="N72" s="399">
        <f>K72/M72</f>
        <v>161.58507462686566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320.81827405135516</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42538.534882533022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8507.7069765066044</v>
      </c>
      <c r="M85" s="858"/>
      <c r="N85" s="54"/>
    </row>
    <row r="86" spans="1:14">
      <c r="B86" s="92" t="s">
        <v>973</v>
      </c>
      <c r="C86" s="93"/>
      <c r="D86" s="93"/>
      <c r="E86" s="93"/>
      <c r="F86" s="93"/>
      <c r="G86" s="93"/>
      <c r="H86" s="93"/>
      <c r="I86" s="90"/>
      <c r="J86" s="91"/>
      <c r="K86" s="308">
        <v>0.05</v>
      </c>
      <c r="L86" s="857">
        <f>N80*K86</f>
        <v>2126.9267441266511</v>
      </c>
      <c r="M86" s="858"/>
      <c r="N86" s="54"/>
    </row>
    <row r="87" spans="1:14" ht="15.75" thickBot="1">
      <c r="B87" s="94" t="s">
        <v>974</v>
      </c>
      <c r="C87" s="95"/>
      <c r="D87" s="95"/>
      <c r="E87" s="95"/>
      <c r="F87" s="95"/>
      <c r="G87" s="95"/>
      <c r="H87" s="95"/>
      <c r="I87" s="96"/>
      <c r="J87" s="97"/>
      <c r="K87" s="309">
        <v>0.05</v>
      </c>
      <c r="L87" s="859">
        <f>N80*K87</f>
        <v>2126.9267441266511</v>
      </c>
      <c r="M87" s="860"/>
      <c r="N87" s="54"/>
    </row>
    <row r="88" spans="1:14" ht="15.75" thickBot="1">
      <c r="B88" s="823" t="s">
        <v>953</v>
      </c>
      <c r="C88" s="824"/>
      <c r="D88" s="824"/>
      <c r="E88" s="824"/>
      <c r="F88" s="824"/>
      <c r="G88" s="824"/>
      <c r="H88" s="824"/>
      <c r="I88" s="824"/>
      <c r="J88" s="824"/>
      <c r="K88" s="824"/>
      <c r="L88" s="824"/>
      <c r="M88" s="825"/>
      <c r="N88" s="55">
        <f>L85+L86+L87</f>
        <v>12761.560464759907</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55300.095347292925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2197</v>
      </c>
      <c r="M1" s="930"/>
      <c r="N1" s="931"/>
    </row>
    <row r="2" spans="2:14">
      <c r="B2" s="913"/>
      <c r="C2" s="935" t="s">
        <v>934</v>
      </c>
      <c r="D2" s="936"/>
      <c r="E2" s="936"/>
      <c r="F2" s="936"/>
      <c r="G2" s="936"/>
      <c r="H2" s="936"/>
      <c r="I2" s="936"/>
      <c r="J2" s="937"/>
      <c r="K2" s="982"/>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82"/>
      <c r="L4" s="932"/>
      <c r="M4" s="933"/>
      <c r="N4" s="93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981" t="s">
        <v>945</v>
      </c>
      <c r="M30" s="835"/>
      <c r="N30" s="74" t="s">
        <v>946</v>
      </c>
    </row>
    <row r="31" spans="1:14" ht="15.75" customHeight="1" thickBot="1">
      <c r="A31" t="s">
        <v>1844</v>
      </c>
      <c r="B31" s="83" t="s">
        <v>1122</v>
      </c>
      <c r="C31" s="84" t="s">
        <v>2123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9" t="s">
        <v>948</v>
      </c>
      <c r="J35" s="806"/>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956"/>
      <c r="D41" s="956"/>
      <c r="E41" s="41"/>
      <c r="F41" s="42"/>
      <c r="G41" s="42"/>
      <c r="H41" s="43"/>
      <c r="I41" s="39"/>
      <c r="J41" s="40"/>
      <c r="K41" s="283"/>
      <c r="L41" s="280"/>
      <c r="M41" s="405">
        <v>0.01</v>
      </c>
      <c r="N41" s="348">
        <f>N78*M41</f>
        <v>16.915937500000002</v>
      </c>
    </row>
    <row r="42" spans="1:14" ht="15.75" thickBot="1">
      <c r="B42" s="957"/>
      <c r="C42" s="958"/>
      <c r="D42" s="958"/>
      <c r="E42" s="958"/>
      <c r="F42" s="958"/>
      <c r="G42" s="958"/>
      <c r="H42" s="959"/>
      <c r="I42" s="845"/>
      <c r="J42" s="846"/>
      <c r="K42" s="44"/>
      <c r="L42" s="847"/>
      <c r="M42" s="960"/>
      <c r="N42" s="108"/>
    </row>
    <row r="43" spans="1:14" ht="15.75" thickBot="1">
      <c r="B43" s="823" t="s">
        <v>953</v>
      </c>
      <c r="C43" s="824"/>
      <c r="D43" s="824"/>
      <c r="E43" s="824"/>
      <c r="F43" s="824"/>
      <c r="G43" s="824"/>
      <c r="H43" s="824"/>
      <c r="I43" s="824"/>
      <c r="J43" s="824"/>
      <c r="K43" s="824"/>
      <c r="L43" s="824"/>
      <c r="M43" s="825"/>
      <c r="N43" s="398">
        <f>SUM(N36:N42)</f>
        <v>16.915937500000002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378484.314062641</v>
      </c>
      <c r="N48" s="276">
        <f>K48*M48</f>
        <v>378484.314062641</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378484.314062641</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980"/>
      <c r="I71" s="76" t="s">
        <v>964</v>
      </c>
      <c r="J71" s="78" t="s">
        <v>1409</v>
      </c>
      <c r="K71" s="77" t="s">
        <v>966</v>
      </c>
      <c r="L71" s="851" t="s">
        <v>950</v>
      </c>
      <c r="M71" s="975"/>
      <c r="N71" s="101" t="s">
        <v>951</v>
      </c>
    </row>
    <row r="72" spans="1:15">
      <c r="A72" s="165" t="s">
        <v>6</v>
      </c>
      <c r="B72" s="52" t="str">
        <f>VLOOKUP(A72,'MANO DE OBRA'!A8:D68,3,FALSE)</f>
        <v xml:space="preserve">Obrero </v>
      </c>
      <c r="C72" s="50"/>
      <c r="D72" s="50"/>
      <c r="E72" s="50"/>
      <c r="F72" s="50"/>
      <c r="G72" s="50"/>
      <c r="H72" s="50"/>
      <c r="I72" s="296">
        <f>K72/J72*100</f>
        <v>29260.000000000004</v>
      </c>
      <c r="J72" s="297">
        <v>185</v>
      </c>
      <c r="K72" s="298">
        <f>VLOOKUP(A72,'MANO DE OBRA'!A8:D99,4,FALSE)</f>
        <v>54131</v>
      </c>
      <c r="L72" s="53"/>
      <c r="M72" s="438">
        <v>32</v>
      </c>
      <c r="N72" s="399">
        <f>K72/M72</f>
        <v>1691.59375</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46"/>
      <c r="I77" s="129"/>
      <c r="J77" s="129"/>
      <c r="K77" s="129"/>
      <c r="L77" s="979"/>
      <c r="M77" s="848"/>
      <c r="N77" s="130"/>
    </row>
    <row r="78" spans="1:15" ht="15.75" thickBot="1">
      <c r="B78" s="829" t="s">
        <v>953</v>
      </c>
      <c r="C78" s="830"/>
      <c r="D78" s="830"/>
      <c r="E78" s="830"/>
      <c r="F78" s="830"/>
      <c r="G78" s="830"/>
      <c r="H78" s="830"/>
      <c r="I78" s="830"/>
      <c r="J78" s="830"/>
      <c r="K78" s="830"/>
      <c r="L78" s="830"/>
      <c r="M78" s="831"/>
      <c r="N78" s="464">
        <f>SUM(N72:N77)</f>
        <v>1691.59375</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380192.82375014102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76038.564750028207</v>
      </c>
      <c r="M85" s="858"/>
      <c r="N85" s="54"/>
    </row>
    <row r="86" spans="1:14">
      <c r="B86" s="92" t="s">
        <v>973</v>
      </c>
      <c r="C86" s="93"/>
      <c r="D86" s="93"/>
      <c r="E86" s="93"/>
      <c r="F86" s="93"/>
      <c r="G86" s="93"/>
      <c r="H86" s="93"/>
      <c r="I86" s="90"/>
      <c r="J86" s="91"/>
      <c r="K86" s="308">
        <v>0.05</v>
      </c>
      <c r="L86" s="857">
        <f>N80*K86</f>
        <v>19009.641187507052</v>
      </c>
      <c r="M86" s="858"/>
      <c r="N86" s="54"/>
    </row>
    <row r="87" spans="1:14" ht="15.75" thickBot="1">
      <c r="B87" s="94" t="s">
        <v>974</v>
      </c>
      <c r="C87" s="95"/>
      <c r="D87" s="95"/>
      <c r="E87" s="95"/>
      <c r="F87" s="95"/>
      <c r="G87" s="95"/>
      <c r="H87" s="95"/>
      <c r="I87" s="96"/>
      <c r="J87" s="97"/>
      <c r="K87" s="309">
        <v>0.05</v>
      </c>
      <c r="L87" s="859">
        <f>N80*K87</f>
        <v>19009.641187507052</v>
      </c>
      <c r="M87" s="860"/>
      <c r="N87" s="54"/>
    </row>
    <row r="88" spans="1:14" ht="15.75" thickBot="1">
      <c r="B88" s="823" t="s">
        <v>953</v>
      </c>
      <c r="C88" s="824"/>
      <c r="D88" s="824"/>
      <c r="E88" s="824"/>
      <c r="F88" s="824"/>
      <c r="G88" s="824"/>
      <c r="H88" s="824"/>
      <c r="I88" s="824"/>
      <c r="J88" s="824"/>
      <c r="K88" s="824"/>
      <c r="L88" s="824"/>
      <c r="M88" s="825"/>
      <c r="N88" s="55">
        <f>L85+L86+L87</f>
        <v>114057.8471250423</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494250.67087518331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1123</v>
      </c>
      <c r="C31" s="84" t="s">
        <v>2124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N78*M41</f>
        <v>54.131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54.131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30884.294421586488</v>
      </c>
      <c r="N48" s="276">
        <f>K48*M48</f>
        <v>32428.509142665815</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f>SUM(N48:N55)</f>
        <v>32428.509142665815</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B61" s="49"/>
      <c r="C61" s="321"/>
      <c r="D61" s="321"/>
      <c r="E61" s="321"/>
      <c r="F61" s="321"/>
      <c r="G61" s="321"/>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975"/>
      <c r="N71" s="101" t="s">
        <v>951</v>
      </c>
    </row>
    <row r="72" spans="1:15">
      <c r="A72" s="165" t="s">
        <v>7</v>
      </c>
      <c r="B72" s="52" t="str">
        <f>VLOOKUP(A72,'MANO DE OBRA'!A8:D68,3,FALSE)</f>
        <v>Obrero (2)</v>
      </c>
      <c r="C72" s="50"/>
      <c r="D72" s="50"/>
      <c r="E72" s="50"/>
      <c r="F72" s="50"/>
      <c r="G72" s="50"/>
      <c r="H72" s="50"/>
      <c r="I72" s="296">
        <f>K72/J72*100</f>
        <v>58520.000000000007</v>
      </c>
      <c r="J72" s="297">
        <v>185</v>
      </c>
      <c r="K72" s="298">
        <f>VLOOKUP(A72,'MANO DE OBRA'!A8:D99,4,FALSE)</f>
        <v>108262</v>
      </c>
      <c r="L72" s="53"/>
      <c r="M72" s="435">
        <v>100</v>
      </c>
      <c r="N72" s="399">
        <f>K72/M72</f>
        <v>1082.6199999999999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48"/>
    </row>
    <row r="78" spans="1:15" ht="15.75" thickBot="1">
      <c r="B78" s="829" t="s">
        <v>953</v>
      </c>
      <c r="C78" s="830"/>
      <c r="D78" s="830"/>
      <c r="E78" s="830"/>
      <c r="F78" s="830"/>
      <c r="G78" s="830"/>
      <c r="H78" s="830"/>
      <c r="I78" s="830"/>
      <c r="J78" s="830"/>
      <c r="K78" s="830"/>
      <c r="L78" s="830"/>
      <c r="M78" s="831"/>
      <c r="N78" s="305">
        <f>SUM(N72:N77)</f>
        <v>1082.6199999999999</v>
      </c>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33565.260142665815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6713.0520285331631</v>
      </c>
      <c r="M85" s="858"/>
      <c r="N85" s="54"/>
    </row>
    <row r="86" spans="1:14">
      <c r="B86" s="92" t="s">
        <v>973</v>
      </c>
      <c r="C86" s="93"/>
      <c r="D86" s="93"/>
      <c r="E86" s="93"/>
      <c r="F86" s="93"/>
      <c r="G86" s="93"/>
      <c r="H86" s="93"/>
      <c r="I86" s="90"/>
      <c r="J86" s="91"/>
      <c r="K86" s="308">
        <v>0.05</v>
      </c>
      <c r="L86" s="857">
        <f>N80*K86</f>
        <v>1678.2630071332908</v>
      </c>
      <c r="M86" s="858"/>
      <c r="N86" s="54"/>
    </row>
    <row r="87" spans="1:14" ht="15.75" thickBot="1">
      <c r="B87" s="94" t="s">
        <v>974</v>
      </c>
      <c r="C87" s="95"/>
      <c r="D87" s="95"/>
      <c r="E87" s="95"/>
      <c r="F87" s="95"/>
      <c r="G87" s="95"/>
      <c r="H87" s="95"/>
      <c r="I87" s="96"/>
      <c r="J87" s="97"/>
      <c r="K87" s="309">
        <v>0.05</v>
      </c>
      <c r="L87" s="859">
        <f>N80*K87</f>
        <v>1678.2630071332908</v>
      </c>
      <c r="M87" s="860"/>
      <c r="N87" s="54"/>
    </row>
    <row r="88" spans="1:14" ht="15.75" thickBot="1">
      <c r="B88" s="823" t="s">
        <v>953</v>
      </c>
      <c r="C88" s="824"/>
      <c r="D88" s="824"/>
      <c r="E88" s="824"/>
      <c r="F88" s="824"/>
      <c r="G88" s="824"/>
      <c r="H88" s="824"/>
      <c r="I88" s="824"/>
      <c r="J88" s="824"/>
      <c r="K88" s="824"/>
      <c r="L88" s="824"/>
      <c r="M88" s="825"/>
      <c r="N88" s="55">
        <f>L85+L86+L87</f>
        <v>10069.578042799745</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192">
        <f>N80+N88</f>
        <v>43634.83818546556</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H64" zoomScale="75" zoomScaleNormal="75" workbookViewId="0">
      <selection activeCell="O82" sqref="O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1124</v>
      </c>
      <c r="C31" s="84" t="s">
        <v>2125</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3026.2071855956883</v>
      </c>
      <c r="L36" s="274"/>
      <c r="M36" s="340">
        <v>40</v>
      </c>
      <c r="N36" s="276">
        <f>K36/M36</f>
        <v>75.655179639892211</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5377.8111884062764</v>
      </c>
      <c r="L37" s="339"/>
      <c r="M37" s="340">
        <v>40</v>
      </c>
      <c r="N37" s="276">
        <f t="shared" ref="N37:N43" si="0">K37/M37</f>
        <v>134.44527971015691</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4836.1690769175621</v>
      </c>
      <c r="L38" s="339"/>
      <c r="M38" s="340">
        <v>40</v>
      </c>
      <c r="N38" s="276">
        <f t="shared" si="0"/>
        <v>120.90422692293905</v>
      </c>
    </row>
    <row r="39" spans="1:14">
      <c r="A39" s="116" t="s">
        <v>208</v>
      </c>
      <c r="B39" s="836" t="str">
        <f>VLOOKUP(A39,EQUIPOS!A9:D154,3,FALSE)</f>
        <v>Equipo de soldadura 400</v>
      </c>
      <c r="C39" s="837"/>
      <c r="D39" s="837"/>
      <c r="E39" s="837"/>
      <c r="F39" s="837"/>
      <c r="G39" s="837"/>
      <c r="H39" s="838"/>
      <c r="I39" s="425"/>
      <c r="J39" s="426"/>
      <c r="K39" s="273">
        <f>VLOOKUP(A39,EQUIPOS!A9:D166,4,FALSE)</f>
        <v>11582.977944259674</v>
      </c>
      <c r="L39" s="339"/>
      <c r="M39" s="340">
        <v>40</v>
      </c>
      <c r="N39" s="276">
        <f t="shared" si="0"/>
        <v>289.57444860649184</v>
      </c>
    </row>
    <row r="40" spans="1:14">
      <c r="A40" s="116" t="s">
        <v>210</v>
      </c>
      <c r="B40" s="836" t="str">
        <f>VLOOKUP(A40,EQUIPOS!A10:D154,3,FALSE)</f>
        <v>Equipo de soldadura 600</v>
      </c>
      <c r="C40" s="837"/>
      <c r="D40" s="837"/>
      <c r="E40" s="837"/>
      <c r="F40" s="837"/>
      <c r="G40" s="837"/>
      <c r="H40" s="838"/>
      <c r="I40" s="425"/>
      <c r="J40" s="426"/>
      <c r="K40" s="273">
        <f>VLOOKUP(A40,EQUIPOS!A10:D167,4,FALSE)</f>
        <v>15003.817430464362</v>
      </c>
      <c r="L40" s="339"/>
      <c r="M40" s="340">
        <v>40</v>
      </c>
      <c r="N40" s="276">
        <f t="shared" si="0"/>
        <v>375.09543576160905</v>
      </c>
    </row>
    <row r="41" spans="1:14">
      <c r="A41" s="116" t="s">
        <v>202</v>
      </c>
      <c r="B41" s="836" t="str">
        <f>VLOOKUP(A41,EQUIPOS!A11:D155,3,FALSE)</f>
        <v xml:space="preserve">Equipo de rayos X y/o ultrasonido
</v>
      </c>
      <c r="C41" s="837"/>
      <c r="D41" s="837"/>
      <c r="E41" s="837"/>
      <c r="F41" s="837"/>
      <c r="G41" s="837"/>
      <c r="H41" s="838"/>
      <c r="I41" s="425"/>
      <c r="J41" s="426"/>
      <c r="K41" s="273">
        <f>VLOOKUP(A41,EQUIPOS!A11:D168,4,FALSE)</f>
        <v>150706.67760314091</v>
      </c>
      <c r="L41" s="339"/>
      <c r="M41" s="340">
        <v>4000</v>
      </c>
      <c r="N41" s="276">
        <f t="shared" si="0"/>
        <v>37.676669400785229</v>
      </c>
    </row>
    <row r="42" spans="1:14">
      <c r="A42" s="116" t="s">
        <v>294</v>
      </c>
      <c r="B42" s="836" t="str">
        <f>VLOOKUP(A42,EQUIPOS!A12:D156,3,FALSE)</f>
        <v>Puente grúa</v>
      </c>
      <c r="C42" s="837"/>
      <c r="D42" s="837"/>
      <c r="E42" s="837"/>
      <c r="F42" s="837"/>
      <c r="G42" s="837"/>
      <c r="H42" s="838"/>
      <c r="I42" s="425"/>
      <c r="J42" s="426"/>
      <c r="K42" s="273">
        <f>VLOOKUP(A42,EQUIPOS!A12:D169,4,FALSE)</f>
        <v>1147844.432616462</v>
      </c>
      <c r="L42" s="339"/>
      <c r="M42" s="340">
        <v>40000</v>
      </c>
      <c r="N42" s="276">
        <f t="shared" si="0"/>
        <v>28.696110815411551</v>
      </c>
    </row>
    <row r="43" spans="1:14">
      <c r="A43" s="116" t="s">
        <v>334</v>
      </c>
      <c r="B43" s="836" t="str">
        <f>VLOOKUP(A43,EQUIPOS!A13:D157,3,FALSE)</f>
        <v>Taladro industrial</v>
      </c>
      <c r="C43" s="837"/>
      <c r="D43" s="837"/>
      <c r="E43" s="837"/>
      <c r="F43" s="837"/>
      <c r="G43" s="837"/>
      <c r="H43" s="838"/>
      <c r="I43" s="425"/>
      <c r="J43" s="426"/>
      <c r="K43" s="273">
        <f>VLOOKUP(A43,EQUIPOS!A13:D170,4,FALSE)</f>
        <v>4173.62288487365</v>
      </c>
      <c r="L43" s="339"/>
      <c r="M43" s="340">
        <v>40</v>
      </c>
      <c r="N43" s="276">
        <f t="shared" si="0"/>
        <v>104.34057212184125</v>
      </c>
    </row>
    <row r="44" spans="1:14">
      <c r="B44" s="836"/>
      <c r="C44" s="837"/>
      <c r="D44" s="837"/>
      <c r="E44" s="837"/>
      <c r="F44" s="837"/>
      <c r="G44" s="837"/>
      <c r="H44" s="838"/>
      <c r="I44" s="39"/>
      <c r="J44" s="40"/>
      <c r="K44" s="273"/>
      <c r="L44" s="280"/>
      <c r="M44" s="340"/>
      <c r="N44" s="276"/>
    </row>
    <row r="45" spans="1:14">
      <c r="B45" s="324"/>
      <c r="C45" s="325"/>
      <c r="D45" s="325"/>
      <c r="E45" s="325"/>
      <c r="F45" s="327"/>
      <c r="G45" s="327"/>
      <c r="H45" s="128"/>
      <c r="I45" s="39"/>
      <c r="J45" s="40"/>
      <c r="K45" s="273"/>
      <c r="L45" s="280"/>
      <c r="M45" s="281"/>
      <c r="N45" s="277"/>
    </row>
    <row r="46" spans="1:14">
      <c r="B46" s="843" t="s">
        <v>952</v>
      </c>
      <c r="C46" s="844"/>
      <c r="D46" s="844"/>
      <c r="E46" s="41"/>
      <c r="F46" s="42"/>
      <c r="G46" s="42"/>
      <c r="H46" s="43"/>
      <c r="I46" s="39"/>
      <c r="J46" s="40"/>
      <c r="K46" s="283"/>
      <c r="L46" s="280"/>
      <c r="M46" s="405">
        <v>0.1</v>
      </c>
      <c r="N46" s="348">
        <f>N83*M46</f>
        <v>201.60799618480041</v>
      </c>
    </row>
    <row r="47" spans="1:14" ht="15.75" thickBot="1">
      <c r="B47" s="836"/>
      <c r="C47" s="837"/>
      <c r="D47" s="837"/>
      <c r="E47" s="837"/>
      <c r="F47" s="837"/>
      <c r="G47" s="837"/>
      <c r="H47" s="838"/>
      <c r="I47" s="845"/>
      <c r="J47" s="846"/>
      <c r="K47" s="44"/>
      <c r="L47" s="847"/>
      <c r="M47" s="848"/>
      <c r="N47" s="108"/>
    </row>
    <row r="48" spans="1:14" ht="15.75" thickBot="1">
      <c r="B48" s="823" t="s">
        <v>953</v>
      </c>
      <c r="C48" s="824"/>
      <c r="D48" s="824"/>
      <c r="E48" s="824"/>
      <c r="F48" s="824"/>
      <c r="G48" s="824"/>
      <c r="H48" s="824"/>
      <c r="I48" s="824"/>
      <c r="J48" s="824"/>
      <c r="K48" s="824"/>
      <c r="L48" s="824"/>
      <c r="M48" s="825"/>
      <c r="N48" s="398">
        <f>SUM(N36:N46)</f>
        <v>1367.9959191639275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14" t="s">
        <v>944</v>
      </c>
      <c r="C52" s="815"/>
      <c r="D52" s="815"/>
      <c r="E52" s="815"/>
      <c r="F52" s="815"/>
      <c r="G52" s="815"/>
      <c r="H52" s="815"/>
      <c r="I52" s="816"/>
      <c r="J52" s="319" t="s">
        <v>945</v>
      </c>
      <c r="K52" s="88" t="s">
        <v>946</v>
      </c>
      <c r="L52" s="817" t="s">
        <v>955</v>
      </c>
      <c r="M52" s="816"/>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43418.706276523204</v>
      </c>
      <c r="N53" s="276">
        <f t="shared" ref="N53:N58" si="1">K53*M53</f>
        <v>217.09353138261602</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3979.5898427985808</v>
      </c>
      <c r="N54" s="276">
        <f t="shared" si="1"/>
        <v>19.897949213992906</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11408.072296788607</v>
      </c>
      <c r="N55" s="276">
        <f t="shared" si="1"/>
        <v>57.040361483943038</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11349.926136051676</v>
      </c>
      <c r="N56" s="276">
        <f t="shared" si="1"/>
        <v>113.49926136051675</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16677.959746072975</v>
      </c>
      <c r="N57" s="276">
        <f t="shared" si="1"/>
        <v>166.77959746072975</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3776.2624697250026</v>
      </c>
      <c r="N58" s="276">
        <f t="shared" si="1"/>
        <v>3776.2624697250026</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23" t="s">
        <v>953</v>
      </c>
      <c r="C61" s="824"/>
      <c r="D61" s="824"/>
      <c r="E61" s="824"/>
      <c r="F61" s="824"/>
      <c r="G61" s="824"/>
      <c r="H61" s="824"/>
      <c r="I61" s="824"/>
      <c r="J61" s="824"/>
      <c r="K61" s="824"/>
      <c r="L61" s="824"/>
      <c r="M61" s="825"/>
      <c r="N61" s="398">
        <f>SUM(N53:N60)</f>
        <v>4350.5731706268016</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826" t="s">
        <v>961</v>
      </c>
      <c r="M65" s="799"/>
      <c r="N65" s="79" t="s">
        <v>951</v>
      </c>
    </row>
    <row r="66" spans="1:15">
      <c r="B66" s="49"/>
      <c r="C66" s="321"/>
      <c r="D66" s="321"/>
      <c r="E66" s="321"/>
      <c r="F66" s="321"/>
      <c r="G66" s="321"/>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315"/>
      <c r="I68" s="283"/>
      <c r="J68" s="290"/>
      <c r="K68" s="283"/>
      <c r="L68" s="827"/>
      <c r="M68" s="828"/>
      <c r="N68" s="291"/>
    </row>
    <row r="69" spans="1:15">
      <c r="B69" s="49"/>
      <c r="C69" s="50"/>
      <c r="D69" s="50"/>
      <c r="E69" s="50"/>
      <c r="F69" s="50"/>
      <c r="G69" s="50"/>
      <c r="H69" s="315"/>
      <c r="I69" s="283"/>
      <c r="J69" s="290"/>
      <c r="K69" s="283"/>
      <c r="L69" s="827"/>
      <c r="M69" s="828"/>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12"/>
      <c r="M71" s="813"/>
      <c r="N71" s="130"/>
    </row>
    <row r="72" spans="1:15" ht="15.75" thickBot="1">
      <c r="B72" s="829" t="s">
        <v>953</v>
      </c>
      <c r="C72" s="830"/>
      <c r="D72" s="830"/>
      <c r="E72" s="830"/>
      <c r="F72" s="830"/>
      <c r="G72" s="830"/>
      <c r="H72" s="830"/>
      <c r="I72" s="830"/>
      <c r="J72" s="830"/>
      <c r="K72" s="830"/>
      <c r="L72" s="830"/>
      <c r="M72" s="831"/>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49" t="s">
        <v>963</v>
      </c>
      <c r="C76" s="850"/>
      <c r="D76" s="850"/>
      <c r="E76" s="850"/>
      <c r="F76" s="850"/>
      <c r="G76" s="850"/>
      <c r="H76" s="850"/>
      <c r="I76" s="76" t="s">
        <v>964</v>
      </c>
      <c r="J76" s="78" t="s">
        <v>1409</v>
      </c>
      <c r="K76" s="77" t="s">
        <v>966</v>
      </c>
      <c r="L76" s="851" t="s">
        <v>950</v>
      </c>
      <c r="M76" s="852"/>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87780</v>
      </c>
      <c r="J79" s="297">
        <v>185</v>
      </c>
      <c r="K79" s="298">
        <f>VLOOKUP(A79,'MANO DE OBRA'!A9:D101,4,FALSE)</f>
        <v>162393</v>
      </c>
      <c r="L79" s="53"/>
      <c r="M79" s="438">
        <v>320</v>
      </c>
      <c r="N79" s="399">
        <f t="shared" si="3"/>
        <v>507.47812499999998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4"/>
      <c r="J82" s="475"/>
      <c r="K82" s="478"/>
      <c r="L82" s="479"/>
      <c r="M82" s="480"/>
      <c r="N82" s="444"/>
    </row>
    <row r="83" spans="1:14" ht="15.75" thickBot="1">
      <c r="B83" s="829" t="s">
        <v>953</v>
      </c>
      <c r="C83" s="830"/>
      <c r="D83" s="830"/>
      <c r="E83" s="830"/>
      <c r="F83" s="830"/>
      <c r="G83" s="830"/>
      <c r="H83" s="830"/>
      <c r="I83" s="830"/>
      <c r="J83" s="830"/>
      <c r="K83" s="830"/>
      <c r="L83" s="830"/>
      <c r="M83" s="831"/>
      <c r="N83" s="464">
        <f>SUM(N77:N82)</f>
        <v>2016.0799618480041</v>
      </c>
    </row>
    <row r="84" spans="1:14" ht="15.75" thickBot="1">
      <c r="B84" s="36"/>
      <c r="C84" s="37"/>
      <c r="D84" s="37"/>
      <c r="E84" s="37"/>
      <c r="F84" s="37"/>
      <c r="G84" s="37"/>
      <c r="H84" s="37"/>
      <c r="I84" s="37"/>
      <c r="J84" s="37"/>
      <c r="K84" s="37"/>
      <c r="L84" s="37"/>
      <c r="M84" s="37"/>
      <c r="N84" s="38"/>
    </row>
    <row r="85" spans="1:14" ht="15.75" thickBot="1">
      <c r="B85" s="823" t="s">
        <v>967</v>
      </c>
      <c r="C85" s="824"/>
      <c r="D85" s="824"/>
      <c r="E85" s="824"/>
      <c r="F85" s="824"/>
      <c r="G85" s="824"/>
      <c r="H85" s="824"/>
      <c r="I85" s="824"/>
      <c r="J85" s="824"/>
      <c r="K85" s="824"/>
      <c r="L85" s="824"/>
      <c r="M85" s="825"/>
      <c r="N85" s="102">
        <f>N48+N61+N72+N83</f>
        <v>7734.649051638733</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14" t="s">
        <v>969</v>
      </c>
      <c r="C89" s="815"/>
      <c r="D89" s="815"/>
      <c r="E89" s="815"/>
      <c r="F89" s="815"/>
      <c r="G89" s="815"/>
      <c r="H89" s="815"/>
      <c r="I89" s="318"/>
      <c r="J89" s="338"/>
      <c r="K89" s="306" t="s">
        <v>970</v>
      </c>
      <c r="L89" s="853" t="s">
        <v>971</v>
      </c>
      <c r="M89" s="854"/>
      <c r="N89" s="307"/>
    </row>
    <row r="90" spans="1:14">
      <c r="B90" s="855" t="s">
        <v>972</v>
      </c>
      <c r="C90" s="856"/>
      <c r="D90" s="856"/>
      <c r="E90" s="856"/>
      <c r="F90" s="856"/>
      <c r="G90" s="856"/>
      <c r="H90" s="856"/>
      <c r="I90" s="90"/>
      <c r="J90" s="91"/>
      <c r="K90" s="308">
        <v>0.2</v>
      </c>
      <c r="L90" s="857">
        <f>N85*K90</f>
        <v>1546.9298103277467</v>
      </c>
      <c r="M90" s="858"/>
      <c r="N90" s="54"/>
    </row>
    <row r="91" spans="1:14">
      <c r="B91" s="92" t="s">
        <v>973</v>
      </c>
      <c r="C91" s="93"/>
      <c r="D91" s="93"/>
      <c r="E91" s="93"/>
      <c r="F91" s="93"/>
      <c r="G91" s="93"/>
      <c r="H91" s="93"/>
      <c r="I91" s="90"/>
      <c r="J91" s="91"/>
      <c r="K91" s="308">
        <v>0.05</v>
      </c>
      <c r="L91" s="857">
        <f>N85*K91</f>
        <v>386.73245258193668</v>
      </c>
      <c r="M91" s="858"/>
      <c r="N91" s="54"/>
    </row>
    <row r="92" spans="1:14" ht="15.75" thickBot="1">
      <c r="B92" s="94" t="s">
        <v>974</v>
      </c>
      <c r="C92" s="95"/>
      <c r="D92" s="95"/>
      <c r="E92" s="95"/>
      <c r="F92" s="95"/>
      <c r="G92" s="95"/>
      <c r="H92" s="95"/>
      <c r="I92" s="96"/>
      <c r="J92" s="97"/>
      <c r="K92" s="309">
        <v>0.05</v>
      </c>
      <c r="L92" s="859">
        <f>N85*K92</f>
        <v>386.73245258193668</v>
      </c>
      <c r="M92" s="860"/>
      <c r="N92" s="54"/>
    </row>
    <row r="93" spans="1:14" ht="15.75" thickBot="1">
      <c r="B93" s="823" t="s">
        <v>953</v>
      </c>
      <c r="C93" s="824"/>
      <c r="D93" s="824"/>
      <c r="E93" s="824"/>
      <c r="F93" s="824"/>
      <c r="G93" s="824"/>
      <c r="H93" s="824"/>
      <c r="I93" s="824"/>
      <c r="J93" s="824"/>
      <c r="K93" s="824"/>
      <c r="L93" s="824"/>
      <c r="M93" s="825"/>
      <c r="N93" s="55">
        <f>L90+L91+L92</f>
        <v>2320.39471549162</v>
      </c>
    </row>
    <row r="94" spans="1:14" ht="15.75" thickBot="1">
      <c r="B94" s="36"/>
      <c r="C94" s="37"/>
      <c r="D94" s="37"/>
      <c r="E94" s="37"/>
      <c r="F94" s="37"/>
      <c r="G94" s="37"/>
      <c r="H94" s="37"/>
      <c r="I94" s="37"/>
      <c r="J94" s="37"/>
      <c r="K94" s="37"/>
      <c r="L94" s="37"/>
      <c r="M94" s="37"/>
      <c r="N94" s="38"/>
    </row>
    <row r="95" spans="1:14" ht="15.75" thickBot="1">
      <c r="A95" t="s">
        <v>2015</v>
      </c>
      <c r="B95" s="823" t="s">
        <v>975</v>
      </c>
      <c r="C95" s="824"/>
      <c r="D95" s="824"/>
      <c r="E95" s="824"/>
      <c r="F95" s="824"/>
      <c r="G95" s="824"/>
      <c r="H95" s="824"/>
      <c r="I95" s="824"/>
      <c r="J95" s="824"/>
      <c r="K95" s="824"/>
      <c r="L95" s="824"/>
      <c r="M95" s="825"/>
      <c r="N95" s="192">
        <f>N85+N93</f>
        <v>10055.043767130353</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2215</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2216</v>
      </c>
      <c r="C111" s="259"/>
      <c r="D111" s="259"/>
      <c r="E111" s="259"/>
      <c r="F111" s="259"/>
      <c r="G111" s="259"/>
      <c r="H111" s="259"/>
      <c r="I111" s="259"/>
      <c r="J111" s="259"/>
      <c r="K111" s="259"/>
      <c r="L111" s="259"/>
      <c r="M111" s="259"/>
      <c r="N111" s="260"/>
    </row>
    <row r="112" spans="2:14" ht="15" customHeight="1">
      <c r="B112" s="965" t="s">
        <v>2217</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2218</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2219</v>
      </c>
      <c r="C125" s="261"/>
      <c r="D125" s="261"/>
      <c r="E125" s="247"/>
      <c r="F125" s="247"/>
      <c r="G125" s="247"/>
      <c r="H125" s="247"/>
      <c r="I125" s="247"/>
      <c r="J125" s="971"/>
      <c r="K125" s="971"/>
      <c r="L125" s="971"/>
      <c r="M125" s="971"/>
      <c r="N125" s="972"/>
    </row>
    <row r="126" spans="2:14" ht="15.75" thickBot="1">
      <c r="B126" s="423" t="s">
        <v>2220</v>
      </c>
      <c r="C126" s="424"/>
      <c r="D126" s="424"/>
      <c r="E126" s="263"/>
      <c r="F126" s="263"/>
      <c r="G126" s="263"/>
      <c r="H126" s="263"/>
      <c r="I126" s="263"/>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1125</v>
      </c>
      <c r="C31" s="84" t="s">
        <v>2127</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3026.2071855956883</v>
      </c>
      <c r="L36" s="274"/>
      <c r="M36" s="340">
        <v>40</v>
      </c>
      <c r="N36" s="276">
        <f t="shared" ref="N36:N41" si="0">K36/M36</f>
        <v>75.655179639892211</v>
      </c>
    </row>
    <row r="37" spans="1:14">
      <c r="A37" s="116" t="s">
        <v>334</v>
      </c>
      <c r="B37" s="836" t="str">
        <f>VLOOKUP(A37,EQUIPOS!A7:D154,3,FALSE)</f>
        <v>Taladro industrial</v>
      </c>
      <c r="C37" s="837"/>
      <c r="D37" s="837"/>
      <c r="E37" s="837"/>
      <c r="F37" s="837"/>
      <c r="G37" s="837"/>
      <c r="H37" s="838"/>
      <c r="I37" s="425"/>
      <c r="J37" s="426"/>
      <c r="K37" s="273">
        <f>VLOOKUP(A37,EQUIPOS!A7:D164,4,FALSE)</f>
        <v>4173.62288487365</v>
      </c>
      <c r="L37" s="339"/>
      <c r="M37" s="340">
        <v>40</v>
      </c>
      <c r="N37" s="276">
        <f t="shared" si="0"/>
        <v>104.34057212184125</v>
      </c>
    </row>
    <row r="38" spans="1:14">
      <c r="A38" s="116" t="s">
        <v>195</v>
      </c>
      <c r="B38" s="836" t="str">
        <f>VLOOKUP(A38,EQUIPOS!A8:D154,3,FALSE)</f>
        <v xml:space="preserve">Equipo de oxicorte, Capacidad de corte: hasta 6´´ (152mm) </v>
      </c>
      <c r="C38" s="837"/>
      <c r="D38" s="837"/>
      <c r="E38" s="837"/>
      <c r="F38" s="837"/>
      <c r="G38" s="837"/>
      <c r="H38" s="838"/>
      <c r="I38" s="425"/>
      <c r="J38" s="426"/>
      <c r="K38" s="273">
        <f>VLOOKUP(A38,EQUIPOS!A8:D165,4,FALSE)</f>
        <v>5377.8111884062764</v>
      </c>
      <c r="L38" s="339"/>
      <c r="M38" s="340">
        <v>40</v>
      </c>
      <c r="N38" s="276">
        <f t="shared" si="0"/>
        <v>134.44527971015691</v>
      </c>
    </row>
    <row r="39" spans="1:14">
      <c r="A39" s="116" t="s">
        <v>204</v>
      </c>
      <c r="B39" s="836" t="str">
        <f>VLOOKUP(A39,EQUIPOS!A9:D154,3,FALSE)</f>
        <v xml:space="preserve">Equipo de soldadura 250 AMP
</v>
      </c>
      <c r="C39" s="837"/>
      <c r="D39" s="837"/>
      <c r="E39" s="837"/>
      <c r="F39" s="837"/>
      <c r="G39" s="837"/>
      <c r="H39" s="838"/>
      <c r="I39" s="425"/>
      <c r="J39" s="426"/>
      <c r="K39" s="273">
        <f>VLOOKUP(A39,EQUIPOS!A9:D166,4,FALSE)</f>
        <v>4836.1690769175621</v>
      </c>
      <c r="L39" s="339"/>
      <c r="M39" s="340">
        <v>40</v>
      </c>
      <c r="N39" s="276">
        <f t="shared" si="0"/>
        <v>120.90422692293905</v>
      </c>
    </row>
    <row r="40" spans="1:14">
      <c r="A40" s="116" t="s">
        <v>208</v>
      </c>
      <c r="B40" s="836" t="str">
        <f>VLOOKUP(A40,EQUIPOS!A10:D154,3,FALSE)</f>
        <v>Equipo de soldadura 400</v>
      </c>
      <c r="C40" s="837"/>
      <c r="D40" s="837"/>
      <c r="E40" s="837"/>
      <c r="F40" s="837"/>
      <c r="G40" s="837"/>
      <c r="H40" s="838"/>
      <c r="I40" s="425"/>
      <c r="J40" s="426"/>
      <c r="K40" s="273">
        <f>VLOOKUP(A40,EQUIPOS!A10:D167,4,FALSE)</f>
        <v>11582.977944259674</v>
      </c>
      <c r="L40" s="339"/>
      <c r="M40" s="340">
        <v>40</v>
      </c>
      <c r="N40" s="276">
        <f t="shared" si="0"/>
        <v>289.57444860649184</v>
      </c>
    </row>
    <row r="41" spans="1:14">
      <c r="A41" s="116" t="s">
        <v>210</v>
      </c>
      <c r="B41" s="836" t="str">
        <f>VLOOKUP(A41,EQUIPOS!A11:D155,3,FALSE)</f>
        <v>Equipo de soldadura 600</v>
      </c>
      <c r="C41" s="837"/>
      <c r="D41" s="837"/>
      <c r="E41" s="837"/>
      <c r="F41" s="837"/>
      <c r="G41" s="837"/>
      <c r="H41" s="838"/>
      <c r="I41" s="425"/>
      <c r="J41" s="426"/>
      <c r="K41" s="273">
        <f>VLOOKUP(A41,EQUIPOS!A11:D168,4,FALSE)</f>
        <v>15003.817430464362</v>
      </c>
      <c r="L41" s="339"/>
      <c r="M41" s="340">
        <v>40</v>
      </c>
      <c r="N41" s="276">
        <f t="shared" si="0"/>
        <v>375.09543576160905</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1200.8191408553305</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43418.706276523204</v>
      </c>
      <c r="N51" s="276">
        <f t="shared" ref="N51:N56" si="1">K51*M51</f>
        <v>217.09353138261602</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3979.5898427985808</v>
      </c>
      <c r="N52" s="276">
        <f t="shared" si="1"/>
        <v>19.897949213992906</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11408.072296788607</v>
      </c>
      <c r="N53" s="276">
        <f t="shared" si="1"/>
        <v>57.040361483943038</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11349.926136051676</v>
      </c>
      <c r="N54" s="276">
        <f t="shared" si="1"/>
        <v>113.49926136051675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16677.959746072975</v>
      </c>
      <c r="N55" s="276">
        <f t="shared" si="1"/>
        <v>166.77959746072975</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3776.2624697250026</v>
      </c>
      <c r="N56" s="276">
        <f t="shared" si="1"/>
        <v>3776.2624697250026</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3" t="s">
        <v>953</v>
      </c>
      <c r="C59" s="824"/>
      <c r="D59" s="824"/>
      <c r="E59" s="824"/>
      <c r="F59" s="824"/>
      <c r="G59" s="824"/>
      <c r="H59" s="824"/>
      <c r="I59" s="824"/>
      <c r="J59" s="824"/>
      <c r="K59" s="824"/>
      <c r="L59" s="824"/>
      <c r="M59" s="825"/>
      <c r="N59" s="398">
        <f>SUM(N51:N58)</f>
        <v>4350.5731706268016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10"/>
      <c r="C80" s="811"/>
      <c r="D80" s="811"/>
      <c r="E80" s="811"/>
      <c r="F80" s="811"/>
      <c r="G80" s="811"/>
      <c r="H80" s="811"/>
      <c r="I80" s="474"/>
      <c r="J80" s="475"/>
      <c r="K80" s="476"/>
      <c r="L80" s="479"/>
      <c r="M80" s="480"/>
      <c r="N80" s="444"/>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7567.472273330136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1513.4944546660272</v>
      </c>
      <c r="M88" s="858"/>
      <c r="N88" s="54"/>
    </row>
    <row r="89" spans="1:14">
      <c r="B89" s="92" t="s">
        <v>973</v>
      </c>
      <c r="C89" s="93"/>
      <c r="D89" s="93"/>
      <c r="E89" s="93"/>
      <c r="F89" s="93"/>
      <c r="G89" s="93"/>
      <c r="H89" s="93"/>
      <c r="I89" s="90"/>
      <c r="J89" s="91"/>
      <c r="K89" s="308">
        <v>0.05</v>
      </c>
      <c r="L89" s="857">
        <f>N83*K89</f>
        <v>378.3736136665068</v>
      </c>
      <c r="M89" s="858"/>
      <c r="N89" s="54"/>
    </row>
    <row r="90" spans="1:14" ht="15.75" thickBot="1">
      <c r="B90" s="94" t="s">
        <v>974</v>
      </c>
      <c r="C90" s="95"/>
      <c r="D90" s="95"/>
      <c r="E90" s="95"/>
      <c r="F90" s="95"/>
      <c r="G90" s="95"/>
      <c r="H90" s="95"/>
      <c r="I90" s="96"/>
      <c r="J90" s="97"/>
      <c r="K90" s="309">
        <v>0.05</v>
      </c>
      <c r="L90" s="859">
        <f>N83*K90</f>
        <v>378.3736136665068</v>
      </c>
      <c r="M90" s="860"/>
      <c r="N90" s="54"/>
    </row>
    <row r="91" spans="1:14" ht="15.75" thickBot="1">
      <c r="B91" s="823" t="s">
        <v>953</v>
      </c>
      <c r="C91" s="824"/>
      <c r="D91" s="824"/>
      <c r="E91" s="824"/>
      <c r="F91" s="824"/>
      <c r="G91" s="824"/>
      <c r="H91" s="824"/>
      <c r="I91" s="824"/>
      <c r="J91" s="824"/>
      <c r="K91" s="824"/>
      <c r="L91" s="824"/>
      <c r="M91" s="825"/>
      <c r="N91" s="55">
        <f>L88+L89+L90</f>
        <v>2270.2416819990408</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9837.7139553291763</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1126</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3" t="s">
        <v>953</v>
      </c>
      <c r="C56" s="824"/>
      <c r="D56" s="824"/>
      <c r="E56" s="824"/>
      <c r="F56" s="824"/>
      <c r="G56" s="824"/>
      <c r="H56" s="824"/>
      <c r="I56" s="824"/>
      <c r="J56" s="824"/>
      <c r="K56" s="824"/>
      <c r="L56" s="824"/>
      <c r="M56" s="825"/>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826" t="s">
        <v>961</v>
      </c>
      <c r="M60" s="799"/>
      <c r="N60" s="79" t="s">
        <v>951</v>
      </c>
    </row>
    <row r="61" spans="1:14">
      <c r="A61" t="s">
        <v>1325</v>
      </c>
      <c r="B61" s="49" t="str">
        <f>VLOOKUP(A61,TRANSPORTE!A3:D117,3,FALSE)</f>
        <v xml:space="preserve">Transporte de estructuras metálicas </v>
      </c>
      <c r="C61" s="321"/>
      <c r="D61" s="321"/>
      <c r="E61" s="321"/>
      <c r="F61" s="321"/>
      <c r="G61" s="321"/>
      <c r="H61" s="315" t="s">
        <v>2043</v>
      </c>
      <c r="I61" s="283">
        <v>1</v>
      </c>
      <c r="J61" s="290">
        <v>1</v>
      </c>
      <c r="K61" s="283">
        <f>I61*J61</f>
        <v>1</v>
      </c>
      <c r="L61" s="827">
        <f>VLOOKUP(A61,TRANSPORTE!A3:D117,4,FALSE)</f>
        <v>11.419323153400478</v>
      </c>
      <c r="M61" s="828"/>
      <c r="N61" s="291">
        <f>K61*L61</f>
        <v>11.419323153400478</v>
      </c>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315"/>
      <c r="I64" s="283"/>
      <c r="J64" s="290"/>
      <c r="K64" s="283"/>
      <c r="L64" s="827"/>
      <c r="M64" s="828"/>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12"/>
      <c r="M66" s="813"/>
      <c r="N66" s="130"/>
    </row>
    <row r="67" spans="1:15" ht="15.75" thickBot="1">
      <c r="B67" s="829" t="s">
        <v>953</v>
      </c>
      <c r="C67" s="830"/>
      <c r="D67" s="830"/>
      <c r="E67" s="830"/>
      <c r="F67" s="830"/>
      <c r="G67" s="830"/>
      <c r="H67" s="830"/>
      <c r="I67" s="830"/>
      <c r="J67" s="830"/>
      <c r="K67" s="830"/>
      <c r="L67" s="830"/>
      <c r="M67" s="831"/>
      <c r="N67" s="107">
        <f>N61+N62+N63+N64+N65</f>
        <v>11.419323153400478</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49" t="s">
        <v>963</v>
      </c>
      <c r="C71" s="850"/>
      <c r="D71" s="850"/>
      <c r="E71" s="850"/>
      <c r="F71" s="850"/>
      <c r="G71" s="850"/>
      <c r="H71" s="850"/>
      <c r="I71" s="76" t="s">
        <v>964</v>
      </c>
      <c r="J71" s="78" t="s">
        <v>1409</v>
      </c>
      <c r="K71" s="77" t="s">
        <v>966</v>
      </c>
      <c r="L71" s="851" t="s">
        <v>950</v>
      </c>
      <c r="M71" s="852"/>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10"/>
      <c r="C77" s="811"/>
      <c r="D77" s="811"/>
      <c r="E77" s="811"/>
      <c r="F77" s="811"/>
      <c r="G77" s="811"/>
      <c r="H77" s="811"/>
      <c r="I77" s="129"/>
      <c r="J77" s="129"/>
      <c r="K77" s="129"/>
      <c r="L77" s="911"/>
      <c r="M77" s="911"/>
      <c r="N77" s="130"/>
    </row>
    <row r="78" spans="1:15" ht="15.75" thickBot="1">
      <c r="B78" s="829" t="s">
        <v>953</v>
      </c>
      <c r="C78" s="830"/>
      <c r="D78" s="830"/>
      <c r="E78" s="830"/>
      <c r="F78" s="830"/>
      <c r="G78" s="830"/>
      <c r="H78" s="830"/>
      <c r="I78" s="830"/>
      <c r="J78" s="830"/>
      <c r="K78" s="830"/>
      <c r="L78" s="830"/>
      <c r="M78" s="831"/>
      <c r="N78" s="464"/>
    </row>
    <row r="79" spans="1:15" ht="15.75" thickBot="1">
      <c r="B79" s="36"/>
      <c r="C79" s="37"/>
      <c r="D79" s="37"/>
      <c r="E79" s="37"/>
      <c r="F79" s="37"/>
      <c r="G79" s="37"/>
      <c r="H79" s="37"/>
      <c r="I79" s="37"/>
      <c r="J79" s="37"/>
      <c r="K79" s="37"/>
      <c r="L79" s="37"/>
      <c r="M79" s="37"/>
      <c r="N79" s="38"/>
    </row>
    <row r="80" spans="1:15" ht="15.75" thickBot="1">
      <c r="B80" s="823" t="s">
        <v>967</v>
      </c>
      <c r="C80" s="824"/>
      <c r="D80" s="824"/>
      <c r="E80" s="824"/>
      <c r="F80" s="824"/>
      <c r="G80" s="824"/>
      <c r="H80" s="824"/>
      <c r="I80" s="824"/>
      <c r="J80" s="824"/>
      <c r="K80" s="824"/>
      <c r="L80" s="824"/>
      <c r="M80" s="825"/>
      <c r="N80" s="102">
        <f>N43+N56+N67+N78</f>
        <v>11.419323153400478</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14" t="s">
        <v>969</v>
      </c>
      <c r="C84" s="815"/>
      <c r="D84" s="815"/>
      <c r="E84" s="815"/>
      <c r="F84" s="815"/>
      <c r="G84" s="815"/>
      <c r="H84" s="815"/>
      <c r="I84" s="318"/>
      <c r="J84" s="338"/>
      <c r="K84" s="306" t="s">
        <v>970</v>
      </c>
      <c r="L84" s="853" t="s">
        <v>971</v>
      </c>
      <c r="M84" s="854"/>
      <c r="N84" s="307"/>
    </row>
    <row r="85" spans="1:14">
      <c r="B85" s="855" t="s">
        <v>972</v>
      </c>
      <c r="C85" s="856"/>
      <c r="D85" s="856"/>
      <c r="E85" s="856"/>
      <c r="F85" s="856"/>
      <c r="G85" s="856"/>
      <c r="H85" s="856"/>
      <c r="I85" s="90"/>
      <c r="J85" s="91"/>
      <c r="K85" s="308">
        <v>0.2</v>
      </c>
      <c r="L85" s="857">
        <f>N80*K85</f>
        <v>2.2838646306800956</v>
      </c>
      <c r="M85" s="858"/>
      <c r="N85" s="54"/>
    </row>
    <row r="86" spans="1:14">
      <c r="B86" s="92" t="s">
        <v>973</v>
      </c>
      <c r="C86" s="93"/>
      <c r="D86" s="93"/>
      <c r="E86" s="93"/>
      <c r="F86" s="93"/>
      <c r="G86" s="93"/>
      <c r="H86" s="93"/>
      <c r="I86" s="90"/>
      <c r="J86" s="91"/>
      <c r="K86" s="308">
        <v>0.05</v>
      </c>
      <c r="L86" s="857">
        <f>N80*K86</f>
        <v>0.5709661576700239</v>
      </c>
      <c r="M86" s="858"/>
      <c r="N86" s="54"/>
    </row>
    <row r="87" spans="1:14" ht="15.75" thickBot="1">
      <c r="B87" s="94" t="s">
        <v>974</v>
      </c>
      <c r="C87" s="95"/>
      <c r="D87" s="95"/>
      <c r="E87" s="95"/>
      <c r="F87" s="95"/>
      <c r="G87" s="95"/>
      <c r="H87" s="95"/>
      <c r="I87" s="96"/>
      <c r="J87" s="97"/>
      <c r="K87" s="309">
        <v>0.05</v>
      </c>
      <c r="L87" s="859">
        <f>N80*K87</f>
        <v>0.5709661576700239</v>
      </c>
      <c r="M87" s="860"/>
      <c r="N87" s="54"/>
    </row>
    <row r="88" spans="1:14" ht="15.75" thickBot="1">
      <c r="B88" s="823" t="s">
        <v>953</v>
      </c>
      <c r="C88" s="824"/>
      <c r="D88" s="824"/>
      <c r="E88" s="824"/>
      <c r="F88" s="824"/>
      <c r="G88" s="824"/>
      <c r="H88" s="824"/>
      <c r="I88" s="824"/>
      <c r="J88" s="824"/>
      <c r="K88" s="824"/>
      <c r="L88" s="824"/>
      <c r="M88" s="825"/>
      <c r="N88" s="55">
        <f>L85+L86+L87</f>
        <v>3.4257969460201436</v>
      </c>
    </row>
    <row r="89" spans="1:14" ht="15.75" thickBot="1">
      <c r="B89" s="36"/>
      <c r="C89" s="37"/>
      <c r="D89" s="37"/>
      <c r="E89" s="37"/>
      <c r="F89" s="37"/>
      <c r="G89" s="37"/>
      <c r="H89" s="37"/>
      <c r="I89" s="37"/>
      <c r="J89" s="37"/>
      <c r="K89" s="37"/>
      <c r="L89" s="37"/>
      <c r="M89" s="37"/>
      <c r="N89" s="38"/>
    </row>
    <row r="90" spans="1:14" ht="15.75" thickBot="1">
      <c r="A90" t="s">
        <v>2015</v>
      </c>
      <c r="B90" s="823" t="s">
        <v>975</v>
      </c>
      <c r="C90" s="824"/>
      <c r="D90" s="824"/>
      <c r="E90" s="824"/>
      <c r="F90" s="824"/>
      <c r="G90" s="824"/>
      <c r="H90" s="824"/>
      <c r="I90" s="824"/>
      <c r="J90" s="824"/>
      <c r="K90" s="824"/>
      <c r="L90" s="824"/>
      <c r="M90" s="825"/>
      <c r="N90" s="55">
        <f>N80+N88</f>
        <v>14.845120099420622</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2215</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2216</v>
      </c>
      <c r="C106" s="259"/>
      <c r="D106" s="259"/>
      <c r="E106" s="259"/>
      <c r="F106" s="259"/>
      <c r="G106" s="259"/>
      <c r="H106" s="259"/>
      <c r="I106" s="259"/>
      <c r="J106" s="259"/>
      <c r="K106" s="259"/>
      <c r="L106" s="259"/>
      <c r="M106" s="259"/>
      <c r="N106" s="260"/>
    </row>
    <row r="107" spans="2:14" ht="15" customHeight="1">
      <c r="B107" s="965" t="s">
        <v>2217</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2218</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2219</v>
      </c>
      <c r="C120" s="261"/>
      <c r="D120" s="261"/>
      <c r="E120" s="247"/>
      <c r="F120" s="247"/>
      <c r="G120" s="247"/>
      <c r="H120" s="247"/>
      <c r="I120" s="247"/>
      <c r="J120" s="971"/>
      <c r="K120" s="971"/>
      <c r="L120" s="971"/>
      <c r="M120" s="971"/>
      <c r="N120" s="972"/>
    </row>
    <row r="121" spans="2:14" ht="15.75" thickBot="1">
      <c r="B121" s="423" t="s">
        <v>2220</v>
      </c>
      <c r="C121" s="424"/>
      <c r="D121" s="424"/>
      <c r="E121" s="263"/>
      <c r="F121" s="263"/>
      <c r="G121" s="263"/>
      <c r="H121" s="263"/>
      <c r="I121" s="263"/>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1127</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190</v>
      </c>
      <c r="B36" s="836" t="str">
        <f>VLOOKUP(A36,EQUIPOS!A6:D154,3,FALSE)</f>
        <v>Diferencial de 3 ton</v>
      </c>
      <c r="C36" s="837"/>
      <c r="D36" s="837"/>
      <c r="E36" s="837"/>
      <c r="F36" s="837"/>
      <c r="G36" s="837"/>
      <c r="H36" s="838"/>
      <c r="I36" s="271"/>
      <c r="J36" s="272"/>
      <c r="K36" s="273">
        <f>VLOOKUP(A36,EQUIPOS!A6:D163,4,FALSE)</f>
        <v>3026.2071855956883</v>
      </c>
      <c r="L36" s="274"/>
      <c r="M36" s="340">
        <v>40</v>
      </c>
      <c r="N36" s="276">
        <f t="shared" ref="N36:N41" si="0">K36/M36</f>
        <v>75.655179639892211</v>
      </c>
    </row>
    <row r="37" spans="1:14">
      <c r="A37" s="116" t="s">
        <v>195</v>
      </c>
      <c r="B37" s="836" t="str">
        <f>VLOOKUP(A37,EQUIPOS!A7:D154,3,FALSE)</f>
        <v xml:space="preserve">Equipo de oxicorte, Capacidad de corte: hasta 6´´ (152mm) </v>
      </c>
      <c r="C37" s="837"/>
      <c r="D37" s="837"/>
      <c r="E37" s="837"/>
      <c r="F37" s="837"/>
      <c r="G37" s="837"/>
      <c r="H37" s="838"/>
      <c r="I37" s="425"/>
      <c r="J37" s="426"/>
      <c r="K37" s="273">
        <f>VLOOKUP(A37,EQUIPOS!A7:D164,4,FALSE)</f>
        <v>5377.8111884062764</v>
      </c>
      <c r="L37" s="339"/>
      <c r="M37" s="340">
        <v>400</v>
      </c>
      <c r="N37" s="276">
        <f t="shared" si="0"/>
        <v>13.444527971015692</v>
      </c>
    </row>
    <row r="38" spans="1:14">
      <c r="A38" s="116" t="s">
        <v>204</v>
      </c>
      <c r="B38" s="836" t="str">
        <f>VLOOKUP(A38,EQUIPOS!A8:D154,3,FALSE)</f>
        <v xml:space="preserve">Equipo de soldadura 250 AMP
</v>
      </c>
      <c r="C38" s="837"/>
      <c r="D38" s="837"/>
      <c r="E38" s="837"/>
      <c r="F38" s="837"/>
      <c r="G38" s="837"/>
      <c r="H38" s="838"/>
      <c r="I38" s="425"/>
      <c r="J38" s="426"/>
      <c r="K38" s="273">
        <f>VLOOKUP(A38,EQUIPOS!A8:D165,4,FALSE)</f>
        <v>4836.1690769175621</v>
      </c>
      <c r="L38" s="339"/>
      <c r="M38" s="340">
        <v>400</v>
      </c>
      <c r="N38" s="276">
        <f t="shared" si="0"/>
        <v>12.090422692293906</v>
      </c>
    </row>
    <row r="39" spans="1:14">
      <c r="A39" s="116" t="s">
        <v>208</v>
      </c>
      <c r="B39" s="836" t="str">
        <f>VLOOKUP(A39,EQUIPOS!A9:D154,3,FALSE)</f>
        <v>Equipo de soldadura 400</v>
      </c>
      <c r="C39" s="837"/>
      <c r="D39" s="837"/>
      <c r="E39" s="837"/>
      <c r="F39" s="837"/>
      <c r="G39" s="837"/>
      <c r="H39" s="838"/>
      <c r="I39" s="425"/>
      <c r="J39" s="426"/>
      <c r="K39" s="273">
        <f>VLOOKUP(A39,EQUIPOS!A9:D166,4,FALSE)</f>
        <v>11582.977944259674</v>
      </c>
      <c r="L39" s="339"/>
      <c r="M39" s="340">
        <v>400</v>
      </c>
      <c r="N39" s="276">
        <f t="shared" si="0"/>
        <v>28.957444860649183</v>
      </c>
    </row>
    <row r="40" spans="1:14">
      <c r="A40" s="116" t="s">
        <v>210</v>
      </c>
      <c r="B40" s="836" t="str">
        <f>VLOOKUP(A40,EQUIPOS!A10:D154,3,FALSE)</f>
        <v>Equipo de soldadura 600</v>
      </c>
      <c r="C40" s="837"/>
      <c r="D40" s="837"/>
      <c r="E40" s="837"/>
      <c r="F40" s="837"/>
      <c r="G40" s="837"/>
      <c r="H40" s="838"/>
      <c r="I40" s="425"/>
      <c r="J40" s="426"/>
      <c r="K40" s="273">
        <f>VLOOKUP(A40,EQUIPOS!A10:D167,4,FALSE)</f>
        <v>15003.817430464362</v>
      </c>
      <c r="L40" s="339"/>
      <c r="M40" s="340">
        <v>400</v>
      </c>
      <c r="N40" s="276">
        <f t="shared" si="0"/>
        <v>37.509543576160901</v>
      </c>
    </row>
    <row r="41" spans="1:14">
      <c r="A41" s="116" t="s">
        <v>243</v>
      </c>
      <c r="B41" s="836" t="str">
        <f>VLOOKUP(A41,EQUIPOS!A11:D155,3,FALSE)</f>
        <v>Grúa 10 ton</v>
      </c>
      <c r="C41" s="837"/>
      <c r="D41" s="837"/>
      <c r="E41" s="837"/>
      <c r="F41" s="837"/>
      <c r="G41" s="837"/>
      <c r="H41" s="838"/>
      <c r="I41" s="425"/>
      <c r="J41" s="426"/>
      <c r="K41" s="273">
        <f>VLOOKUP(A41,EQUIPOS!A11:D168,4,FALSE)</f>
        <v>181572.4311357413</v>
      </c>
      <c r="L41" s="339"/>
      <c r="M41" s="340">
        <v>400</v>
      </c>
      <c r="N41" s="276">
        <f t="shared" si="0"/>
        <v>453.93107783935324</v>
      </c>
    </row>
    <row r="42" spans="1:14">
      <c r="B42" s="836"/>
      <c r="C42" s="837"/>
      <c r="D42" s="837"/>
      <c r="E42" s="837"/>
      <c r="F42" s="837"/>
      <c r="G42" s="837"/>
      <c r="H42" s="838"/>
      <c r="I42" s="39"/>
      <c r="J42" s="40"/>
      <c r="K42" s="273"/>
      <c r="L42" s="280"/>
      <c r="M42" s="340"/>
      <c r="N42" s="276"/>
    </row>
    <row r="43" spans="1:14">
      <c r="B43" s="324"/>
      <c r="C43" s="325"/>
      <c r="D43" s="325"/>
      <c r="E43" s="325"/>
      <c r="F43" s="327"/>
      <c r="G43" s="327"/>
      <c r="H43" s="128"/>
      <c r="I43" s="39"/>
      <c r="J43" s="40"/>
      <c r="K43" s="273"/>
      <c r="L43" s="280"/>
      <c r="M43" s="281"/>
      <c r="N43" s="277"/>
    </row>
    <row r="44" spans="1:14">
      <c r="B44" s="843" t="s">
        <v>952</v>
      </c>
      <c r="C44" s="844"/>
      <c r="D44" s="844"/>
      <c r="E44" s="41"/>
      <c r="F44" s="42"/>
      <c r="G44" s="42"/>
      <c r="H44" s="43"/>
      <c r="I44" s="39"/>
      <c r="J44" s="40"/>
      <c r="K44" s="283"/>
      <c r="L44" s="280"/>
      <c r="M44" s="405">
        <v>0.05</v>
      </c>
      <c r="N44" s="348">
        <f>N81*M44</f>
        <v>100.80399809240021</v>
      </c>
    </row>
    <row r="45" spans="1:14" ht="15.75" thickBot="1">
      <c r="B45" s="836"/>
      <c r="C45" s="837"/>
      <c r="D45" s="837"/>
      <c r="E45" s="837"/>
      <c r="F45" s="837"/>
      <c r="G45" s="837"/>
      <c r="H45" s="838"/>
      <c r="I45" s="845"/>
      <c r="J45" s="846"/>
      <c r="K45" s="44"/>
      <c r="L45" s="847"/>
      <c r="M45" s="848"/>
      <c r="N45" s="108"/>
    </row>
    <row r="46" spans="1:14" ht="15.75" thickBot="1">
      <c r="B46" s="823" t="s">
        <v>953</v>
      </c>
      <c r="C46" s="824"/>
      <c r="D46" s="824"/>
      <c r="E46" s="824"/>
      <c r="F46" s="824"/>
      <c r="G46" s="824"/>
      <c r="H46" s="824"/>
      <c r="I46" s="824"/>
      <c r="J46" s="824"/>
      <c r="K46" s="824"/>
      <c r="L46" s="824"/>
      <c r="M46" s="825"/>
      <c r="N46" s="398">
        <f>SUM(N36:N44)</f>
        <v>722.39219467176531</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14" t="s">
        <v>944</v>
      </c>
      <c r="C50" s="815"/>
      <c r="D50" s="815"/>
      <c r="E50" s="815"/>
      <c r="F50" s="815"/>
      <c r="G50" s="815"/>
      <c r="H50" s="815"/>
      <c r="I50" s="816"/>
      <c r="J50" s="319" t="s">
        <v>945</v>
      </c>
      <c r="K50" s="88" t="s">
        <v>946</v>
      </c>
      <c r="L50" s="817" t="s">
        <v>955</v>
      </c>
      <c r="M50" s="816"/>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43418.706276523204</v>
      </c>
      <c r="N51" s="276">
        <f>K51*M51</f>
        <v>217.09353138261602</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3979.5898427985808</v>
      </c>
      <c r="N52" s="276">
        <f t="shared" ref="N52:N58" si="1">K52*M52</f>
        <v>19.897949213992906</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11408.072296788607</v>
      </c>
      <c r="N53" s="276">
        <f t="shared" si="1"/>
        <v>57.040361483943038</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11349.926136051676</v>
      </c>
      <c r="N54" s="276">
        <f t="shared" si="1"/>
        <v>113.49926136051675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16677.959746072975</v>
      </c>
      <c r="N55" s="276">
        <f t="shared" si="1"/>
        <v>166.77959746072975</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47612.419501923199</v>
      </c>
      <c r="N56" s="276">
        <f t="shared" si="1"/>
        <v>23.8062097509616</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112907.57807274465</v>
      </c>
      <c r="N57" s="276">
        <f t="shared" si="1"/>
        <v>112.90757807274466</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19435.898951941868</v>
      </c>
      <c r="N58" s="276">
        <f t="shared" si="1"/>
        <v>19.435898951941869</v>
      </c>
    </row>
    <row r="59" spans="1:14" ht="15.75" thickBot="1">
      <c r="B59" s="823" t="s">
        <v>953</v>
      </c>
      <c r="C59" s="824"/>
      <c r="D59" s="824"/>
      <c r="E59" s="824"/>
      <c r="F59" s="824"/>
      <c r="G59" s="824"/>
      <c r="H59" s="824"/>
      <c r="I59" s="824"/>
      <c r="J59" s="824"/>
      <c r="K59" s="824"/>
      <c r="L59" s="824"/>
      <c r="M59" s="825"/>
      <c r="N59" s="398">
        <f>SUM(N51:N58)</f>
        <v>730.46038767744665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826" t="s">
        <v>961</v>
      </c>
      <c r="M63" s="799"/>
      <c r="N63" s="79" t="s">
        <v>951</v>
      </c>
    </row>
    <row r="64" spans="1:14">
      <c r="B64" s="49"/>
      <c r="C64" s="321"/>
      <c r="D64" s="321"/>
      <c r="E64" s="321"/>
      <c r="F64" s="321"/>
      <c r="G64" s="321"/>
      <c r="H64" s="315"/>
      <c r="I64" s="283"/>
      <c r="J64" s="290"/>
      <c r="K64" s="283"/>
      <c r="L64" s="827"/>
      <c r="M64" s="828"/>
      <c r="N64" s="291"/>
    </row>
    <row r="65" spans="1:15">
      <c r="B65" s="49"/>
      <c r="C65" s="50"/>
      <c r="D65" s="50"/>
      <c r="E65" s="50"/>
      <c r="F65" s="50"/>
      <c r="G65" s="50"/>
      <c r="H65" s="315"/>
      <c r="I65" s="283"/>
      <c r="J65" s="290"/>
      <c r="K65" s="283"/>
      <c r="L65" s="827"/>
      <c r="M65" s="828"/>
      <c r="N65" s="291"/>
    </row>
    <row r="66" spans="1:15">
      <c r="B66" s="49"/>
      <c r="C66" s="50"/>
      <c r="D66" s="50"/>
      <c r="E66" s="50"/>
      <c r="F66" s="50"/>
      <c r="G66" s="50"/>
      <c r="H66" s="315"/>
      <c r="I66" s="283"/>
      <c r="J66" s="290"/>
      <c r="K66" s="283"/>
      <c r="L66" s="827"/>
      <c r="M66" s="828"/>
      <c r="N66" s="291"/>
    </row>
    <row r="67" spans="1:15">
      <c r="B67" s="49"/>
      <c r="C67" s="50"/>
      <c r="D67" s="50"/>
      <c r="E67" s="50"/>
      <c r="F67" s="50"/>
      <c r="G67" s="50"/>
      <c r="H67" s="315"/>
      <c r="I67" s="283"/>
      <c r="J67" s="290"/>
      <c r="K67" s="283"/>
      <c r="L67" s="827"/>
      <c r="M67" s="828"/>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12"/>
      <c r="M69" s="813"/>
      <c r="N69" s="130"/>
    </row>
    <row r="70" spans="1:15" ht="15.75" thickBot="1">
      <c r="B70" s="829" t="s">
        <v>953</v>
      </c>
      <c r="C70" s="830"/>
      <c r="D70" s="830"/>
      <c r="E70" s="830"/>
      <c r="F70" s="830"/>
      <c r="G70" s="830"/>
      <c r="H70" s="830"/>
      <c r="I70" s="830"/>
      <c r="J70" s="830"/>
      <c r="K70" s="830"/>
      <c r="L70" s="830"/>
      <c r="M70" s="831"/>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49" t="s">
        <v>963</v>
      </c>
      <c r="C74" s="850"/>
      <c r="D74" s="850"/>
      <c r="E74" s="850"/>
      <c r="F74" s="850"/>
      <c r="G74" s="850"/>
      <c r="H74" s="850"/>
      <c r="I74" s="76" t="s">
        <v>964</v>
      </c>
      <c r="J74" s="78" t="s">
        <v>1409</v>
      </c>
      <c r="K74" s="77" t="s">
        <v>966</v>
      </c>
      <c r="L74" s="851" t="s">
        <v>950</v>
      </c>
      <c r="M74" s="852"/>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87780</v>
      </c>
      <c r="J77" s="297">
        <v>185</v>
      </c>
      <c r="K77" s="298">
        <f>VLOOKUP(A77,'MANO DE OBRA'!A9:D101,4,FALSE)</f>
        <v>162393</v>
      </c>
      <c r="L77" s="53"/>
      <c r="M77" s="438">
        <v>320</v>
      </c>
      <c r="N77" s="399">
        <f>K77/M77</f>
        <v>507.47812499999998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10"/>
      <c r="C80" s="811"/>
      <c r="D80" s="811"/>
      <c r="E80" s="811"/>
      <c r="F80" s="811"/>
      <c r="G80" s="811"/>
      <c r="H80" s="811"/>
      <c r="I80" s="474"/>
      <c r="J80" s="475"/>
      <c r="K80" s="478"/>
      <c r="L80" s="479"/>
      <c r="M80" s="480"/>
      <c r="N80" s="399"/>
    </row>
    <row r="81" spans="1:14" ht="15.75" thickBot="1">
      <c r="B81" s="829" t="s">
        <v>953</v>
      </c>
      <c r="C81" s="830"/>
      <c r="D81" s="830"/>
      <c r="E81" s="830"/>
      <c r="F81" s="830"/>
      <c r="G81" s="830"/>
      <c r="H81" s="830"/>
      <c r="I81" s="830"/>
      <c r="J81" s="830"/>
      <c r="K81" s="830"/>
      <c r="L81" s="830"/>
      <c r="M81" s="831"/>
      <c r="N81" s="305">
        <f>SUM(N75:N80)</f>
        <v>2016.0799618480041</v>
      </c>
    </row>
    <row r="82" spans="1:14" ht="15.75" thickBot="1">
      <c r="B82" s="36"/>
      <c r="C82" s="37"/>
      <c r="D82" s="37"/>
      <c r="E82" s="37"/>
      <c r="F82" s="37"/>
      <c r="G82" s="37"/>
      <c r="H82" s="37"/>
      <c r="I82" s="37"/>
      <c r="J82" s="37"/>
      <c r="K82" s="37"/>
      <c r="L82" s="37"/>
      <c r="M82" s="37"/>
      <c r="N82" s="38"/>
    </row>
    <row r="83" spans="1:14" ht="15.75" thickBot="1">
      <c r="B83" s="823" t="s">
        <v>967</v>
      </c>
      <c r="C83" s="824"/>
      <c r="D83" s="824"/>
      <c r="E83" s="824"/>
      <c r="F83" s="824"/>
      <c r="G83" s="824"/>
      <c r="H83" s="824"/>
      <c r="I83" s="824"/>
      <c r="J83" s="824"/>
      <c r="K83" s="824"/>
      <c r="L83" s="824"/>
      <c r="M83" s="825"/>
      <c r="N83" s="102">
        <f>N46+N59+N70+N81</f>
        <v>3468.932544197216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14" t="s">
        <v>969</v>
      </c>
      <c r="C87" s="815"/>
      <c r="D87" s="815"/>
      <c r="E87" s="815"/>
      <c r="F87" s="815"/>
      <c r="G87" s="815"/>
      <c r="H87" s="815"/>
      <c r="I87" s="318"/>
      <c r="J87" s="338"/>
      <c r="K87" s="306" t="s">
        <v>970</v>
      </c>
      <c r="L87" s="853" t="s">
        <v>971</v>
      </c>
      <c r="M87" s="854"/>
      <c r="N87" s="307"/>
    </row>
    <row r="88" spans="1:14">
      <c r="B88" s="855" t="s">
        <v>972</v>
      </c>
      <c r="C88" s="856"/>
      <c r="D88" s="856"/>
      <c r="E88" s="856"/>
      <c r="F88" s="856"/>
      <c r="G88" s="856"/>
      <c r="H88" s="856"/>
      <c r="I88" s="90"/>
      <c r="J88" s="91"/>
      <c r="K88" s="308">
        <v>0.2</v>
      </c>
      <c r="L88" s="857">
        <f>N83*K88</f>
        <v>693.78650883944329</v>
      </c>
      <c r="M88" s="858"/>
      <c r="N88" s="54"/>
    </row>
    <row r="89" spans="1:14">
      <c r="B89" s="92" t="s">
        <v>973</v>
      </c>
      <c r="C89" s="93"/>
      <c r="D89" s="93"/>
      <c r="E89" s="93"/>
      <c r="F89" s="93"/>
      <c r="G89" s="93"/>
      <c r="H89" s="93"/>
      <c r="I89" s="90"/>
      <c r="J89" s="91"/>
      <c r="K89" s="308">
        <v>0.05</v>
      </c>
      <c r="L89" s="857">
        <f>N83*K89</f>
        <v>173.44662720986082</v>
      </c>
      <c r="M89" s="858"/>
      <c r="N89" s="54"/>
    </row>
    <row r="90" spans="1:14" ht="15.75" thickBot="1">
      <c r="B90" s="94" t="s">
        <v>974</v>
      </c>
      <c r="C90" s="95"/>
      <c r="D90" s="95"/>
      <c r="E90" s="95"/>
      <c r="F90" s="95"/>
      <c r="G90" s="95"/>
      <c r="H90" s="95"/>
      <c r="I90" s="96"/>
      <c r="J90" s="97"/>
      <c r="K90" s="309">
        <v>0.05</v>
      </c>
      <c r="L90" s="859">
        <f>N83*K90</f>
        <v>173.44662720986082</v>
      </c>
      <c r="M90" s="860"/>
      <c r="N90" s="54"/>
    </row>
    <row r="91" spans="1:14" ht="15.75" thickBot="1">
      <c r="B91" s="823" t="s">
        <v>953</v>
      </c>
      <c r="C91" s="824"/>
      <c r="D91" s="824"/>
      <c r="E91" s="824"/>
      <c r="F91" s="824"/>
      <c r="G91" s="824"/>
      <c r="H91" s="824"/>
      <c r="I91" s="824"/>
      <c r="J91" s="824"/>
      <c r="K91" s="824"/>
      <c r="L91" s="824"/>
      <c r="M91" s="825"/>
      <c r="N91" s="55">
        <f>L88+L89+L90</f>
        <v>1040.6797632591649</v>
      </c>
    </row>
    <row r="92" spans="1:14" ht="15.75" thickBot="1">
      <c r="B92" s="36"/>
      <c r="C92" s="37"/>
      <c r="D92" s="37"/>
      <c r="E92" s="37"/>
      <c r="F92" s="37"/>
      <c r="G92" s="37"/>
      <c r="H92" s="37"/>
      <c r="I92" s="37"/>
      <c r="J92" s="37"/>
      <c r="K92" s="37"/>
      <c r="L92" s="37"/>
      <c r="M92" s="37"/>
      <c r="N92" s="38"/>
    </row>
    <row r="93" spans="1:14" ht="15.75" thickBot="1">
      <c r="A93" t="s">
        <v>2015</v>
      </c>
      <c r="B93" s="823" t="s">
        <v>975</v>
      </c>
      <c r="C93" s="824"/>
      <c r="D93" s="824"/>
      <c r="E93" s="824"/>
      <c r="F93" s="824"/>
      <c r="G93" s="824"/>
      <c r="H93" s="824"/>
      <c r="I93" s="824"/>
      <c r="J93" s="824"/>
      <c r="K93" s="824"/>
      <c r="L93" s="824"/>
      <c r="M93" s="825"/>
      <c r="N93" s="192">
        <f>N83+N91</f>
        <v>4509.6123074563811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2215</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2216</v>
      </c>
      <c r="C109" s="259"/>
      <c r="D109" s="259"/>
      <c r="E109" s="259"/>
      <c r="F109" s="259"/>
      <c r="G109" s="259"/>
      <c r="H109" s="259"/>
      <c r="I109" s="259"/>
      <c r="J109" s="259"/>
      <c r="K109" s="259"/>
      <c r="L109" s="259"/>
      <c r="M109" s="259"/>
      <c r="N109" s="260"/>
    </row>
    <row r="110" spans="2:14" ht="15" customHeight="1">
      <c r="B110" s="965" t="s">
        <v>2217</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2218</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2219</v>
      </c>
      <c r="C123" s="261"/>
      <c r="D123" s="261"/>
      <c r="E123" s="247"/>
      <c r="F123" s="247"/>
      <c r="G123" s="247"/>
      <c r="H123" s="247"/>
      <c r="I123" s="247"/>
      <c r="J123" s="971"/>
      <c r="K123" s="971"/>
      <c r="L123" s="971"/>
      <c r="M123" s="971"/>
      <c r="N123" s="972"/>
    </row>
    <row r="124" spans="2:14" ht="15.75" thickBot="1">
      <c r="B124" s="423" t="s">
        <v>2220</v>
      </c>
      <c r="C124" s="424"/>
      <c r="D124" s="424"/>
      <c r="E124" s="263"/>
      <c r="F124" s="263"/>
      <c r="G124" s="263"/>
      <c r="H124" s="263"/>
      <c r="I124" s="263"/>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2.75" customHeight="1" thickBot="1">
      <c r="A31" t="s">
        <v>1844</v>
      </c>
      <c r="B31" s="83" t="s">
        <v>1128</v>
      </c>
      <c r="C31" s="963" t="s">
        <v>2131</v>
      </c>
      <c r="D31" s="964"/>
      <c r="E31" s="964"/>
      <c r="F31" s="964"/>
      <c r="G31" s="964"/>
      <c r="H31" s="964"/>
      <c r="I31" s="964"/>
      <c r="J31" s="964"/>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2215.4888236058518</v>
      </c>
      <c r="L36" s="274"/>
      <c r="M36" s="340">
        <v>4</v>
      </c>
      <c r="N36" s="276">
        <f>K36/M36</f>
        <v>553.87220590146296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1563.9042171964879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408856.81996119785</v>
      </c>
      <c r="N48" s="276">
        <f>K48*M48</f>
        <v>4088.5681996119788</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124016.90968978353</v>
      </c>
      <c r="N49" s="276">
        <f>K49*M49</f>
        <v>124016.90968978353</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433701.12313147128</v>
      </c>
      <c r="N50" s="276">
        <f>K50*M50</f>
        <v>158300.90994298703</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286406.38783238252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29.067368026837578</v>
      </c>
      <c r="M58" s="828"/>
      <c r="N58" s="291">
        <f>K58*L58</f>
        <v>8.1388630475145227</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8.1388630475145227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298078.75102557678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59615.750205115357</v>
      </c>
      <c r="M82" s="858"/>
      <c r="N82" s="54"/>
    </row>
    <row r="83" spans="1:14">
      <c r="B83" s="92" t="s">
        <v>973</v>
      </c>
      <c r="C83" s="93"/>
      <c r="D83" s="93"/>
      <c r="E83" s="93"/>
      <c r="F83" s="93"/>
      <c r="G83" s="93"/>
      <c r="H83" s="93"/>
      <c r="I83" s="90"/>
      <c r="J83" s="91"/>
      <c r="K83" s="308">
        <v>0.05</v>
      </c>
      <c r="L83" s="857">
        <f>N77*K83</f>
        <v>14903.937551278839</v>
      </c>
      <c r="M83" s="858"/>
      <c r="N83" s="54"/>
    </row>
    <row r="84" spans="1:14" ht="15.75" thickBot="1">
      <c r="B84" s="94" t="s">
        <v>974</v>
      </c>
      <c r="C84" s="95"/>
      <c r="D84" s="95"/>
      <c r="E84" s="95"/>
      <c r="F84" s="95"/>
      <c r="G84" s="95"/>
      <c r="H84" s="95"/>
      <c r="I84" s="96"/>
      <c r="J84" s="97"/>
      <c r="K84" s="309">
        <v>0.05</v>
      </c>
      <c r="L84" s="859">
        <f>N77*K84</f>
        <v>14903.937551278839</v>
      </c>
      <c r="M84" s="860"/>
      <c r="N84" s="54"/>
    </row>
    <row r="85" spans="1:14" ht="15.75" thickBot="1">
      <c r="B85" s="823" t="s">
        <v>953</v>
      </c>
      <c r="C85" s="824"/>
      <c r="D85" s="824"/>
      <c r="E85" s="824"/>
      <c r="F85" s="824"/>
      <c r="G85" s="824"/>
      <c r="H85" s="824"/>
      <c r="I85" s="824"/>
      <c r="J85" s="824"/>
      <c r="K85" s="824"/>
      <c r="L85" s="824"/>
      <c r="M85" s="825"/>
      <c r="N85" s="55">
        <f>L82+L83+L84</f>
        <v>89423.625307673035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387502.37633324985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45" customHeight="1" thickBot="1">
      <c r="A31" t="s">
        <v>1844</v>
      </c>
      <c r="B31" s="83" t="s">
        <v>1129</v>
      </c>
      <c r="C31" s="984" t="s">
        <v>2132</v>
      </c>
      <c r="D31" s="985"/>
      <c r="E31" s="985"/>
      <c r="F31" s="985"/>
      <c r="G31" s="985"/>
      <c r="H31" s="985"/>
      <c r="I31" s="985"/>
      <c r="J31" s="985"/>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188</v>
      </c>
      <c r="B36" s="836" t="str">
        <f>VLOOKUP(A36,EQUIPOS!A6:D154,3,FALSE)</f>
        <v>Diferencial</v>
      </c>
      <c r="C36" s="837"/>
      <c r="D36" s="837"/>
      <c r="E36" s="837"/>
      <c r="F36" s="837"/>
      <c r="G36" s="837"/>
      <c r="H36" s="838"/>
      <c r="I36" s="271"/>
      <c r="J36" s="272"/>
      <c r="K36" s="273">
        <f>VLOOKUP(A36,EQUIPOS!A6:D163,4,FALSE)</f>
        <v>2215.4888236058518</v>
      </c>
      <c r="L36" s="274"/>
      <c r="M36" s="445">
        <v>4</v>
      </c>
      <c r="N36" s="276">
        <f>K36/M36</f>
        <v>553.87220590146296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1010.0320112950249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1563.9042171964879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408856.81996119785</v>
      </c>
      <c r="N48" s="276">
        <f>K48*M48</f>
        <v>8177.1363992239576</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124016.90968978353</v>
      </c>
      <c r="N49" s="276">
        <f>K49*M49</f>
        <v>124016.90968978353</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433701.12313147128</v>
      </c>
      <c r="N50" s="276">
        <f>K50*M50</f>
        <v>199502.5166404768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331696.56272948429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29.067368026837578</v>
      </c>
      <c r="M58" s="828"/>
      <c r="N58" s="291">
        <f>K58*L58</f>
        <v>8.1388630475145227</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f>
        <v>8.1388630475145227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32</v>
      </c>
      <c r="N69" s="399">
        <f>K69/M69</f>
        <v>6766.375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10100.320112950249</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343368.92592267855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68673.785184535707</v>
      </c>
      <c r="M82" s="858"/>
      <c r="N82" s="54"/>
    </row>
    <row r="83" spans="1:14">
      <c r="B83" s="92" t="s">
        <v>973</v>
      </c>
      <c r="C83" s="93"/>
      <c r="D83" s="93"/>
      <c r="E83" s="93"/>
      <c r="F83" s="93"/>
      <c r="G83" s="93"/>
      <c r="H83" s="93"/>
      <c r="I83" s="90"/>
      <c r="J83" s="91"/>
      <c r="K83" s="308">
        <v>0.05</v>
      </c>
      <c r="L83" s="857">
        <f>N77*K83</f>
        <v>17168.446296133927</v>
      </c>
      <c r="M83" s="858"/>
      <c r="N83" s="54"/>
    </row>
    <row r="84" spans="1:14" ht="15.75" thickBot="1">
      <c r="B84" s="94" t="s">
        <v>974</v>
      </c>
      <c r="C84" s="95"/>
      <c r="D84" s="95"/>
      <c r="E84" s="95"/>
      <c r="F84" s="95"/>
      <c r="G84" s="95"/>
      <c r="H84" s="95"/>
      <c r="I84" s="96"/>
      <c r="J84" s="97"/>
      <c r="K84" s="309">
        <v>0.05</v>
      </c>
      <c r="L84" s="859">
        <f>N77*K84</f>
        <v>17168.446296133927</v>
      </c>
      <c r="M84" s="860"/>
      <c r="N84" s="54"/>
    </row>
    <row r="85" spans="1:14" ht="15.75" thickBot="1">
      <c r="B85" s="823" t="s">
        <v>953</v>
      </c>
      <c r="C85" s="824"/>
      <c r="D85" s="824"/>
      <c r="E85" s="824"/>
      <c r="F85" s="824"/>
      <c r="G85" s="824"/>
      <c r="H85" s="824"/>
      <c r="I85" s="824"/>
      <c r="J85" s="824"/>
      <c r="K85" s="824"/>
      <c r="L85" s="824"/>
      <c r="M85" s="825"/>
      <c r="N85" s="55">
        <f>L82+L83+L84</f>
        <v>103010.67777680357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446379.6036994821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1676</v>
      </c>
      <c r="C31" s="84" t="s">
        <v>2133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310</v>
      </c>
      <c r="B36" s="836" t="str">
        <f>VLOOKUP(A36,EQUIPOS!A6:D154,3,FALSE)</f>
        <v>Retroexcavadora A25C</v>
      </c>
      <c r="C36" s="837"/>
      <c r="D36" s="837"/>
      <c r="E36" s="837"/>
      <c r="F36" s="837"/>
      <c r="G36" s="837"/>
      <c r="H36" s="838"/>
      <c r="I36" s="271"/>
      <c r="J36" s="272"/>
      <c r="K36" s="273">
        <f>VLOOKUP(A36,EQUIPOS!A6:D163,4,FALSE)</f>
        <v>188835.32838117096</v>
      </c>
      <c r="L36" s="274"/>
      <c r="M36" s="340">
        <v>3</v>
      </c>
      <c r="N36" s="276">
        <f>K36/M36</f>
        <v>62945.109460390318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1346.7093483933668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64291.818808783682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408856.81996119785</v>
      </c>
      <c r="N48" s="276">
        <f>K48*M48</f>
        <v>8177.1363992239576</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47706.134488367665</v>
      </c>
      <c r="N49" s="276">
        <f>K49*M49</f>
        <v>21944.821864649126</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578044.37618606328</v>
      </c>
      <c r="N50" s="276">
        <f>K50*M50</f>
        <v>578044.37618606328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608166.3344499364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827">
        <f>VLOOKUP(A58,TRANSPORTE!A1:D117,4,FALSE)</f>
        <v>29.067368026837578</v>
      </c>
      <c r="M58" s="828"/>
      <c r="N58" s="291">
        <f>K58*L58</f>
        <v>8.1388630475145227</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827">
        <f>VLOOKUP(A59,TRANSPORTE!A1:D117,4,FALSE)</f>
        <v>1303.8790800609997</v>
      </c>
      <c r="M59" s="828"/>
      <c r="N59" s="291">
        <f>K59*L59</f>
        <v>599.78437682805986</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607.92323987557438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24</v>
      </c>
      <c r="N69" s="399">
        <f>K69/M69</f>
        <v>9021.8333333333339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13467.093483933666</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686533.16998252936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137306.63399650587</v>
      </c>
      <c r="M82" s="858"/>
      <c r="N82" s="54"/>
    </row>
    <row r="83" spans="1:14">
      <c r="B83" s="92" t="s">
        <v>973</v>
      </c>
      <c r="C83" s="93"/>
      <c r="D83" s="93"/>
      <c r="E83" s="93"/>
      <c r="F83" s="93"/>
      <c r="G83" s="93"/>
      <c r="H83" s="93"/>
      <c r="I83" s="90"/>
      <c r="J83" s="91"/>
      <c r="K83" s="308">
        <v>0.05</v>
      </c>
      <c r="L83" s="857">
        <f>N77*K83</f>
        <v>34326.658499126468</v>
      </c>
      <c r="M83" s="858"/>
      <c r="N83" s="54"/>
    </row>
    <row r="84" spans="1:14" ht="15.75" thickBot="1">
      <c r="B84" s="94" t="s">
        <v>974</v>
      </c>
      <c r="C84" s="95"/>
      <c r="D84" s="95"/>
      <c r="E84" s="95"/>
      <c r="F84" s="95"/>
      <c r="G84" s="95"/>
      <c r="H84" s="95"/>
      <c r="I84" s="96"/>
      <c r="J84" s="97"/>
      <c r="K84" s="309">
        <v>0.05</v>
      </c>
      <c r="L84" s="859">
        <f>N77*K84</f>
        <v>34326.658499126468</v>
      </c>
      <c r="M84" s="860"/>
      <c r="N84" s="54"/>
    </row>
    <row r="85" spans="1:14" ht="15.75" thickBot="1">
      <c r="B85" s="823" t="s">
        <v>953</v>
      </c>
      <c r="C85" s="824"/>
      <c r="D85" s="824"/>
      <c r="E85" s="824"/>
      <c r="F85" s="824"/>
      <c r="G85" s="824"/>
      <c r="H85" s="824"/>
      <c r="I85" s="824"/>
      <c r="J85" s="824"/>
      <c r="K85" s="824"/>
      <c r="L85" s="824"/>
      <c r="M85" s="825"/>
      <c r="N85" s="55">
        <f>L82+L83+L84</f>
        <v>205959.95099475881</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892493.12097728811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1130</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4872.1088011007787</v>
      </c>
      <c r="L36" s="274"/>
      <c r="M36" s="340">
        <v>0.5</v>
      </c>
      <c r="N36" s="276">
        <f>K36/M36</f>
        <v>9744.2176022015574</v>
      </c>
    </row>
    <row r="37" spans="1:14">
      <c r="A37" s="116" t="s">
        <v>320</v>
      </c>
      <c r="B37" s="836" t="str">
        <f>VLOOKUP(A37,EQUIPOS!A7:D154,3,FALSE)</f>
        <v>Retroexcavadora sobre llantas, motor 62HP, Profundidad de excavación de 5.41 metros.</v>
      </c>
      <c r="C37" s="837"/>
      <c r="D37" s="837"/>
      <c r="E37" s="837"/>
      <c r="F37" s="837"/>
      <c r="G37" s="837"/>
      <c r="H37" s="838"/>
      <c r="I37" s="425"/>
      <c r="J37" s="426"/>
      <c r="K37" s="273">
        <f>VLOOKUP(A37,EQUIPOS!A7:D164,4,FALSE)</f>
        <v>125413.86633590417</v>
      </c>
      <c r="L37" s="339"/>
      <c r="M37" s="340">
        <v>1.5</v>
      </c>
      <c r="N37" s="276">
        <f>K37/M37</f>
        <v>83609.244223936112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96046.880522924403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47706.134488367665</v>
      </c>
      <c r="N48" s="276">
        <f>K48*M48</f>
        <v>27669.558003253245</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218828.84739054585</v>
      </c>
      <c r="N49" s="276">
        <f>K49*M49</f>
        <v>218828.84739054585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246498.4053937991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1303.8790800609997</v>
      </c>
      <c r="M58" s="828"/>
      <c r="N58" s="291">
        <f>K58*L58</f>
        <v>1303.8790800609997</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1303.8790800609997</v>
      </c>
      <c r="M59" s="828"/>
      <c r="N59" s="291">
        <f>K59*L59</f>
        <v>756.24986643537977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f>
        <v>2060.1289464963793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371539.6018310872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74307.92036621744</v>
      </c>
      <c r="M82" s="858"/>
      <c r="N82" s="54"/>
    </row>
    <row r="83" spans="1:14">
      <c r="B83" s="92" t="s">
        <v>973</v>
      </c>
      <c r="C83" s="93"/>
      <c r="D83" s="93"/>
      <c r="E83" s="93"/>
      <c r="F83" s="93"/>
      <c r="G83" s="93"/>
      <c r="H83" s="93"/>
      <c r="I83" s="90"/>
      <c r="J83" s="91"/>
      <c r="K83" s="308">
        <v>0.05</v>
      </c>
      <c r="L83" s="857">
        <f>N77*K83</f>
        <v>18576.98009155436</v>
      </c>
      <c r="M83" s="858"/>
      <c r="N83" s="54"/>
    </row>
    <row r="84" spans="1:14" ht="15.75" thickBot="1">
      <c r="B84" s="94" t="s">
        <v>974</v>
      </c>
      <c r="C84" s="95"/>
      <c r="D84" s="95"/>
      <c r="E84" s="95"/>
      <c r="F84" s="95"/>
      <c r="G84" s="95"/>
      <c r="H84" s="95"/>
      <c r="I84" s="96"/>
      <c r="J84" s="97"/>
      <c r="K84" s="309">
        <v>0.05</v>
      </c>
      <c r="L84" s="859">
        <f>N77*K84</f>
        <v>18576.98009155436</v>
      </c>
      <c r="M84" s="860"/>
      <c r="N84" s="54"/>
    </row>
    <row r="85" spans="1:14" ht="15.75" thickBot="1">
      <c r="B85" s="823" t="s">
        <v>953</v>
      </c>
      <c r="C85" s="824"/>
      <c r="D85" s="824"/>
      <c r="E85" s="824"/>
      <c r="F85" s="824"/>
      <c r="G85" s="824"/>
      <c r="H85" s="824"/>
      <c r="I85" s="824"/>
      <c r="J85" s="824"/>
      <c r="K85" s="824"/>
      <c r="L85" s="824"/>
      <c r="M85" s="825"/>
      <c r="N85" s="55">
        <f>L82+L83+L84</f>
        <v>111461.88054932616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483001.48238041333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1131</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4872.1088011007787</v>
      </c>
      <c r="L36" s="274"/>
      <c r="M36" s="340">
        <v>0.5</v>
      </c>
      <c r="N36" s="276">
        <f>K36/M36</f>
        <v>9744.2176022015574</v>
      </c>
    </row>
    <row r="37" spans="1:14">
      <c r="A37" s="116" t="s">
        <v>303</v>
      </c>
      <c r="B37" s="836" t="str">
        <f>VLOOKUP(A37,EQUIPOS!A7:D154,3,FALSE)</f>
        <v>Retrocargador, pala de 1,1 m3 de capacidad, profundidad de excavación de 4.400 mm y una altura de 5.680 mm</v>
      </c>
      <c r="C37" s="837"/>
      <c r="D37" s="837"/>
      <c r="E37" s="837"/>
      <c r="F37" s="837"/>
      <c r="G37" s="837"/>
      <c r="H37" s="838"/>
      <c r="I37" s="425"/>
      <c r="J37" s="426"/>
      <c r="K37" s="273">
        <f>VLOOKUP(A37,EQUIPOS!A7:D164,4,FALSE)</f>
        <v>93516.551358926212</v>
      </c>
      <c r="L37" s="339"/>
      <c r="M37" s="340">
        <v>1.5</v>
      </c>
      <c r="N37" s="276">
        <f>K37/M37</f>
        <v>62344.367572617477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2693.4186967867336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74782.003871605761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47706.134488367665</v>
      </c>
      <c r="N48" s="276">
        <f>K48*M48</f>
        <v>27669.558003253245</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218828.84739054585</v>
      </c>
      <c r="N49" s="276">
        <f>K49*M49</f>
        <v>218828.84739054585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246498.4053937991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827">
        <f>VLOOKUP(A58,TRANSPORTE!A1:D117,4,FALSE)</f>
        <v>1303.8790800609997</v>
      </c>
      <c r="M58" s="828"/>
      <c r="N58" s="291">
        <f>K58*L58</f>
        <v>1303.8790800609997</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827">
        <f>VLOOKUP(A59,TRANSPORTE!A1:D117,4,FALSE)</f>
        <v>1303.8790800609997</v>
      </c>
      <c r="M59" s="828"/>
      <c r="N59" s="291">
        <f>K59*L59</f>
        <v>756.24986643537977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2060.1289464963793</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12</v>
      </c>
      <c r="N69" s="399">
        <f>K69/M69</f>
        <v>18043.666666666668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26934.186967867332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350274.72517976857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70054.945035953715</v>
      </c>
      <c r="M82" s="858"/>
      <c r="N82" s="54"/>
    </row>
    <row r="83" spans="1:14">
      <c r="B83" s="92" t="s">
        <v>973</v>
      </c>
      <c r="C83" s="93"/>
      <c r="D83" s="93"/>
      <c r="E83" s="93"/>
      <c r="F83" s="93"/>
      <c r="G83" s="93"/>
      <c r="H83" s="93"/>
      <c r="I83" s="90"/>
      <c r="J83" s="91"/>
      <c r="K83" s="308">
        <v>0.05</v>
      </c>
      <c r="L83" s="857">
        <f>N77*K83</f>
        <v>17513.736258988429</v>
      </c>
      <c r="M83" s="858"/>
      <c r="N83" s="54"/>
    </row>
    <row r="84" spans="1:14" ht="15.75" thickBot="1">
      <c r="B84" s="94" t="s">
        <v>974</v>
      </c>
      <c r="C84" s="95"/>
      <c r="D84" s="95"/>
      <c r="E84" s="95"/>
      <c r="F84" s="95"/>
      <c r="G84" s="95"/>
      <c r="H84" s="95"/>
      <c r="I84" s="96"/>
      <c r="J84" s="97"/>
      <c r="K84" s="309">
        <v>0.05</v>
      </c>
      <c r="L84" s="859">
        <f>N77*K84</f>
        <v>17513.736258988429</v>
      </c>
      <c r="M84" s="860"/>
      <c r="N84" s="54"/>
    </row>
    <row r="85" spans="1:14" ht="15.75" thickBot="1">
      <c r="B85" s="823" t="s">
        <v>953</v>
      </c>
      <c r="C85" s="824"/>
      <c r="D85" s="824"/>
      <c r="E85" s="824"/>
      <c r="F85" s="824"/>
      <c r="G85" s="824"/>
      <c r="H85" s="824"/>
      <c r="I85" s="824"/>
      <c r="J85" s="824"/>
      <c r="K85" s="824"/>
      <c r="L85" s="824"/>
      <c r="M85" s="825"/>
      <c r="N85" s="55">
        <f>L82+L83+L84</f>
        <v>105082.41755393057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455357.14273369918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1677</v>
      </c>
      <c r="C31" s="84" t="s">
        <v>1678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18698.44559170978</v>
      </c>
      <c r="N48" s="276">
        <f>K48*M48</f>
        <v>18698.44559170978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18698.44559170978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21523.777649661068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4304.7555299322139</v>
      </c>
      <c r="M82" s="858"/>
      <c r="N82" s="54"/>
    </row>
    <row r="83" spans="1:14">
      <c r="B83" s="92" t="s">
        <v>973</v>
      </c>
      <c r="C83" s="93"/>
      <c r="D83" s="93"/>
      <c r="E83" s="93"/>
      <c r="F83" s="93"/>
      <c r="G83" s="93"/>
      <c r="H83" s="93"/>
      <c r="I83" s="90"/>
      <c r="J83" s="91"/>
      <c r="K83" s="308">
        <v>0.05</v>
      </c>
      <c r="L83" s="857">
        <f>N77*K83</f>
        <v>1076.1888824830535</v>
      </c>
      <c r="M83" s="858"/>
      <c r="N83" s="54"/>
    </row>
    <row r="84" spans="1:14" ht="15.75" thickBot="1">
      <c r="B84" s="94" t="s">
        <v>974</v>
      </c>
      <c r="C84" s="95"/>
      <c r="D84" s="95"/>
      <c r="E84" s="95"/>
      <c r="F84" s="95"/>
      <c r="G84" s="95"/>
      <c r="H84" s="95"/>
      <c r="I84" s="96"/>
      <c r="J84" s="97"/>
      <c r="K84" s="309">
        <v>0.05</v>
      </c>
      <c r="L84" s="859">
        <f>N77*K84</f>
        <v>1076.1888824830535</v>
      </c>
      <c r="M84" s="860"/>
      <c r="N84" s="54"/>
    </row>
    <row r="85" spans="1:14" ht="15.75" thickBot="1">
      <c r="B85" s="823" t="s">
        <v>953</v>
      </c>
      <c r="C85" s="824"/>
      <c r="D85" s="824"/>
      <c r="E85" s="824"/>
      <c r="F85" s="824"/>
      <c r="G85" s="824"/>
      <c r="H85" s="824"/>
      <c r="I85" s="824"/>
      <c r="J85" s="824"/>
      <c r="K85" s="824"/>
      <c r="L85" s="824"/>
      <c r="M85" s="825"/>
      <c r="N85" s="55">
        <f>L82+L83+L84</f>
        <v>6457.1332948983199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27980.910944559386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30" customHeight="1" thickBot="1">
      <c r="A31" t="s">
        <v>1844</v>
      </c>
      <c r="B31" s="83" t="s">
        <v>1132</v>
      </c>
      <c r="C31" s="986" t="s">
        <v>2136</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408856.81996119785</v>
      </c>
      <c r="N50" s="276">
        <f>K50*M50</f>
        <v>49062.81839534374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5867.7896280766672</v>
      </c>
      <c r="N51" s="276">
        <f>K51*M51</f>
        <v>11735.579256153334</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146694.74070191669</v>
      </c>
      <c r="N52" s="276">
        <f>K52*M52</f>
        <v>73347.370350958343</v>
      </c>
    </row>
    <row r="53" spans="1:14" ht="15.75" thickBot="1">
      <c r="B53" s="823" t="s">
        <v>953</v>
      </c>
      <c r="C53" s="824"/>
      <c r="D53" s="824"/>
      <c r="E53" s="824"/>
      <c r="F53" s="824"/>
      <c r="G53" s="824"/>
      <c r="H53" s="824"/>
      <c r="I53" s="824"/>
      <c r="J53" s="824"/>
      <c r="K53" s="824"/>
      <c r="L53" s="824"/>
      <c r="M53" s="825"/>
      <c r="N53" s="398">
        <f>SUM(N48:N52)</f>
        <v>197283.6369253447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1601.3840655828621</v>
      </c>
      <c r="M58" s="828"/>
      <c r="N58" s="291">
        <f>K58*L58</f>
        <v>1761.5224721411485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1761.5224721411485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241466.50387187689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48293.300774375384</v>
      </c>
      <c r="M82" s="858"/>
      <c r="N82" s="54"/>
    </row>
    <row r="83" spans="1:14">
      <c r="B83" s="92" t="s">
        <v>973</v>
      </c>
      <c r="C83" s="93"/>
      <c r="D83" s="93"/>
      <c r="E83" s="93"/>
      <c r="F83" s="93"/>
      <c r="G83" s="93"/>
      <c r="H83" s="93"/>
      <c r="I83" s="90"/>
      <c r="J83" s="91"/>
      <c r="K83" s="308">
        <v>0.05</v>
      </c>
      <c r="L83" s="857">
        <f>N77*K83</f>
        <v>12073.325193593846</v>
      </c>
      <c r="M83" s="858"/>
      <c r="N83" s="54"/>
    </row>
    <row r="84" spans="1:14" ht="15.75" thickBot="1">
      <c r="B84" s="94" t="s">
        <v>974</v>
      </c>
      <c r="C84" s="95"/>
      <c r="D84" s="95"/>
      <c r="E84" s="95"/>
      <c r="F84" s="95"/>
      <c r="G84" s="95"/>
      <c r="H84" s="95"/>
      <c r="I84" s="96"/>
      <c r="J84" s="97"/>
      <c r="K84" s="309">
        <v>0.05</v>
      </c>
      <c r="L84" s="859">
        <f>N77*K84</f>
        <v>12073.325193593846</v>
      </c>
      <c r="M84" s="860"/>
      <c r="N84" s="54"/>
    </row>
    <row r="85" spans="1:14" ht="15.75" thickBot="1">
      <c r="B85" s="823" t="s">
        <v>953</v>
      </c>
      <c r="C85" s="824"/>
      <c r="D85" s="824"/>
      <c r="E85" s="824"/>
      <c r="F85" s="824"/>
      <c r="G85" s="824"/>
      <c r="H85" s="824"/>
      <c r="I85" s="824"/>
      <c r="J85" s="824"/>
      <c r="K85" s="824"/>
      <c r="L85" s="824"/>
      <c r="M85" s="825"/>
      <c r="N85" s="55">
        <f>L82+L83+L84</f>
        <v>72439.951161563076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313906.45503343997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1844</v>
      </c>
      <c r="B31" s="83" t="s">
        <v>1133</v>
      </c>
      <c r="C31" s="986" t="s">
        <v>2137</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408856.81996119785</v>
      </c>
      <c r="N50" s="276">
        <f>K50*M50</f>
        <v>49062.81839534374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5867.7896280766672</v>
      </c>
      <c r="N51" s="276">
        <f>K51*M51</f>
        <v>11735.579256153334</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146694.74070191669</v>
      </c>
      <c r="N52" s="276">
        <f>K52*M52</f>
        <v>73347.370350958343</v>
      </c>
    </row>
    <row r="53" spans="1:14" ht="15.75" thickBot="1">
      <c r="B53" s="823" t="s">
        <v>953</v>
      </c>
      <c r="C53" s="824"/>
      <c r="D53" s="824"/>
      <c r="E53" s="824"/>
      <c r="F53" s="824"/>
      <c r="G53" s="824"/>
      <c r="H53" s="824"/>
      <c r="I53" s="824"/>
      <c r="J53" s="824"/>
      <c r="K53" s="824"/>
      <c r="L53" s="824"/>
      <c r="M53" s="825"/>
      <c r="N53" s="398">
        <f>SUM(N48:N52)</f>
        <v>197283.6369253447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1601.3840655828621</v>
      </c>
      <c r="M58" s="828"/>
      <c r="N58" s="291">
        <f>K58*L58</f>
        <v>1761.5224721411485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1761.5224721411485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241466.50387187689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48293.300774375384</v>
      </c>
      <c r="M82" s="858"/>
      <c r="N82" s="54"/>
    </row>
    <row r="83" spans="1:14">
      <c r="B83" s="92" t="s">
        <v>973</v>
      </c>
      <c r="C83" s="93"/>
      <c r="D83" s="93"/>
      <c r="E83" s="93"/>
      <c r="F83" s="93"/>
      <c r="G83" s="93"/>
      <c r="H83" s="93"/>
      <c r="I83" s="90"/>
      <c r="J83" s="91"/>
      <c r="K83" s="308">
        <v>0.05</v>
      </c>
      <c r="L83" s="857">
        <f>N77*K83</f>
        <v>12073.325193593846</v>
      </c>
      <c r="M83" s="858"/>
      <c r="N83" s="54"/>
    </row>
    <row r="84" spans="1:14" ht="15.75" thickBot="1">
      <c r="B84" s="94" t="s">
        <v>974</v>
      </c>
      <c r="C84" s="95"/>
      <c r="D84" s="95"/>
      <c r="E84" s="95"/>
      <c r="F84" s="95"/>
      <c r="G84" s="95"/>
      <c r="H84" s="95"/>
      <c r="I84" s="96"/>
      <c r="J84" s="97"/>
      <c r="K84" s="309">
        <v>0.05</v>
      </c>
      <c r="L84" s="859">
        <f>N77*K84</f>
        <v>12073.325193593846</v>
      </c>
      <c r="M84" s="860"/>
      <c r="N84" s="54"/>
    </row>
    <row r="85" spans="1:14" ht="15.75" thickBot="1">
      <c r="B85" s="823" t="s">
        <v>953</v>
      </c>
      <c r="C85" s="824"/>
      <c r="D85" s="824"/>
      <c r="E85" s="824"/>
      <c r="F85" s="824"/>
      <c r="G85" s="824"/>
      <c r="H85" s="824"/>
      <c r="I85" s="824"/>
      <c r="J85" s="824"/>
      <c r="K85" s="824"/>
      <c r="L85" s="824"/>
      <c r="M85" s="825"/>
      <c r="N85" s="55">
        <f>L82+L83+L84</f>
        <v>72439.951161563076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313906.45503343997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7" customHeight="1" thickBot="1">
      <c r="A31" t="s">
        <v>1844</v>
      </c>
      <c r="B31" s="83" t="s">
        <v>1679</v>
      </c>
      <c r="C31" s="986" t="s">
        <v>2138</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408856.81996119785</v>
      </c>
      <c r="N50" s="276">
        <f>K50*M50</f>
        <v>49062.81839534374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5867.7896280766672</v>
      </c>
      <c r="N51" s="276">
        <f>K51*M51</f>
        <v>11735.579256153334</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146694.74070191669</v>
      </c>
      <c r="N52" s="276">
        <f>K52*M52</f>
        <v>73347.370350958343</v>
      </c>
    </row>
    <row r="53" spans="1:14" ht="15.75" thickBot="1">
      <c r="B53" s="823" t="s">
        <v>953</v>
      </c>
      <c r="C53" s="824"/>
      <c r="D53" s="824"/>
      <c r="E53" s="824"/>
      <c r="F53" s="824"/>
      <c r="G53" s="824"/>
      <c r="H53" s="824"/>
      <c r="I53" s="824"/>
      <c r="J53" s="824"/>
      <c r="K53" s="824"/>
      <c r="L53" s="824"/>
      <c r="M53" s="825"/>
      <c r="N53" s="398">
        <f>SUM(N48:N52)</f>
        <v>197283.6369253447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1601.3840655828621</v>
      </c>
      <c r="M58" s="828"/>
      <c r="N58" s="291">
        <f>K58*L58</f>
        <v>1761.5224721411485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1761.5224721411485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241466.50387187689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48293.300774375384</v>
      </c>
      <c r="M82" s="858"/>
      <c r="N82" s="54"/>
    </row>
    <row r="83" spans="1:14">
      <c r="B83" s="92" t="s">
        <v>973</v>
      </c>
      <c r="C83" s="93"/>
      <c r="D83" s="93"/>
      <c r="E83" s="93"/>
      <c r="F83" s="93"/>
      <c r="G83" s="93"/>
      <c r="H83" s="93"/>
      <c r="I83" s="90"/>
      <c r="J83" s="91"/>
      <c r="K83" s="308">
        <v>0.05</v>
      </c>
      <c r="L83" s="857">
        <f>N77*K83</f>
        <v>12073.325193593846</v>
      </c>
      <c r="M83" s="858"/>
      <c r="N83" s="54"/>
    </row>
    <row r="84" spans="1:14" ht="15.75" thickBot="1">
      <c r="B84" s="94" t="s">
        <v>974</v>
      </c>
      <c r="C84" s="95"/>
      <c r="D84" s="95"/>
      <c r="E84" s="95"/>
      <c r="F84" s="95"/>
      <c r="G84" s="95"/>
      <c r="H84" s="95"/>
      <c r="I84" s="96"/>
      <c r="J84" s="97"/>
      <c r="K84" s="309">
        <v>0.05</v>
      </c>
      <c r="L84" s="859">
        <f>N77*K84</f>
        <v>12073.325193593846</v>
      </c>
      <c r="M84" s="860"/>
      <c r="N84" s="54"/>
    </row>
    <row r="85" spans="1:14" ht="15.75" thickBot="1">
      <c r="B85" s="823" t="s">
        <v>953</v>
      </c>
      <c r="C85" s="824"/>
      <c r="D85" s="824"/>
      <c r="E85" s="824"/>
      <c r="F85" s="824"/>
      <c r="G85" s="824"/>
      <c r="H85" s="824"/>
      <c r="I85" s="824"/>
      <c r="J85" s="824"/>
      <c r="K85" s="824"/>
      <c r="L85" s="824"/>
      <c r="M85" s="825"/>
      <c r="N85" s="55">
        <f>L82+L83+L84</f>
        <v>72439.951161563076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313906.45503343997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988" t="s">
        <v>944</v>
      </c>
      <c r="D30" s="989"/>
      <c r="E30" s="989"/>
      <c r="F30" s="989"/>
      <c r="G30" s="989"/>
      <c r="H30" s="989"/>
      <c r="I30" s="989"/>
      <c r="J30" s="458"/>
      <c r="K30" s="311"/>
      <c r="L30" s="834" t="s">
        <v>945</v>
      </c>
      <c r="M30" s="835"/>
      <c r="N30" s="74" t="s">
        <v>946</v>
      </c>
    </row>
    <row r="31" spans="1:14" ht="28.5" customHeight="1" thickBot="1">
      <c r="A31" t="s">
        <v>1844</v>
      </c>
      <c r="B31" s="83" t="s">
        <v>1680</v>
      </c>
      <c r="C31" s="986" t="s">
        <v>2139</v>
      </c>
      <c r="D31" s="987"/>
      <c r="E31" s="987"/>
      <c r="F31" s="987"/>
      <c r="G31" s="987"/>
      <c r="H31" s="987"/>
      <c r="I31" s="987"/>
      <c r="J31" s="987"/>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2020.0640225900497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2020.0640225900497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408856.81996119785</v>
      </c>
      <c r="N50" s="276">
        <f>K50*M50</f>
        <v>49062.81839534374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5867.7896280766672</v>
      </c>
      <c r="N51" s="276">
        <f>K51*M51</f>
        <v>11735.579256153334</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146694.74070191669</v>
      </c>
      <c r="N52" s="276">
        <f>K52*M52</f>
        <v>73347.370350958343</v>
      </c>
    </row>
    <row r="53" spans="1:14" ht="15.75" thickBot="1">
      <c r="B53" s="823" t="s">
        <v>953</v>
      </c>
      <c r="C53" s="824"/>
      <c r="D53" s="824"/>
      <c r="E53" s="824"/>
      <c r="F53" s="824"/>
      <c r="G53" s="824"/>
      <c r="H53" s="824"/>
      <c r="I53" s="824"/>
      <c r="J53" s="824"/>
      <c r="K53" s="824"/>
      <c r="L53" s="824"/>
      <c r="M53" s="825"/>
      <c r="N53" s="398">
        <f>SUM(N48:N52)</f>
        <v>197283.6369253447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827">
        <f>VLOOKUP(A58,TRANSPORTE!A1:D117,4,FALSE)</f>
        <v>1601.3840655828621</v>
      </c>
      <c r="M58" s="828"/>
      <c r="N58" s="291">
        <f>K58*L58</f>
        <v>1761.5224721411485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1761.5224721411485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8</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40401.280451800994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241466.50387187689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48293.300774375384</v>
      </c>
      <c r="M82" s="858"/>
      <c r="N82" s="54"/>
    </row>
    <row r="83" spans="1:14">
      <c r="B83" s="92" t="s">
        <v>973</v>
      </c>
      <c r="C83" s="93"/>
      <c r="D83" s="93"/>
      <c r="E83" s="93"/>
      <c r="F83" s="93"/>
      <c r="G83" s="93"/>
      <c r="H83" s="93"/>
      <c r="I83" s="90"/>
      <c r="J83" s="91"/>
      <c r="K83" s="308">
        <v>0.05</v>
      </c>
      <c r="L83" s="857">
        <f>N77*K83</f>
        <v>12073.325193593846</v>
      </c>
      <c r="M83" s="858"/>
      <c r="N83" s="54"/>
    </row>
    <row r="84" spans="1:14" ht="15.75" thickBot="1">
      <c r="B84" s="94" t="s">
        <v>974</v>
      </c>
      <c r="C84" s="95"/>
      <c r="D84" s="95"/>
      <c r="E84" s="95"/>
      <c r="F84" s="95"/>
      <c r="G84" s="95"/>
      <c r="H84" s="95"/>
      <c r="I84" s="96"/>
      <c r="J84" s="97"/>
      <c r="K84" s="309">
        <v>0.05</v>
      </c>
      <c r="L84" s="859">
        <f>N77*K84</f>
        <v>12073.325193593846</v>
      </c>
      <c r="M84" s="860"/>
      <c r="N84" s="54"/>
    </row>
    <row r="85" spans="1:14" ht="15.75" thickBot="1">
      <c r="B85" s="823" t="s">
        <v>953</v>
      </c>
      <c r="C85" s="824"/>
      <c r="D85" s="824"/>
      <c r="E85" s="824"/>
      <c r="F85" s="824"/>
      <c r="G85" s="824"/>
      <c r="H85" s="824"/>
      <c r="I85" s="824"/>
      <c r="J85" s="824"/>
      <c r="K85" s="824"/>
      <c r="L85" s="824"/>
      <c r="M85" s="825"/>
      <c r="N85" s="55">
        <f>L82+L83+L84</f>
        <v>72439.951161563076</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313906.45503343997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1681</v>
      </c>
      <c r="C31" s="84" t="s">
        <v>2140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257</v>
      </c>
      <c r="B36" s="836" t="str">
        <f>VLOOKUP(A36,EQUIPOS!A6:D154,3,FALSE)</f>
        <v>Mezcladora de concreto 1 bulto</v>
      </c>
      <c r="C36" s="837"/>
      <c r="D36" s="837"/>
      <c r="E36" s="837"/>
      <c r="F36" s="837"/>
      <c r="G36" s="837"/>
      <c r="H36" s="838"/>
      <c r="I36" s="271"/>
      <c r="J36" s="272"/>
      <c r="K36" s="273">
        <f>VLOOKUP(A36,EQUIPOS!A6:D163,4,FALSE)</f>
        <v>5080.6373634695574</v>
      </c>
      <c r="L36" s="274"/>
      <c r="M36" s="340">
        <v>1</v>
      </c>
      <c r="N36" s="276">
        <f>K36*M36</f>
        <v>5080.6373634695574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3373.3390225900498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8453.9763860596067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60662.231364314721</v>
      </c>
      <c r="N48" s="276">
        <f t="shared" ref="N48:N53" si="0">K48*M48</f>
        <v>30573.764607614619</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5867.7896280766672</v>
      </c>
      <c r="N49" s="276">
        <f t="shared" si="0"/>
        <v>11735.579256153334</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46.036386356281774</v>
      </c>
      <c r="N50" s="276">
        <f t="shared" si="0"/>
        <v>5110.0388855472765</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52662.615993652616</v>
      </c>
      <c r="N51" s="276">
        <f t="shared" si="0"/>
        <v>21065.046397461047</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89311.868319696558</v>
      </c>
      <c r="N52" s="277">
        <f t="shared" si="0"/>
        <v>33759.886224845301</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498.21930866385509</v>
      </c>
      <c r="N53" s="277">
        <f t="shared" si="0"/>
        <v>77722.212151561398</v>
      </c>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179966.52752318297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827">
        <f>VLOOKUP(A60,TRANSPORTE!A1:D117,4,FALSE)</f>
        <v>1601.3840655828621</v>
      </c>
      <c r="M60" s="828"/>
      <c r="N60" s="291">
        <f>K60*L60</f>
        <v>640.55362623314488</v>
      </c>
    </row>
    <row r="61" spans="1:14">
      <c r="A61" t="s">
        <v>1229</v>
      </c>
      <c r="B61" s="49" t="str">
        <f>VLOOKUP(A61,TRANSPORTE!A1:D117,3,FALSE)</f>
        <v>Transporte de arena</v>
      </c>
      <c r="C61" s="50"/>
      <c r="D61" s="50"/>
      <c r="E61" s="50"/>
      <c r="F61" s="50"/>
      <c r="G61" s="50"/>
      <c r="H61" s="315" t="s">
        <v>339</v>
      </c>
      <c r="I61" s="283">
        <v>0.378</v>
      </c>
      <c r="J61" s="290">
        <v>1</v>
      </c>
      <c r="K61" s="283">
        <f>I61*J61</f>
        <v>0.378</v>
      </c>
      <c r="L61" s="827">
        <f>VLOOKUP(A61,TRANSPORTE!A1:D117,4,FALSE)</f>
        <v>1601.3840655828621</v>
      </c>
      <c r="M61" s="828"/>
      <c r="N61" s="291">
        <f t="shared" ref="N61:N62" si="1">K61*L61</f>
        <v>605.3231767903219</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827">
        <f>VLOOKUP(A62,TRANSPORTE!A1:D117,4,FALSE)</f>
        <v>1601.3840655828621</v>
      </c>
      <c r="M62" s="828"/>
      <c r="N62" s="291">
        <f t="shared" si="1"/>
        <v>807.09756905376253</v>
      </c>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2052.9743720772294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19</v>
      </c>
      <c r="B71" s="52" t="str">
        <f>VLOOKUP(A71,'MANO DE OBRA'!A8:D68,3,FALSE)</f>
        <v>Obrero (8)</v>
      </c>
      <c r="C71" s="50"/>
      <c r="D71" s="50"/>
      <c r="E71" s="50"/>
      <c r="F71" s="50"/>
      <c r="G71" s="50"/>
      <c r="H71" s="50"/>
      <c r="I71" s="296">
        <f>K71/J71*100</f>
        <v>234080.00000000003</v>
      </c>
      <c r="J71" s="297">
        <v>185</v>
      </c>
      <c r="K71" s="298">
        <f>VLOOKUP(A71,'MANO DE OBRA'!A8:D99,4,FALSE)</f>
        <v>433048</v>
      </c>
      <c r="L71" s="53"/>
      <c r="M71" s="438">
        <v>8</v>
      </c>
      <c r="N71" s="399">
        <f>K71/M71</f>
        <v>54131</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67466.780451800994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257940.25873312081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51588.051746624165</v>
      </c>
      <c r="M84" s="858"/>
      <c r="N84" s="54"/>
    </row>
    <row r="85" spans="1:14">
      <c r="B85" s="92" t="s">
        <v>973</v>
      </c>
      <c r="C85" s="93"/>
      <c r="D85" s="93"/>
      <c r="E85" s="93"/>
      <c r="F85" s="93"/>
      <c r="G85" s="93"/>
      <c r="H85" s="93"/>
      <c r="I85" s="90"/>
      <c r="J85" s="91"/>
      <c r="K85" s="308">
        <v>0.05</v>
      </c>
      <c r="L85" s="857">
        <f>N79*K85</f>
        <v>12897.012936656041</v>
      </c>
      <c r="M85" s="858"/>
      <c r="N85" s="54"/>
    </row>
    <row r="86" spans="1:14" ht="15.75" thickBot="1">
      <c r="B86" s="94" t="s">
        <v>974</v>
      </c>
      <c r="C86" s="95"/>
      <c r="D86" s="95"/>
      <c r="E86" s="95"/>
      <c r="F86" s="95"/>
      <c r="G86" s="95"/>
      <c r="H86" s="95"/>
      <c r="I86" s="96"/>
      <c r="J86" s="97"/>
      <c r="K86" s="309">
        <v>0.05</v>
      </c>
      <c r="L86" s="859">
        <f>N79*K86</f>
        <v>12897.012936656041</v>
      </c>
      <c r="M86" s="860"/>
      <c r="N86" s="54"/>
    </row>
    <row r="87" spans="1:14" ht="15.75" thickBot="1">
      <c r="B87" s="823" t="s">
        <v>953</v>
      </c>
      <c r="C87" s="824"/>
      <c r="D87" s="824"/>
      <c r="E87" s="824"/>
      <c r="F87" s="824"/>
      <c r="G87" s="824"/>
      <c r="H87" s="824"/>
      <c r="I87" s="824"/>
      <c r="J87" s="824"/>
      <c r="K87" s="824"/>
      <c r="L87" s="824"/>
      <c r="M87" s="825"/>
      <c r="N87" s="55">
        <f>L84+L85+L86</f>
        <v>77382.077619936244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335322.33635305706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1134</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1345.39621807204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2338.9041846010941</v>
      </c>
      <c r="N48" s="276">
        <f>K48*M48</f>
        <v>1169.4520923005471</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433701.12313147128</v>
      </c>
      <c r="N49" s="276">
        <f>K49*M49</f>
        <v>438038.13436278602</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5867.7896280766672</v>
      </c>
      <c r="N50" s="276">
        <f>K50*M50</f>
        <v>1760.3368884230001</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829" t="s">
        <v>953</v>
      </c>
      <c r="C55" s="830"/>
      <c r="D55" s="830"/>
      <c r="E55" s="830"/>
      <c r="F55" s="830"/>
      <c r="G55" s="830"/>
      <c r="H55" s="830"/>
      <c r="I55" s="830"/>
      <c r="J55" s="830"/>
      <c r="K55" s="830"/>
      <c r="L55" s="830"/>
      <c r="M55" s="831"/>
      <c r="N55" s="107">
        <f>SUM(N48:N54)</f>
        <v>440967.92334350955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827">
        <f>VLOOKUP(A60,TRANSPORTE!A1:D117,4,FALSE)</f>
        <v>1659.9543383897606</v>
      </c>
      <c r="M60" s="828"/>
      <c r="N60" s="291">
        <f>K60*L60</f>
        <v>1676.5538817736581</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1676.5538817736581</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470897.79780479608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94179.559560959227</v>
      </c>
      <c r="M84" s="858"/>
      <c r="N84" s="54"/>
    </row>
    <row r="85" spans="1:14">
      <c r="B85" s="92" t="s">
        <v>973</v>
      </c>
      <c r="C85" s="93"/>
      <c r="D85" s="93"/>
      <c r="E85" s="93"/>
      <c r="F85" s="93"/>
      <c r="G85" s="93"/>
      <c r="H85" s="93"/>
      <c r="I85" s="90"/>
      <c r="J85" s="91"/>
      <c r="K85" s="308">
        <v>0.05</v>
      </c>
      <c r="L85" s="857">
        <f>N79*K85</f>
        <v>23544.889890239807</v>
      </c>
      <c r="M85" s="858"/>
      <c r="N85" s="54"/>
    </row>
    <row r="86" spans="1:14" ht="15.75" thickBot="1">
      <c r="B86" s="94" t="s">
        <v>974</v>
      </c>
      <c r="C86" s="95"/>
      <c r="D86" s="95"/>
      <c r="E86" s="95"/>
      <c r="F86" s="95"/>
      <c r="G86" s="95"/>
      <c r="H86" s="95"/>
      <c r="I86" s="96"/>
      <c r="J86" s="97"/>
      <c r="K86" s="309">
        <v>0.05</v>
      </c>
      <c r="L86" s="859">
        <f>N79*K86</f>
        <v>23544.889890239807</v>
      </c>
      <c r="M86" s="860"/>
      <c r="N86" s="54"/>
    </row>
    <row r="87" spans="1:14" ht="15.75" thickBot="1">
      <c r="B87" s="823" t="s">
        <v>953</v>
      </c>
      <c r="C87" s="824"/>
      <c r="D87" s="824"/>
      <c r="E87" s="824"/>
      <c r="F87" s="824"/>
      <c r="G87" s="824"/>
      <c r="H87" s="824"/>
      <c r="I87" s="824"/>
      <c r="J87" s="824"/>
      <c r="K87" s="824"/>
      <c r="L87" s="824"/>
      <c r="M87" s="825"/>
      <c r="N87" s="55">
        <f>L84+L85+L86</f>
        <v>141269.33934143884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612167.13714623498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1135</v>
      </c>
      <c r="C31" s="963" t="s">
        <v>2142</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2338.9041846010941</v>
      </c>
      <c r="N48" s="276">
        <f>K48*M48</f>
        <v>116.94520923005472</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44779.337251053308</v>
      </c>
      <c r="N49" s="276">
        <f>K49*M49</f>
        <v>44779.337251053308</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44896.282460283364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1432.9882907627198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46400.920165584219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9280.1840331168441</v>
      </c>
      <c r="M84" s="858"/>
      <c r="N84" s="54"/>
    </row>
    <row r="85" spans="1:14">
      <c r="B85" s="92" t="s">
        <v>973</v>
      </c>
      <c r="C85" s="93"/>
      <c r="D85" s="93"/>
      <c r="E85" s="93"/>
      <c r="F85" s="93"/>
      <c r="G85" s="93"/>
      <c r="H85" s="93"/>
      <c r="I85" s="90"/>
      <c r="J85" s="91"/>
      <c r="K85" s="308">
        <v>0.05</v>
      </c>
      <c r="L85" s="857">
        <f>N79*K85</f>
        <v>2320.046008279211</v>
      </c>
      <c r="M85" s="858"/>
      <c r="N85" s="54"/>
    </row>
    <row r="86" spans="1:14" ht="15.75" thickBot="1">
      <c r="B86" s="94" t="s">
        <v>974</v>
      </c>
      <c r="C86" s="95"/>
      <c r="D86" s="95"/>
      <c r="E86" s="95"/>
      <c r="F86" s="95"/>
      <c r="G86" s="95"/>
      <c r="H86" s="95"/>
      <c r="I86" s="96"/>
      <c r="J86" s="97"/>
      <c r="K86" s="309">
        <v>0.05</v>
      </c>
      <c r="L86" s="859">
        <f>N79*K86</f>
        <v>2320.046008279211</v>
      </c>
      <c r="M86" s="860"/>
      <c r="N86" s="54"/>
    </row>
    <row r="87" spans="1:14" ht="15.75" thickBot="1">
      <c r="B87" s="823" t="s">
        <v>953</v>
      </c>
      <c r="C87" s="824"/>
      <c r="D87" s="824"/>
      <c r="E87" s="824"/>
      <c r="F87" s="824"/>
      <c r="G87" s="824"/>
      <c r="H87" s="824"/>
      <c r="I87" s="824"/>
      <c r="J87" s="824"/>
      <c r="K87" s="824"/>
      <c r="L87" s="824"/>
      <c r="M87" s="825"/>
      <c r="N87" s="55">
        <f>L84+L85+L86</f>
        <v>13920.276049675265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60321.196215259486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1682</v>
      </c>
      <c r="C31" s="963" t="s">
        <v>2143</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4872.1088011007787</v>
      </c>
      <c r="L36" s="274"/>
      <c r="M36" s="340">
        <v>1.25</v>
      </c>
      <c r="N36" s="276">
        <f>K36/M36</f>
        <v>3897.687040880623</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1886.7062180720402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5784.393258952663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23156.302337209734</v>
      </c>
      <c r="N48" s="276">
        <f>K48*M48</f>
        <v>11578.151168604867</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2338.9041846010941</v>
      </c>
      <c r="N49" s="276">
        <f>K49*M49</f>
        <v>1169.4520923005471</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433701.12313147128</v>
      </c>
      <c r="N50" s="276">
        <f>K50*M50</f>
        <v>438038.13436278602</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5867.7896280766672</v>
      </c>
      <c r="N51" s="276">
        <f>K51*M51</f>
        <v>1760.3368884230001</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452546.07451211446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1.01</v>
      </c>
      <c r="J58" s="290">
        <v>1</v>
      </c>
      <c r="K58" s="283">
        <f>I58*J58</f>
        <v>1.01</v>
      </c>
      <c r="L58" s="827">
        <f>VLOOKUP(A58,TRANSPORTE!A1:D117,4,FALSE)</f>
        <v>1659.9543383897606</v>
      </c>
      <c r="M58" s="828"/>
      <c r="N58" s="291">
        <f>K58*L58</f>
        <v>1676.5538817736581</v>
      </c>
    </row>
    <row r="59" spans="1:14">
      <c r="A59" t="s">
        <v>1291</v>
      </c>
      <c r="B59" s="49" t="str">
        <f>VLOOKUP(A59,TRANSPORTE!A1:D117,3,FALSE)</f>
        <v>Transporte de material seleccionado para relleno</v>
      </c>
      <c r="C59" s="50"/>
      <c r="D59" s="50"/>
      <c r="E59" s="50"/>
      <c r="F59" s="50"/>
      <c r="G59" s="50"/>
      <c r="H59" s="315" t="s">
        <v>1998</v>
      </c>
      <c r="I59" s="283">
        <v>0.5</v>
      </c>
      <c r="J59" s="290">
        <v>1</v>
      </c>
      <c r="K59" s="283">
        <f>I59*J59</f>
        <v>0.5</v>
      </c>
      <c r="L59" s="827">
        <f>VLOOKUP(A59,TRANSPORTE!A1:D117,4,FALSE)</f>
        <v>1303.8790800609997</v>
      </c>
      <c r="M59" s="828"/>
      <c r="N59" s="291">
        <f>K59*L59</f>
        <v>651.93954003049987</v>
      </c>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2328.4934218041581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13</v>
      </c>
      <c r="B69" s="52" t="str">
        <f>VLOOKUP(A69,'MANO DE OBRA'!A8:D68,3,FALSE)</f>
        <v>Obrero (5)</v>
      </c>
      <c r="C69" s="50"/>
      <c r="D69" s="50"/>
      <c r="E69" s="50"/>
      <c r="F69" s="50"/>
      <c r="G69" s="50"/>
      <c r="H69" s="50"/>
      <c r="I69" s="296">
        <f>K69/J69*100</f>
        <v>146300</v>
      </c>
      <c r="J69" s="297">
        <v>185</v>
      </c>
      <c r="K69" s="298">
        <f>VLOOKUP(A69,'MANO DE OBRA'!A8:D99,4,FALSE)</f>
        <v>270655</v>
      </c>
      <c r="L69" s="53"/>
      <c r="M69" s="438">
        <v>10</v>
      </c>
      <c r="N69" s="399">
        <f>K69/M69</f>
        <v>27065.5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37734.124361440801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498393.0855543121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99678.617110862426</v>
      </c>
      <c r="M82" s="858"/>
      <c r="N82" s="54"/>
    </row>
    <row r="83" spans="1:14">
      <c r="B83" s="92" t="s">
        <v>973</v>
      </c>
      <c r="C83" s="93"/>
      <c r="D83" s="93"/>
      <c r="E83" s="93"/>
      <c r="F83" s="93"/>
      <c r="G83" s="93"/>
      <c r="H83" s="93"/>
      <c r="I83" s="90"/>
      <c r="J83" s="91"/>
      <c r="K83" s="308">
        <v>0.05</v>
      </c>
      <c r="L83" s="857">
        <f>N77*K83</f>
        <v>24919.654277715606</v>
      </c>
      <c r="M83" s="858"/>
      <c r="N83" s="54"/>
    </row>
    <row r="84" spans="1:14" ht="15.75" thickBot="1">
      <c r="B84" s="94" t="s">
        <v>974</v>
      </c>
      <c r="C84" s="95"/>
      <c r="D84" s="95"/>
      <c r="E84" s="95"/>
      <c r="F84" s="95"/>
      <c r="G84" s="95"/>
      <c r="H84" s="95"/>
      <c r="I84" s="96"/>
      <c r="J84" s="97"/>
      <c r="K84" s="309">
        <v>0.05</v>
      </c>
      <c r="L84" s="859">
        <f>N77*K84</f>
        <v>24919.654277715606</v>
      </c>
      <c r="M84" s="860"/>
      <c r="N84" s="54"/>
    </row>
    <row r="85" spans="1:14" ht="15.75" thickBot="1">
      <c r="B85" s="823" t="s">
        <v>953</v>
      </c>
      <c r="C85" s="824"/>
      <c r="D85" s="824"/>
      <c r="E85" s="824"/>
      <c r="F85" s="824"/>
      <c r="G85" s="824"/>
      <c r="H85" s="824"/>
      <c r="I85" s="824"/>
      <c r="J85" s="824"/>
      <c r="K85" s="824"/>
      <c r="L85" s="824"/>
      <c r="M85" s="825"/>
      <c r="N85" s="55">
        <f>L82+L83+L84</f>
        <v>149517.92566629362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647911.01122060569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1844</v>
      </c>
      <c r="B31" s="83" t="s">
        <v>1683</v>
      </c>
      <c r="C31" s="963" t="s">
        <v>2144</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4872.1088011007787</v>
      </c>
      <c r="L36" s="274"/>
      <c r="M36" s="340">
        <v>18.75</v>
      </c>
      <c r="N36" s="276">
        <f>K36/M36</f>
        <v>259.84580272537488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107.73674787146933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367.58255059684421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23156.302337209734</v>
      </c>
      <c r="N48" s="276">
        <f>K48*M48</f>
        <v>1157.8151168604868</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2338.9041846010941</v>
      </c>
      <c r="N49" s="276">
        <f>K49*M49</f>
        <v>116.94520923005472</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44779.337251053308</v>
      </c>
      <c r="N50" s="276">
        <f>K50*M50</f>
        <v>44779.337251053308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46054.097577143846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1998</v>
      </c>
      <c r="I58" s="283">
        <v>0.05</v>
      </c>
      <c r="J58" s="290">
        <v>1</v>
      </c>
      <c r="K58" s="283">
        <f>I58*J58</f>
        <v>0.05</v>
      </c>
      <c r="L58" s="827">
        <f>VLOOKUP(A58,TRANSPORTE!A1:D117,4,FALSE)</f>
        <v>1303.8790800609997</v>
      </c>
      <c r="M58" s="828"/>
      <c r="N58" s="291">
        <f>K58*L58</f>
        <v>65.193954003049996</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65.193954003049996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150</v>
      </c>
      <c r="N69" s="399">
        <f>K69/M69</f>
        <v>1443.4933333333333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2154.7349574293867</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48641.609039173127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9728.3218078346254</v>
      </c>
      <c r="M82" s="858"/>
      <c r="N82" s="54"/>
    </row>
    <row r="83" spans="1:14">
      <c r="B83" s="92" t="s">
        <v>973</v>
      </c>
      <c r="C83" s="93"/>
      <c r="D83" s="93"/>
      <c r="E83" s="93"/>
      <c r="F83" s="93"/>
      <c r="G83" s="93"/>
      <c r="H83" s="93"/>
      <c r="I83" s="90"/>
      <c r="J83" s="91"/>
      <c r="K83" s="308">
        <v>0.05</v>
      </c>
      <c r="L83" s="857">
        <f>N77*K83</f>
        <v>2432.0804519586563</v>
      </c>
      <c r="M83" s="858"/>
      <c r="N83" s="54"/>
    </row>
    <row r="84" spans="1:14" ht="15.75" thickBot="1">
      <c r="B84" s="94" t="s">
        <v>974</v>
      </c>
      <c r="C84" s="95"/>
      <c r="D84" s="95"/>
      <c r="E84" s="95"/>
      <c r="F84" s="95"/>
      <c r="G84" s="95"/>
      <c r="H84" s="95"/>
      <c r="I84" s="96"/>
      <c r="J84" s="97"/>
      <c r="K84" s="309">
        <v>0.05</v>
      </c>
      <c r="L84" s="859">
        <f>N77*K84</f>
        <v>2432.0804519586563</v>
      </c>
      <c r="M84" s="860"/>
      <c r="N84" s="54"/>
    </row>
    <row r="85" spans="1:14" ht="15.75" thickBot="1">
      <c r="B85" s="823" t="s">
        <v>953</v>
      </c>
      <c r="C85" s="824"/>
      <c r="D85" s="824"/>
      <c r="E85" s="824"/>
      <c r="F85" s="824"/>
      <c r="G85" s="824"/>
      <c r="H85" s="824"/>
      <c r="I85" s="824"/>
      <c r="J85" s="824"/>
      <c r="K85" s="824"/>
      <c r="L85" s="824"/>
      <c r="M85" s="825"/>
      <c r="N85" s="55">
        <f>L82+L83+L84</f>
        <v>14592.482711751938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63234.091750925065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1136</v>
      </c>
      <c r="C31" s="84" t="s">
        <v>2145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134.53962180720401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134.53962180720401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433701.12313147128</v>
      </c>
      <c r="N48" s="276">
        <f>K48*M48</f>
        <v>30359.078619202992</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5867.7896280766672</v>
      </c>
      <c r="N49" s="276">
        <f>K49*M49</f>
        <v>1760.3368884230001</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32119.415507625992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7.0000000000000007E-2</v>
      </c>
      <c r="J58" s="290">
        <v>1</v>
      </c>
      <c r="K58" s="283">
        <f>I58*J58</f>
        <v>7.0000000000000007E-2</v>
      </c>
      <c r="L58" s="827">
        <f>VLOOKUP(A58,TRANSPORTE!A1:D117,4,FALSE)</f>
        <v>1659.9543383897606</v>
      </c>
      <c r="M58" s="828"/>
      <c r="N58" s="291">
        <f>K58*L58</f>
        <v>116.19680368728325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116.19680368728325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5">
        <v>100</v>
      </c>
      <c r="N69" s="399">
        <f>K69/M69</f>
        <v>1623.93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2690.7924361440801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35060.944369264558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7012.1888738529124</v>
      </c>
      <c r="M82" s="858"/>
      <c r="N82" s="54"/>
    </row>
    <row r="83" spans="1:14">
      <c r="B83" s="92" t="s">
        <v>973</v>
      </c>
      <c r="C83" s="93"/>
      <c r="D83" s="93"/>
      <c r="E83" s="93"/>
      <c r="F83" s="93"/>
      <c r="G83" s="93"/>
      <c r="H83" s="93"/>
      <c r="I83" s="90"/>
      <c r="J83" s="91"/>
      <c r="K83" s="308">
        <v>0.05</v>
      </c>
      <c r="L83" s="857">
        <f>N77*K83</f>
        <v>1753.0472184632281</v>
      </c>
      <c r="M83" s="858"/>
      <c r="N83" s="54"/>
    </row>
    <row r="84" spans="1:14" ht="15.75" thickBot="1">
      <c r="B84" s="94" t="s">
        <v>974</v>
      </c>
      <c r="C84" s="95"/>
      <c r="D84" s="95"/>
      <c r="E84" s="95"/>
      <c r="F84" s="95"/>
      <c r="G84" s="95"/>
      <c r="H84" s="95"/>
      <c r="I84" s="96"/>
      <c r="J84" s="97"/>
      <c r="K84" s="309">
        <v>0.05</v>
      </c>
      <c r="L84" s="859">
        <f>N77*K84</f>
        <v>1753.0472184632281</v>
      </c>
      <c r="M84" s="860"/>
      <c r="N84" s="54"/>
    </row>
    <row r="85" spans="1:14" ht="15.75" thickBot="1">
      <c r="B85" s="823" t="s">
        <v>953</v>
      </c>
      <c r="C85" s="824"/>
      <c r="D85" s="824"/>
      <c r="E85" s="824"/>
      <c r="F85" s="824"/>
      <c r="G85" s="824"/>
      <c r="H85" s="824"/>
      <c r="I85" s="824"/>
      <c r="J85" s="824"/>
      <c r="K85" s="824"/>
      <c r="L85" s="824"/>
      <c r="M85" s="825"/>
      <c r="N85" s="55">
        <f>L82+L83+L84</f>
        <v>10518.283310779367</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45579.227680043929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1684</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71.649414538135986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71.649414538135986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39118.597520511117</v>
      </c>
      <c r="N48" s="276">
        <f>K48*M48</f>
        <v>48898.2469006389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48898.2469006389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150</v>
      </c>
      <c r="N69" s="399">
        <f>K69/M69</f>
        <v>721.74666666666667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1432.9882907627198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50402.884605939755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10080.576921187952</v>
      </c>
      <c r="M82" s="858"/>
      <c r="N82" s="54"/>
    </row>
    <row r="83" spans="1:14">
      <c r="B83" s="92" t="s">
        <v>973</v>
      </c>
      <c r="C83" s="93"/>
      <c r="D83" s="93"/>
      <c r="E83" s="93"/>
      <c r="F83" s="93"/>
      <c r="G83" s="93"/>
      <c r="H83" s="93"/>
      <c r="I83" s="90"/>
      <c r="J83" s="91"/>
      <c r="K83" s="308">
        <v>0.05</v>
      </c>
      <c r="L83" s="857">
        <f>N77*K83</f>
        <v>2520.1442302969881</v>
      </c>
      <c r="M83" s="858"/>
      <c r="N83" s="54"/>
    </row>
    <row r="84" spans="1:14" ht="15.75" thickBot="1">
      <c r="B84" s="94" t="s">
        <v>974</v>
      </c>
      <c r="C84" s="95"/>
      <c r="D84" s="95"/>
      <c r="E84" s="95"/>
      <c r="F84" s="95"/>
      <c r="G84" s="95"/>
      <c r="H84" s="95"/>
      <c r="I84" s="96"/>
      <c r="J84" s="97"/>
      <c r="K84" s="309">
        <v>0.05</v>
      </c>
      <c r="L84" s="859">
        <f>N77*K84</f>
        <v>2520.1442302969881</v>
      </c>
      <c r="M84" s="860"/>
      <c r="N84" s="54"/>
    </row>
    <row r="85" spans="1:14" ht="15.75" thickBot="1">
      <c r="B85" s="823" t="s">
        <v>953</v>
      </c>
      <c r="C85" s="824"/>
      <c r="D85" s="824"/>
      <c r="E85" s="824"/>
      <c r="F85" s="824"/>
      <c r="G85" s="824"/>
      <c r="H85" s="824"/>
      <c r="I85" s="824"/>
      <c r="J85" s="824"/>
      <c r="K85" s="824"/>
      <c r="L85" s="824"/>
      <c r="M85" s="825"/>
      <c r="N85" s="55">
        <f>L82+L83+L84</f>
        <v>15120.865381781929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65523.749987721683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161.605121807204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161.605121807204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408856.81996119785</v>
      </c>
      <c r="N48" s="276">
        <f>K48*M48</f>
        <v>817.71363992239571</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433701.12313147128</v>
      </c>
      <c r="N49" s="276">
        <f>K49*M49</f>
        <v>30359.078619202992</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5867.7896280766672</v>
      </c>
      <c r="N50" s="276">
        <f>K50*M50</f>
        <v>1760.3368884230001</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32937.129147548389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417">
        <v>7.2000000000000008E-2</v>
      </c>
      <c r="J58" s="290">
        <v>1</v>
      </c>
      <c r="K58" s="283">
        <f>I58*J58</f>
        <v>7.2000000000000008E-2</v>
      </c>
      <c r="L58" s="827">
        <f>VLOOKUP(A58,TRANSPORTE!A1:D117,4,FALSE)</f>
        <v>1659.9543383897606</v>
      </c>
      <c r="M58" s="828"/>
      <c r="N58" s="291">
        <f>K58*L58</f>
        <v>119.51671236406277</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119.51671236406277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11</v>
      </c>
      <c r="B69" s="52" t="str">
        <f>VLOOKUP(A69,'MANO DE OBRA'!A8:D68,3,FALSE)</f>
        <v>Obrero (4)</v>
      </c>
      <c r="C69" s="50"/>
      <c r="D69" s="50"/>
      <c r="E69" s="50"/>
      <c r="F69" s="50"/>
      <c r="G69" s="50"/>
      <c r="H69" s="50"/>
      <c r="I69" s="296">
        <f>K69/J69*100</f>
        <v>117040.00000000001</v>
      </c>
      <c r="J69" s="297">
        <v>185</v>
      </c>
      <c r="K69" s="298">
        <f>VLOOKUP(A69,'MANO DE OBRA'!A8:D99,4,FALSE)</f>
        <v>216524</v>
      </c>
      <c r="L69" s="53"/>
      <c r="M69" s="438">
        <v>100</v>
      </c>
      <c r="N69" s="399">
        <f>K69/M69</f>
        <v>2165.2399999999998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3232.1024361440795</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36450.353417863735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7290.0706835727469</v>
      </c>
      <c r="M82" s="858"/>
      <c r="N82" s="54"/>
    </row>
    <row r="83" spans="1:14">
      <c r="B83" s="92" t="s">
        <v>973</v>
      </c>
      <c r="C83" s="93"/>
      <c r="D83" s="93"/>
      <c r="E83" s="93"/>
      <c r="F83" s="93"/>
      <c r="G83" s="93"/>
      <c r="H83" s="93"/>
      <c r="I83" s="90"/>
      <c r="J83" s="91"/>
      <c r="K83" s="308">
        <v>0.05</v>
      </c>
      <c r="L83" s="857">
        <f>N77*K83</f>
        <v>1822.5176708931867</v>
      </c>
      <c r="M83" s="858"/>
      <c r="N83" s="54"/>
    </row>
    <row r="84" spans="1:14" ht="15.75" thickBot="1">
      <c r="B84" s="94" t="s">
        <v>974</v>
      </c>
      <c r="C84" s="95"/>
      <c r="D84" s="95"/>
      <c r="E84" s="95"/>
      <c r="F84" s="95"/>
      <c r="G84" s="95"/>
      <c r="H84" s="95"/>
      <c r="I84" s="96"/>
      <c r="J84" s="97"/>
      <c r="K84" s="309">
        <v>0.05</v>
      </c>
      <c r="L84" s="859">
        <f>N77*K84</f>
        <v>1822.5176708931867</v>
      </c>
      <c r="M84" s="860"/>
      <c r="N84" s="54"/>
    </row>
    <row r="85" spans="1:14" ht="15.75" thickBot="1">
      <c r="B85" s="823" t="s">
        <v>953</v>
      </c>
      <c r="C85" s="824"/>
      <c r="D85" s="824"/>
      <c r="E85" s="824"/>
      <c r="F85" s="824"/>
      <c r="G85" s="824"/>
      <c r="H85" s="824"/>
      <c r="I85" s="824"/>
      <c r="J85" s="824"/>
      <c r="K85" s="824"/>
      <c r="L85" s="824"/>
      <c r="M85" s="825"/>
      <c r="N85" s="55">
        <f>L82+L83+L84</f>
        <v>10935.10602535912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47385.459443222855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89.693081204802667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89.693081204802667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408856.81996119785</v>
      </c>
      <c r="N48" s="276">
        <f>K48*M48</f>
        <v>817.71363992239571</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39118.597520511117</v>
      </c>
      <c r="N49" s="276">
        <f>K49*M49</f>
        <v>48898.2469006389</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49715.960540561297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417">
        <v>2E-3</v>
      </c>
      <c r="J58" s="290">
        <v>1</v>
      </c>
      <c r="K58" s="417">
        <f>I58*J58</f>
        <v>2E-3</v>
      </c>
      <c r="L58" s="827">
        <f>VLOOKUP(A58,TRANSPORTE!A1:D117,4,FALSE)</f>
        <v>1659.9543383897606</v>
      </c>
      <c r="M58" s="828"/>
      <c r="N58" s="291">
        <f>K58*L58</f>
        <v>3.3199086767795212</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3.3199086767795212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852"/>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150</v>
      </c>
      <c r="N69" s="399">
        <f>K69/M69</f>
        <v>1082.6199999999999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1793.8616240960532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51602.835154538931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10320.567030907787</v>
      </c>
      <c r="M82" s="858"/>
      <c r="N82" s="54"/>
    </row>
    <row r="83" spans="1:14">
      <c r="B83" s="92" t="s">
        <v>973</v>
      </c>
      <c r="C83" s="93"/>
      <c r="D83" s="93"/>
      <c r="E83" s="93"/>
      <c r="F83" s="93"/>
      <c r="G83" s="93"/>
      <c r="H83" s="93"/>
      <c r="I83" s="90"/>
      <c r="J83" s="91"/>
      <c r="K83" s="308">
        <v>0.05</v>
      </c>
      <c r="L83" s="857">
        <f>N77*K83</f>
        <v>2580.1417577269467</v>
      </c>
      <c r="M83" s="858"/>
      <c r="N83" s="54"/>
    </row>
    <row r="84" spans="1:14" ht="15.75" thickBot="1">
      <c r="B84" s="94" t="s">
        <v>974</v>
      </c>
      <c r="C84" s="95"/>
      <c r="D84" s="95"/>
      <c r="E84" s="95"/>
      <c r="F84" s="95"/>
      <c r="G84" s="95"/>
      <c r="H84" s="95"/>
      <c r="I84" s="96"/>
      <c r="J84" s="97"/>
      <c r="K84" s="309">
        <v>0.05</v>
      </c>
      <c r="L84" s="859">
        <f>N77*K84</f>
        <v>2580.1417577269467</v>
      </c>
      <c r="M84" s="860"/>
      <c r="N84" s="54"/>
    </row>
    <row r="85" spans="1:14" ht="15.75" thickBot="1">
      <c r="B85" s="823" t="s">
        <v>953</v>
      </c>
      <c r="C85" s="824"/>
      <c r="D85" s="824"/>
      <c r="E85" s="824"/>
      <c r="F85" s="824"/>
      <c r="G85" s="824"/>
      <c r="H85" s="824"/>
      <c r="I85" s="824"/>
      <c r="J85" s="824"/>
      <c r="K85" s="824"/>
      <c r="L85" s="824"/>
      <c r="M85" s="825"/>
      <c r="N85" s="55">
        <f>L82+L83+L84</f>
        <v>15480.850546361678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67083.685700900605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1731</v>
      </c>
      <c r="C31" s="84" t="s">
        <v>1687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5539.8968311925591</v>
      </c>
      <c r="N48" s="276">
        <f>K48*M48</f>
        <v>6093.8865143118155</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6093.8865143118155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6567.5327643118153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1313.5065528623632</v>
      </c>
      <c r="M82" s="858"/>
      <c r="N82" s="54"/>
    </row>
    <row r="83" spans="1:14">
      <c r="B83" s="92" t="s">
        <v>973</v>
      </c>
      <c r="C83" s="93"/>
      <c r="D83" s="93"/>
      <c r="E83" s="93"/>
      <c r="F83" s="93"/>
      <c r="G83" s="93"/>
      <c r="H83" s="93"/>
      <c r="I83" s="90"/>
      <c r="J83" s="91"/>
      <c r="K83" s="308">
        <v>0.05</v>
      </c>
      <c r="L83" s="857">
        <f>N77*K83</f>
        <v>328.37663821559079</v>
      </c>
      <c r="M83" s="858"/>
      <c r="N83" s="54"/>
    </row>
    <row r="84" spans="1:14" ht="15.75" thickBot="1">
      <c r="B84" s="94" t="s">
        <v>974</v>
      </c>
      <c r="C84" s="95"/>
      <c r="D84" s="95"/>
      <c r="E84" s="95"/>
      <c r="F84" s="95"/>
      <c r="G84" s="95"/>
      <c r="H84" s="95"/>
      <c r="I84" s="96"/>
      <c r="J84" s="97"/>
      <c r="K84" s="309">
        <v>0.05</v>
      </c>
      <c r="L84" s="859">
        <f>N77*K84</f>
        <v>328.37663821559079</v>
      </c>
      <c r="M84" s="860"/>
      <c r="N84" s="54"/>
    </row>
    <row r="85" spans="1:14" ht="15.75" thickBot="1">
      <c r="B85" s="823" t="s">
        <v>953</v>
      </c>
      <c r="C85" s="824"/>
      <c r="D85" s="824"/>
      <c r="E85" s="824"/>
      <c r="F85" s="824"/>
      <c r="G85" s="824"/>
      <c r="H85" s="824"/>
      <c r="I85" s="824"/>
      <c r="J85" s="824"/>
      <c r="K85" s="824"/>
      <c r="L85" s="824"/>
      <c r="M85" s="825"/>
      <c r="N85" s="55">
        <f>L82+L83+L84</f>
        <v>1970.259829293545</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8537.7925936053598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1732</v>
      </c>
      <c r="C31" s="84" t="s">
        <v>2044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22.554583333333333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22.554583333333333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8820.6593730609293</v>
      </c>
      <c r="N48" s="276">
        <f>K48*M48</f>
        <v>9702.7253103670228</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9702.7253103670228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240</v>
      </c>
      <c r="N69" s="399">
        <f>K69/M69</f>
        <v>451.09166666666664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451.09166666666664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10176.371560367023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2035.2743120734046</v>
      </c>
      <c r="M82" s="858"/>
      <c r="N82" s="54"/>
    </row>
    <row r="83" spans="1:14">
      <c r="B83" s="92" t="s">
        <v>973</v>
      </c>
      <c r="C83" s="93"/>
      <c r="D83" s="93"/>
      <c r="E83" s="93"/>
      <c r="F83" s="93"/>
      <c r="G83" s="93"/>
      <c r="H83" s="93"/>
      <c r="I83" s="90"/>
      <c r="J83" s="91"/>
      <c r="K83" s="308">
        <v>0.05</v>
      </c>
      <c r="L83" s="857">
        <f>N77*K83</f>
        <v>508.81857801835116</v>
      </c>
      <c r="M83" s="858"/>
      <c r="N83" s="54"/>
    </row>
    <row r="84" spans="1:14" ht="15.75" thickBot="1">
      <c r="B84" s="94" t="s">
        <v>974</v>
      </c>
      <c r="C84" s="95"/>
      <c r="D84" s="95"/>
      <c r="E84" s="95"/>
      <c r="F84" s="95"/>
      <c r="G84" s="95"/>
      <c r="H84" s="95"/>
      <c r="I84" s="96"/>
      <c r="J84" s="97"/>
      <c r="K84" s="309">
        <v>0.05</v>
      </c>
      <c r="L84" s="859">
        <f>N77*K84</f>
        <v>508.81857801835116</v>
      </c>
      <c r="M84" s="860"/>
      <c r="N84" s="54"/>
    </row>
    <row r="85" spans="1:14" ht="15.75" thickBot="1">
      <c r="B85" s="823" t="s">
        <v>953</v>
      </c>
      <c r="C85" s="824"/>
      <c r="D85" s="824"/>
      <c r="E85" s="824"/>
      <c r="F85" s="824"/>
      <c r="G85" s="824"/>
      <c r="H85" s="824"/>
      <c r="I85" s="824"/>
      <c r="J85" s="824"/>
      <c r="K85" s="824"/>
      <c r="L85" s="824"/>
      <c r="M85" s="825"/>
      <c r="N85" s="55">
        <f>L82+L83+L84</f>
        <v>3052.9114681101069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13229.28302847713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1137</v>
      </c>
      <c r="C31" s="84" t="s">
        <v>1688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324.78600000000006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324.78600000000006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49564.815052849517</v>
      </c>
      <c r="N48" s="276">
        <f>K48*M48</f>
        <v>54521.296558134476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54521.296558134476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1261</v>
      </c>
      <c r="B58" s="49" t="str">
        <f>VLOOKUP(A58,TRANSPORTE!A1:D117,3,FALSE)</f>
        <v>Transporte de Material Drenante</v>
      </c>
      <c r="C58" s="321"/>
      <c r="D58" s="321"/>
      <c r="E58" s="321"/>
      <c r="F58" s="321"/>
      <c r="G58" s="321"/>
      <c r="H58" s="315" t="s">
        <v>1998</v>
      </c>
      <c r="I58" s="283">
        <v>1.1000000000000001</v>
      </c>
      <c r="J58" s="290">
        <v>1</v>
      </c>
      <c r="K58" s="283">
        <f>I58*J58</f>
        <v>1.1000000000000001</v>
      </c>
      <c r="L58" s="827">
        <f>VLOOKUP(A58,TRANSPORTE!A1:D117,4,FALSE)</f>
        <v>1601.3840655828621</v>
      </c>
      <c r="M58" s="828"/>
      <c r="N58" s="291">
        <f>K58*L58</f>
        <v>1761.5224721411485</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1761.5224721411485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9</v>
      </c>
      <c r="B69" s="52" t="str">
        <f>VLOOKUP(A69,'MANO DE OBRA'!A8:D68,3,FALSE)</f>
        <v>Obrero (3)</v>
      </c>
      <c r="C69" s="50"/>
      <c r="D69" s="50"/>
      <c r="E69" s="50"/>
      <c r="F69" s="50"/>
      <c r="G69" s="50"/>
      <c r="H69" s="50"/>
      <c r="I69" s="296">
        <f>K69/J69*100</f>
        <v>87780</v>
      </c>
      <c r="J69" s="297">
        <v>185</v>
      </c>
      <c r="K69" s="298">
        <f>VLOOKUP(A69,'MANO DE OBRA'!A8:D99,4,FALSE)</f>
        <v>162393</v>
      </c>
      <c r="L69" s="53"/>
      <c r="M69" s="438">
        <v>25</v>
      </c>
      <c r="N69" s="399">
        <f>K69/M69</f>
        <v>6495.72</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6495.72</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63103.325030275628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12620.665006055126</v>
      </c>
      <c r="M82" s="858"/>
      <c r="N82" s="54"/>
    </row>
    <row r="83" spans="1:14">
      <c r="B83" s="92" t="s">
        <v>973</v>
      </c>
      <c r="C83" s="93"/>
      <c r="D83" s="93"/>
      <c r="E83" s="93"/>
      <c r="F83" s="93"/>
      <c r="G83" s="93"/>
      <c r="H83" s="93"/>
      <c r="I83" s="90"/>
      <c r="J83" s="91"/>
      <c r="K83" s="308">
        <v>0.05</v>
      </c>
      <c r="L83" s="857">
        <f>N77*K83</f>
        <v>3155.1662515137814</v>
      </c>
      <c r="M83" s="858"/>
      <c r="N83" s="54"/>
    </row>
    <row r="84" spans="1:14" ht="15.75" thickBot="1">
      <c r="B84" s="94" t="s">
        <v>974</v>
      </c>
      <c r="C84" s="95"/>
      <c r="D84" s="95"/>
      <c r="E84" s="95"/>
      <c r="F84" s="95"/>
      <c r="G84" s="95"/>
      <c r="H84" s="95"/>
      <c r="I84" s="96"/>
      <c r="J84" s="97"/>
      <c r="K84" s="309">
        <v>0.05</v>
      </c>
      <c r="L84" s="859">
        <f>N77*K84</f>
        <v>3155.1662515137814</v>
      </c>
      <c r="M84" s="860"/>
      <c r="N84" s="54"/>
    </row>
    <row r="85" spans="1:14" ht="15.75" thickBot="1">
      <c r="B85" s="823" t="s">
        <v>953</v>
      </c>
      <c r="C85" s="824"/>
      <c r="D85" s="824"/>
      <c r="E85" s="824"/>
      <c r="F85" s="824"/>
      <c r="G85" s="824"/>
      <c r="H85" s="824"/>
      <c r="I85" s="824"/>
      <c r="J85" s="824"/>
      <c r="K85" s="824"/>
      <c r="L85" s="824"/>
      <c r="M85" s="825"/>
      <c r="N85" s="55">
        <f>L82+L83+L84</f>
        <v>18930.997509082688</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82034.322539358312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1138</v>
      </c>
      <c r="C31" s="84" t="s">
        <v>2149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160</v>
      </c>
      <c r="B36" s="836" t="str">
        <f>VLOOKUP(A36,EQUIPOS!A6:D154,3,FALSE)</f>
        <v>COMPACTADOR MANUAL VIBRATORIO (RANA) con motor de 6 HP</v>
      </c>
      <c r="C36" s="837"/>
      <c r="D36" s="837"/>
      <c r="E36" s="837"/>
      <c r="F36" s="837"/>
      <c r="G36" s="837"/>
      <c r="H36" s="838"/>
      <c r="I36" s="271"/>
      <c r="J36" s="272"/>
      <c r="K36" s="273">
        <f>VLOOKUP(A36,EQUIPOS!A6:D163,4,FALSE)</f>
        <v>4872.1088011007787</v>
      </c>
      <c r="L36" s="274"/>
      <c r="M36" s="340">
        <v>3</v>
      </c>
      <c r="N36" s="276">
        <f>K36/M36</f>
        <v>1624.0362670335928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451.0916666666667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2075.1279337002597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57688.707258460658</v>
      </c>
      <c r="N48" s="276">
        <f>K48*M48</f>
        <v>72110.884073075824</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72110.884073075824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827">
        <f>VLOOKUP(A60,TRANSPORTE!A1:D117,4,FALSE)</f>
        <v>1303.8790800609997</v>
      </c>
      <c r="M60" s="828"/>
      <c r="N60" s="291">
        <f>K60*L60</f>
        <v>1629.8488500762496</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1629.8488500762496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80326.777523519006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16065.355504703803</v>
      </c>
      <c r="M84" s="858"/>
      <c r="N84" s="54"/>
    </row>
    <row r="85" spans="1:14">
      <c r="B85" s="92" t="s">
        <v>973</v>
      </c>
      <c r="C85" s="93"/>
      <c r="D85" s="93"/>
      <c r="E85" s="93"/>
      <c r="F85" s="93"/>
      <c r="G85" s="93"/>
      <c r="H85" s="93"/>
      <c r="I85" s="90"/>
      <c r="J85" s="91"/>
      <c r="K85" s="308">
        <v>0.05</v>
      </c>
      <c r="L85" s="857">
        <f>N79*K85</f>
        <v>4016.3388761759506</v>
      </c>
      <c r="M85" s="858"/>
      <c r="N85" s="54"/>
    </row>
    <row r="86" spans="1:14" ht="15.75" thickBot="1">
      <c r="B86" s="94" t="s">
        <v>974</v>
      </c>
      <c r="C86" s="95"/>
      <c r="D86" s="95"/>
      <c r="E86" s="95"/>
      <c r="F86" s="95"/>
      <c r="G86" s="95"/>
      <c r="H86" s="95"/>
      <c r="I86" s="96"/>
      <c r="J86" s="97"/>
      <c r="K86" s="309">
        <v>0.05</v>
      </c>
      <c r="L86" s="859">
        <f>N79*K86</f>
        <v>4016.3388761759506</v>
      </c>
      <c r="M86" s="860"/>
      <c r="N86" s="54"/>
    </row>
    <row r="87" spans="1:14" ht="15.75" thickBot="1">
      <c r="B87" s="823" t="s">
        <v>953</v>
      </c>
      <c r="C87" s="824"/>
      <c r="D87" s="824"/>
      <c r="E87" s="824"/>
      <c r="F87" s="824"/>
      <c r="G87" s="824"/>
      <c r="H87" s="824"/>
      <c r="I87" s="824"/>
      <c r="J87" s="824"/>
      <c r="K87" s="824"/>
      <c r="L87" s="824"/>
      <c r="M87" s="825"/>
      <c r="N87" s="55">
        <f>L84+L85+L86</f>
        <v>24098.0332570557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104424.81078057471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1139</v>
      </c>
      <c r="C31" s="84" t="s">
        <v>2150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482894.35049618577</v>
      </c>
      <c r="L36" s="274"/>
      <c r="M36" s="340">
        <v>2.5</v>
      </c>
      <c r="N36" s="276">
        <f>K36/M36</f>
        <v>193157.74019847432</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402.04310903601998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193559.78330751034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9684.5761176793221</v>
      </c>
      <c r="N48" s="276">
        <f>K48*M48</f>
        <v>9781.4218788561157</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9781.4218788561157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20</v>
      </c>
      <c r="N71" s="399">
        <f>K71/M71</f>
        <v>2706.55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8040.862180720399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211382.06736708686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42276.413473417371</v>
      </c>
      <c r="M84" s="858"/>
      <c r="N84" s="54"/>
    </row>
    <row r="85" spans="1:14">
      <c r="B85" s="92" t="s">
        <v>973</v>
      </c>
      <c r="C85" s="93"/>
      <c r="D85" s="93"/>
      <c r="E85" s="93"/>
      <c r="F85" s="93"/>
      <c r="G85" s="93"/>
      <c r="H85" s="93"/>
      <c r="I85" s="90"/>
      <c r="J85" s="91"/>
      <c r="K85" s="308">
        <v>0.05</v>
      </c>
      <c r="L85" s="857">
        <f>N79*K85</f>
        <v>10569.103368354343</v>
      </c>
      <c r="M85" s="858"/>
      <c r="N85" s="54"/>
    </row>
    <row r="86" spans="1:14" ht="15.75" thickBot="1">
      <c r="B86" s="94" t="s">
        <v>974</v>
      </c>
      <c r="C86" s="95"/>
      <c r="D86" s="95"/>
      <c r="E86" s="95"/>
      <c r="F86" s="95"/>
      <c r="G86" s="95"/>
      <c r="H86" s="95"/>
      <c r="I86" s="96"/>
      <c r="J86" s="97"/>
      <c r="K86" s="309">
        <v>0.05</v>
      </c>
      <c r="L86" s="859">
        <f>N79*K86</f>
        <v>10569.103368354343</v>
      </c>
      <c r="M86" s="860"/>
      <c r="N86" s="54"/>
    </row>
    <row r="87" spans="1:14" ht="15.75" thickBot="1">
      <c r="B87" s="823" t="s">
        <v>953</v>
      </c>
      <c r="C87" s="824"/>
      <c r="D87" s="824"/>
      <c r="E87" s="824"/>
      <c r="F87" s="824"/>
      <c r="G87" s="824"/>
      <c r="H87" s="824"/>
      <c r="I87" s="824"/>
      <c r="J87" s="824"/>
      <c r="K87" s="824"/>
      <c r="L87" s="824"/>
      <c r="M87" s="825"/>
      <c r="N87" s="55">
        <f>L84+L85+L86</f>
        <v>63414.620210126057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274796.68757721293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1140</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197</v>
      </c>
      <c r="B36" s="836" t="str">
        <f>VLOOKUP(A36,EQUIPOS!A6:D154,3,FALSE)</f>
        <v>Equipo de perforación (TRACKDRILL), potencia 40 HP, 2100 golpes / minuto</v>
      </c>
      <c r="C36" s="837"/>
      <c r="D36" s="837"/>
      <c r="E36" s="837"/>
      <c r="F36" s="837"/>
      <c r="G36" s="837"/>
      <c r="H36" s="838"/>
      <c r="I36" s="271"/>
      <c r="J36" s="272"/>
      <c r="K36" s="273">
        <f>VLOOKUP(A36,EQUIPOS!A6:D163,4,FALSE)</f>
        <v>482894.35049618577</v>
      </c>
      <c r="L36" s="274"/>
      <c r="M36" s="340">
        <v>1.25</v>
      </c>
      <c r="N36" s="276">
        <f>K36/M36</f>
        <v>386315.48039694864</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387390.22161502065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9684.5761176793221</v>
      </c>
      <c r="N48" s="276">
        <f>K48*M48</f>
        <v>9781.4218788561157</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9781.4218788561157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67"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21494.824361440798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418666.46785531758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83733.293571063521</v>
      </c>
      <c r="M84" s="858"/>
      <c r="N84" s="54"/>
    </row>
    <row r="85" spans="1:14">
      <c r="B85" s="92" t="s">
        <v>973</v>
      </c>
      <c r="C85" s="93"/>
      <c r="D85" s="93"/>
      <c r="E85" s="93"/>
      <c r="F85" s="93"/>
      <c r="G85" s="93"/>
      <c r="H85" s="93"/>
      <c r="I85" s="90"/>
      <c r="J85" s="91"/>
      <c r="K85" s="308">
        <v>0.05</v>
      </c>
      <c r="L85" s="857">
        <f>N79*K85</f>
        <v>20933.32339276588</v>
      </c>
      <c r="M85" s="858"/>
      <c r="N85" s="54"/>
    </row>
    <row r="86" spans="1:14" ht="15.75" thickBot="1">
      <c r="B86" s="94" t="s">
        <v>974</v>
      </c>
      <c r="C86" s="95"/>
      <c r="D86" s="95"/>
      <c r="E86" s="95"/>
      <c r="F86" s="95"/>
      <c r="G86" s="95"/>
      <c r="H86" s="95"/>
      <c r="I86" s="96"/>
      <c r="J86" s="97"/>
      <c r="K86" s="309">
        <v>0.05</v>
      </c>
      <c r="L86" s="859">
        <f>N79*K86</f>
        <v>20933.32339276588</v>
      </c>
      <c r="M86" s="860"/>
      <c r="N86" s="54"/>
    </row>
    <row r="87" spans="1:14" ht="15.75" thickBot="1">
      <c r="B87" s="823" t="s">
        <v>953</v>
      </c>
      <c r="C87" s="824"/>
      <c r="D87" s="824"/>
      <c r="E87" s="824"/>
      <c r="F87" s="824"/>
      <c r="G87" s="824"/>
      <c r="H87" s="824"/>
      <c r="I87" s="824"/>
      <c r="J87" s="824"/>
      <c r="K87" s="824"/>
      <c r="L87" s="824"/>
      <c r="M87" s="825"/>
      <c r="N87" s="55">
        <f>L84+L85+L86</f>
        <v>125599.9403565953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544266.40821191284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1141</v>
      </c>
      <c r="C31" s="84" t="s">
        <v>1689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314</v>
      </c>
      <c r="B36" s="836" t="str">
        <f>VLOOKUP(A36,EQUIPOS!A6:D154,3,FALSE)</f>
        <v xml:space="preserve">Retroexcavadora E-200 sobre orugas
</v>
      </c>
      <c r="C36" s="837"/>
      <c r="D36" s="837"/>
      <c r="E36" s="837"/>
      <c r="F36" s="837"/>
      <c r="G36" s="837"/>
      <c r="H36" s="838"/>
      <c r="I36" s="271"/>
      <c r="J36" s="272"/>
      <c r="K36" s="273">
        <f>VLOOKUP(A36,EQUIPOS!A6:D163,4,FALSE)</f>
        <v>188835.32838117096</v>
      </c>
      <c r="L36" s="274"/>
      <c r="M36" s="340">
        <v>23</v>
      </c>
      <c r="N36" s="276">
        <f>K36/M36</f>
        <v>8210.2316687465627</v>
      </c>
    </row>
    <row r="37" spans="1:14">
      <c r="A37" s="116" t="s">
        <v>328</v>
      </c>
      <c r="B37" s="836" t="str">
        <f>VLOOKUP(A37,EQUIPOS!A7:D154,3,FALSE)</f>
        <v xml:space="preserve">Taco metálico o puntal (escamas en concreto)
</v>
      </c>
      <c r="C37" s="837"/>
      <c r="D37" s="837"/>
      <c r="E37" s="837"/>
      <c r="F37" s="837"/>
      <c r="G37" s="837"/>
      <c r="H37" s="838"/>
      <c r="I37" s="425"/>
      <c r="J37" s="426"/>
      <c r="K37" s="273">
        <f>VLOOKUP(A37,EQUIPOS!A7:D164,4,FALSE)</f>
        <v>545.22589965690383</v>
      </c>
      <c r="L37" s="339"/>
      <c r="M37" s="340">
        <v>1</v>
      </c>
      <c r="N37" s="276">
        <f>K37/M37</f>
        <v>545.22589965690383</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N75*M41</f>
        <v>1074.7412180720401</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9830.1987864755065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5298.6153496942125</v>
      </c>
      <c r="N48" s="276">
        <f>K48*M48</f>
        <v>1854.5153723929743</v>
      </c>
    </row>
    <row r="49" spans="1:14">
      <c r="A49" s="166" t="s">
        <v>1690</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7823.7195041022233</v>
      </c>
      <c r="N49" s="276">
        <f>K49*M49</f>
        <v>7823.7195041022233</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4073.6964964599129</v>
      </c>
      <c r="N50" s="276">
        <f>K50*M50</f>
        <v>15480.046686547668</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451898.29597678012</v>
      </c>
      <c r="N51" s="276">
        <f>K51*M51</f>
        <v>81341.69327582042</v>
      </c>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106499.97483886329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1239</v>
      </c>
      <c r="B58" s="49" t="str">
        <f>VLOOKUP(A58,TRANSPORTE!A1:D117,3,FALSE)</f>
        <v>Transporte de concreto</v>
      </c>
      <c r="C58" s="321"/>
      <c r="D58" s="321"/>
      <c r="E58" s="321"/>
      <c r="F58" s="321"/>
      <c r="G58" s="321"/>
      <c r="H58" s="315" t="s">
        <v>1998</v>
      </c>
      <c r="I58" s="283">
        <v>0.18</v>
      </c>
      <c r="J58" s="290">
        <v>1</v>
      </c>
      <c r="K58" s="283">
        <f>I58*J58</f>
        <v>0.18</v>
      </c>
      <c r="L58" s="827">
        <f>VLOOKUP(A58,TRANSPORTE!A1:D117,4,FALSE)</f>
        <v>1659.9543383897606</v>
      </c>
      <c r="M58" s="828"/>
      <c r="N58" s="291">
        <f>K58*L58</f>
        <v>298.79178091015689</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298.79178091015689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10</v>
      </c>
      <c r="N69" s="399">
        <f>K69/M69</f>
        <v>10826.2</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21494.824361440798</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138123.78976768977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27624.757953537955</v>
      </c>
      <c r="M82" s="858"/>
      <c r="N82" s="54"/>
    </row>
    <row r="83" spans="1:14">
      <c r="B83" s="92" t="s">
        <v>973</v>
      </c>
      <c r="C83" s="93"/>
      <c r="D83" s="93"/>
      <c r="E83" s="93"/>
      <c r="F83" s="93"/>
      <c r="G83" s="93"/>
      <c r="H83" s="93"/>
      <c r="I83" s="90"/>
      <c r="J83" s="91"/>
      <c r="K83" s="308">
        <v>0.05</v>
      </c>
      <c r="L83" s="857">
        <f>N77*K83</f>
        <v>6906.1894883844889</v>
      </c>
      <c r="M83" s="858"/>
      <c r="N83" s="54"/>
    </row>
    <row r="84" spans="1:14" ht="15.75" thickBot="1">
      <c r="B84" s="94" t="s">
        <v>974</v>
      </c>
      <c r="C84" s="95"/>
      <c r="D84" s="95"/>
      <c r="E84" s="95"/>
      <c r="F84" s="95"/>
      <c r="G84" s="95"/>
      <c r="H84" s="95"/>
      <c r="I84" s="96"/>
      <c r="J84" s="97"/>
      <c r="K84" s="309">
        <v>0.05</v>
      </c>
      <c r="L84" s="859">
        <f>N77*K84</f>
        <v>6906.1894883844889</v>
      </c>
      <c r="M84" s="860"/>
      <c r="N84" s="54"/>
    </row>
    <row r="85" spans="1:14" ht="15.75" thickBot="1">
      <c r="B85" s="823" t="s">
        <v>953</v>
      </c>
      <c r="C85" s="824"/>
      <c r="D85" s="824"/>
      <c r="E85" s="824"/>
      <c r="F85" s="824"/>
      <c r="G85" s="824"/>
      <c r="H85" s="824"/>
      <c r="I85" s="824"/>
      <c r="J85" s="824"/>
      <c r="K85" s="824"/>
      <c r="L85" s="824"/>
      <c r="M85" s="825"/>
      <c r="N85" s="55">
        <f>L82+L83+L84</f>
        <v>41437.13693030693</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179560.92669799671</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1142</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N75*M41</f>
        <v>53.737060903601993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53.737060903601993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3053.9783580012049</v>
      </c>
      <c r="N48" s="276">
        <f>K48*M48</f>
        <v>3053.9783580012049</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1447.5885932030824</v>
      </c>
      <c r="N49" s="276">
        <f>K49*M49</f>
        <v>5790.3543728123295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3" t="s">
        <v>953</v>
      </c>
      <c r="C53" s="824"/>
      <c r="D53" s="824"/>
      <c r="E53" s="824"/>
      <c r="F53" s="824"/>
      <c r="G53" s="824"/>
      <c r="H53" s="824"/>
      <c r="I53" s="824"/>
      <c r="J53" s="824"/>
      <c r="K53" s="824"/>
      <c r="L53" s="824"/>
      <c r="M53" s="825"/>
      <c r="N53" s="398">
        <f>SUM(N48:N52)</f>
        <v>8844.332730813534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B58" s="49"/>
      <c r="C58" s="321"/>
      <c r="D58" s="321"/>
      <c r="E58" s="321"/>
      <c r="F58" s="321"/>
      <c r="G58" s="321"/>
      <c r="H58" s="315"/>
      <c r="I58" s="283"/>
      <c r="J58" s="290"/>
      <c r="K58" s="283"/>
      <c r="L58" s="827"/>
      <c r="M58" s="828"/>
      <c r="N58" s="291"/>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67" t="s">
        <v>7</v>
      </c>
      <c r="B69" s="52" t="str">
        <f>VLOOKUP(A69,'MANO DE OBRA'!A8:D68,3,FALSE)</f>
        <v>Obrero (2)</v>
      </c>
      <c r="C69" s="50"/>
      <c r="D69" s="50"/>
      <c r="E69" s="50"/>
      <c r="F69" s="50"/>
      <c r="G69" s="50"/>
      <c r="H69" s="50"/>
      <c r="I69" s="296">
        <f>K69/J69*100</f>
        <v>58520.000000000007</v>
      </c>
      <c r="J69" s="297">
        <v>185</v>
      </c>
      <c r="K69" s="298">
        <f>VLOOKUP(A69,'MANO DE OBRA'!A8:D99,4,FALSE)</f>
        <v>108262</v>
      </c>
      <c r="L69" s="53"/>
      <c r="M69" s="438">
        <v>400</v>
      </c>
      <c r="N69" s="399">
        <f>K69/M69</f>
        <v>270.65499999999997</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130"/>
    </row>
    <row r="75" spans="1:15" ht="15.75" thickBot="1">
      <c r="B75" s="829" t="s">
        <v>953</v>
      </c>
      <c r="C75" s="830"/>
      <c r="D75" s="830"/>
      <c r="E75" s="830"/>
      <c r="F75" s="830"/>
      <c r="G75" s="830"/>
      <c r="H75" s="830"/>
      <c r="I75" s="830"/>
      <c r="J75" s="830"/>
      <c r="K75" s="830"/>
      <c r="L75" s="830"/>
      <c r="M75" s="831"/>
      <c r="N75" s="464">
        <f>SUM(N69:N74)</f>
        <v>537.37060903601991</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9435.4404007531557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1887.0880801506312</v>
      </c>
      <c r="M82" s="858"/>
      <c r="N82" s="54"/>
    </row>
    <row r="83" spans="1:14">
      <c r="B83" s="92" t="s">
        <v>973</v>
      </c>
      <c r="C83" s="93"/>
      <c r="D83" s="93"/>
      <c r="E83" s="93"/>
      <c r="F83" s="93"/>
      <c r="G83" s="93"/>
      <c r="H83" s="93"/>
      <c r="I83" s="90"/>
      <c r="J83" s="91"/>
      <c r="K83" s="308">
        <v>0.05</v>
      </c>
      <c r="L83" s="857">
        <f>N77*K83</f>
        <v>471.7720200376578</v>
      </c>
      <c r="M83" s="858"/>
      <c r="N83" s="54"/>
    </row>
    <row r="84" spans="1:14" ht="15.75" thickBot="1">
      <c r="B84" s="94" t="s">
        <v>974</v>
      </c>
      <c r="C84" s="95"/>
      <c r="D84" s="95"/>
      <c r="E84" s="95"/>
      <c r="F84" s="95"/>
      <c r="G84" s="95"/>
      <c r="H84" s="95"/>
      <c r="I84" s="96"/>
      <c r="J84" s="97"/>
      <c r="K84" s="309">
        <v>0.05</v>
      </c>
      <c r="L84" s="859">
        <f>N77*K84</f>
        <v>471.7720200376578</v>
      </c>
      <c r="M84" s="860"/>
      <c r="N84" s="54"/>
    </row>
    <row r="85" spans="1:14" ht="15.75" thickBot="1">
      <c r="B85" s="823" t="s">
        <v>953</v>
      </c>
      <c r="C85" s="824"/>
      <c r="D85" s="824"/>
      <c r="E85" s="824"/>
      <c r="F85" s="824"/>
      <c r="G85" s="824"/>
      <c r="H85" s="824"/>
      <c r="I85" s="824"/>
      <c r="J85" s="824"/>
      <c r="K85" s="824"/>
      <c r="L85" s="824"/>
      <c r="M85" s="825"/>
      <c r="N85" s="55">
        <f>L82+L83+L84</f>
        <v>2830.6321202259469</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12266.072520979102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1143</v>
      </c>
      <c r="C31" s="84" t="s">
        <v>2153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269</v>
      </c>
      <c r="B36" s="836" t="str">
        <f>VLOOKUP(A36,EQUIPOS!A6:D154,3,FALSE)</f>
        <v>Motoniveladora  potencia 215 HP, ancho de cuchilla 4,27 m, peso 18 ton.</v>
      </c>
      <c r="C36" s="837"/>
      <c r="D36" s="837"/>
      <c r="E36" s="837"/>
      <c r="F36" s="837"/>
      <c r="G36" s="837"/>
      <c r="H36" s="838"/>
      <c r="I36" s="271"/>
      <c r="J36" s="272"/>
      <c r="K36" s="273">
        <f>VLOOKUP(A36,EQUIPOS!A6:D163,4,FALSE)</f>
        <v>130118.32286702115</v>
      </c>
      <c r="L36" s="274"/>
      <c r="M36" s="340">
        <v>15</v>
      </c>
      <c r="N36" s="276">
        <f>K36/M36</f>
        <v>8674.5548578014095</v>
      </c>
    </row>
    <row r="37" spans="1:14">
      <c r="A37" s="116" t="s">
        <v>365</v>
      </c>
      <c r="B37" s="836" t="str">
        <f>VLOOKUP(A37,EQUIPOS!A7:D154,3,FALSE)</f>
        <v xml:space="preserve">Vibrocompatador, potencia 153 HP, peso 10 Ton. </v>
      </c>
      <c r="C37" s="837"/>
      <c r="D37" s="837"/>
      <c r="E37" s="837"/>
      <c r="F37" s="837"/>
      <c r="G37" s="837"/>
      <c r="H37" s="838"/>
      <c r="I37" s="425"/>
      <c r="J37" s="426"/>
      <c r="K37" s="273">
        <f>VLOOKUP(A37,EQUIPOS!A7:D164,4,FALSE)</f>
        <v>129804.36654715687</v>
      </c>
      <c r="L37" s="339"/>
      <c r="M37" s="340">
        <v>15</v>
      </c>
      <c r="N37" s="276">
        <f>K37/M37</f>
        <v>8653.6244364771246</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112.11635150600333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17440.295645784536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23156.302337209734</v>
      </c>
      <c r="N48" s="276">
        <f>K48*M48</f>
        <v>24314.117454070223</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46.036386356281774</v>
      </c>
      <c r="N49" s="276">
        <f>K49*M49</f>
        <v>1381.0915906884532</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25695.209044758678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1291</v>
      </c>
      <c r="B60" s="49" t="str">
        <f>VLOOKUP(A60,TRANSPORTE!A1:D117,3,FALSE)</f>
        <v>Transporte de material seleccionado para relleno</v>
      </c>
      <c r="C60" s="321"/>
      <c r="D60" s="321"/>
      <c r="E60" s="321"/>
      <c r="F60" s="321"/>
      <c r="G60" s="321"/>
      <c r="H60" s="315" t="s">
        <v>1998</v>
      </c>
      <c r="I60" s="283">
        <v>1.05</v>
      </c>
      <c r="J60" s="290">
        <v>1</v>
      </c>
      <c r="K60" s="283">
        <f>I60*J60</f>
        <v>1.05</v>
      </c>
      <c r="L60" s="827">
        <f>VLOOKUP(A60,TRANSPORTE!A1:D117,4,FALSE)</f>
        <v>1303.8790800609997</v>
      </c>
      <c r="M60" s="828"/>
      <c r="N60" s="291">
        <f>K60*L60</f>
        <v>1369.0730340640498</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1369.0730340640498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120</v>
      </c>
      <c r="N72" s="399">
        <f>K72/M72</f>
        <v>1353.2750000000001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2242.3270301200664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46746.904754727329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9349.3809509454659</v>
      </c>
      <c r="M84" s="858"/>
      <c r="N84" s="54"/>
    </row>
    <row r="85" spans="1:14">
      <c r="B85" s="92" t="s">
        <v>973</v>
      </c>
      <c r="C85" s="93"/>
      <c r="D85" s="93"/>
      <c r="E85" s="93"/>
      <c r="F85" s="93"/>
      <c r="G85" s="93"/>
      <c r="H85" s="93"/>
      <c r="I85" s="90"/>
      <c r="J85" s="91"/>
      <c r="K85" s="308">
        <v>0.05</v>
      </c>
      <c r="L85" s="857">
        <f>N79*K85</f>
        <v>2337.3452377363665</v>
      </c>
      <c r="M85" s="858"/>
      <c r="N85" s="54"/>
    </row>
    <row r="86" spans="1:14" ht="15.75" thickBot="1">
      <c r="B86" s="94" t="s">
        <v>974</v>
      </c>
      <c r="C86" s="95"/>
      <c r="D86" s="95"/>
      <c r="E86" s="95"/>
      <c r="F86" s="95"/>
      <c r="G86" s="95"/>
      <c r="H86" s="95"/>
      <c r="I86" s="96"/>
      <c r="J86" s="97"/>
      <c r="K86" s="309">
        <v>0.05</v>
      </c>
      <c r="L86" s="859">
        <f>N79*K86</f>
        <v>2337.3452377363665</v>
      </c>
      <c r="M86" s="860"/>
      <c r="N86" s="54"/>
    </row>
    <row r="87" spans="1:14" ht="15.75" thickBot="1">
      <c r="B87" s="823" t="s">
        <v>953</v>
      </c>
      <c r="C87" s="824"/>
      <c r="D87" s="824"/>
      <c r="E87" s="824"/>
      <c r="F87" s="824"/>
      <c r="G87" s="824"/>
      <c r="H87" s="824"/>
      <c r="I87" s="824"/>
      <c r="J87" s="824"/>
      <c r="K87" s="824"/>
      <c r="L87" s="824"/>
      <c r="M87" s="825"/>
      <c r="N87" s="55">
        <f>L84+L85+L86</f>
        <v>14024.071426418199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60770.976181145525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2.25" customHeight="1" thickBot="1">
      <c r="A31" t="s">
        <v>1844</v>
      </c>
      <c r="B31" s="83" t="s">
        <v>1144</v>
      </c>
      <c r="C31" s="963" t="s">
        <v>2154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5867.7896280766672</v>
      </c>
      <c r="N50" s="276">
        <f>K50*M50</f>
        <v>11735.579256153334</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146694.74070191669</v>
      </c>
      <c r="N51" s="276">
        <f>K51*M51</f>
        <v>73347.370350958343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148220.81853000098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166950.87879189855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33390.175758379708</v>
      </c>
      <c r="M84" s="858"/>
      <c r="N84" s="54"/>
    </row>
    <row r="85" spans="1:14">
      <c r="B85" s="92" t="s">
        <v>973</v>
      </c>
      <c r="C85" s="93"/>
      <c r="D85" s="93"/>
      <c r="E85" s="93"/>
      <c r="F85" s="93"/>
      <c r="G85" s="93"/>
      <c r="H85" s="93"/>
      <c r="I85" s="90"/>
      <c r="J85" s="91"/>
      <c r="K85" s="308">
        <v>0.05</v>
      </c>
      <c r="L85" s="857">
        <f>N79*K85</f>
        <v>8347.543939594927</v>
      </c>
      <c r="M85" s="858"/>
      <c r="N85" s="54"/>
    </row>
    <row r="86" spans="1:14" ht="15.75" thickBot="1">
      <c r="B86" s="94" t="s">
        <v>974</v>
      </c>
      <c r="C86" s="95"/>
      <c r="D86" s="95"/>
      <c r="E86" s="95"/>
      <c r="F86" s="95"/>
      <c r="G86" s="95"/>
      <c r="H86" s="95"/>
      <c r="I86" s="96"/>
      <c r="J86" s="97"/>
      <c r="K86" s="309">
        <v>0.05</v>
      </c>
      <c r="L86" s="859">
        <f>N79*K86</f>
        <v>8347.543939594927</v>
      </c>
      <c r="M86" s="860"/>
      <c r="N86" s="54"/>
    </row>
    <row r="87" spans="1:14" ht="15.75" thickBot="1">
      <c r="B87" s="823" t="s">
        <v>953</v>
      </c>
      <c r="C87" s="824"/>
      <c r="D87" s="824"/>
      <c r="E87" s="824"/>
      <c r="F87" s="824"/>
      <c r="G87" s="824"/>
      <c r="H87" s="824"/>
      <c r="I87" s="824"/>
      <c r="J87" s="824"/>
      <c r="K87" s="824"/>
      <c r="L87" s="824"/>
      <c r="M87" s="825"/>
      <c r="N87" s="55">
        <f>L84+L85+L86</f>
        <v>50085.263637569566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217036.14242946811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1.5" customHeight="1" thickBot="1">
      <c r="A31" t="s">
        <v>1844</v>
      </c>
      <c r="B31" s="83" t="s">
        <v>1691</v>
      </c>
      <c r="C31" s="963" t="s">
        <v>2155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5867.7896280766672</v>
      </c>
      <c r="N50" s="276">
        <f>K50*M50</f>
        <v>11735.579256153334</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146694.74070191669</v>
      </c>
      <c r="N51" s="276">
        <f>K51*M51</f>
        <v>73347.370350958343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148220.81853000098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166950.87879189855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33390.175758379708</v>
      </c>
      <c r="M84" s="858"/>
      <c r="N84" s="54"/>
    </row>
    <row r="85" spans="1:14">
      <c r="B85" s="92" t="s">
        <v>973</v>
      </c>
      <c r="C85" s="93"/>
      <c r="D85" s="93"/>
      <c r="E85" s="93"/>
      <c r="F85" s="93"/>
      <c r="G85" s="93"/>
      <c r="H85" s="93"/>
      <c r="I85" s="90"/>
      <c r="J85" s="91"/>
      <c r="K85" s="308">
        <v>0.05</v>
      </c>
      <c r="L85" s="857">
        <f>N79*K85</f>
        <v>8347.543939594927</v>
      </c>
      <c r="M85" s="858"/>
      <c r="N85" s="54"/>
    </row>
    <row r="86" spans="1:14" ht="15.75" thickBot="1">
      <c r="B86" s="94" t="s">
        <v>974</v>
      </c>
      <c r="C86" s="95"/>
      <c r="D86" s="95"/>
      <c r="E86" s="95"/>
      <c r="F86" s="95"/>
      <c r="G86" s="95"/>
      <c r="H86" s="95"/>
      <c r="I86" s="96"/>
      <c r="J86" s="97"/>
      <c r="K86" s="309">
        <v>0.05</v>
      </c>
      <c r="L86" s="859">
        <f>N79*K86</f>
        <v>8347.543939594927</v>
      </c>
      <c r="M86" s="860"/>
      <c r="N86" s="54"/>
    </row>
    <row r="87" spans="1:14" ht="15.75" thickBot="1">
      <c r="B87" s="823" t="s">
        <v>953</v>
      </c>
      <c r="C87" s="824"/>
      <c r="D87" s="824"/>
      <c r="E87" s="824"/>
      <c r="F87" s="824"/>
      <c r="G87" s="824"/>
      <c r="H87" s="824"/>
      <c r="I87" s="824"/>
      <c r="J87" s="824"/>
      <c r="K87" s="824"/>
      <c r="L87" s="824"/>
      <c r="M87" s="825"/>
      <c r="N87" s="55">
        <f>L84+L85+L86</f>
        <v>50085.263637569566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217036.14242946811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1692</v>
      </c>
      <c r="C31" s="963" t="s">
        <v>2156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5867.7896280766672</v>
      </c>
      <c r="N50" s="276">
        <f>K50*M50</f>
        <v>11735.579256153334</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146694.74070191669</v>
      </c>
      <c r="N51" s="276">
        <f>K51*M51</f>
        <v>73347.370350958343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148220.81853000098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67"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166950.87879189855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33390.175758379708</v>
      </c>
      <c r="M84" s="858"/>
      <c r="N84" s="54"/>
    </row>
    <row r="85" spans="1:14">
      <c r="B85" s="92" t="s">
        <v>973</v>
      </c>
      <c r="C85" s="93"/>
      <c r="D85" s="93"/>
      <c r="E85" s="93"/>
      <c r="F85" s="93"/>
      <c r="G85" s="93"/>
      <c r="H85" s="93"/>
      <c r="I85" s="90"/>
      <c r="J85" s="91"/>
      <c r="K85" s="308">
        <v>0.05</v>
      </c>
      <c r="L85" s="857">
        <f>N79*K85</f>
        <v>8347.543939594927</v>
      </c>
      <c r="M85" s="858"/>
      <c r="N85" s="54"/>
    </row>
    <row r="86" spans="1:14" ht="15.75" thickBot="1">
      <c r="B86" s="94" t="s">
        <v>974</v>
      </c>
      <c r="C86" s="95"/>
      <c r="D86" s="95"/>
      <c r="E86" s="95"/>
      <c r="F86" s="95"/>
      <c r="G86" s="95"/>
      <c r="H86" s="95"/>
      <c r="I86" s="96"/>
      <c r="J86" s="97"/>
      <c r="K86" s="309">
        <v>0.05</v>
      </c>
      <c r="L86" s="859">
        <f>N79*K86</f>
        <v>8347.543939594927</v>
      </c>
      <c r="M86" s="860"/>
      <c r="N86" s="54"/>
    </row>
    <row r="87" spans="1:14" ht="15.75" thickBot="1">
      <c r="B87" s="823" t="s">
        <v>953</v>
      </c>
      <c r="C87" s="824"/>
      <c r="D87" s="824"/>
      <c r="E87" s="824"/>
      <c r="F87" s="824"/>
      <c r="G87" s="824"/>
      <c r="H87" s="824"/>
      <c r="I87" s="824"/>
      <c r="J87" s="824"/>
      <c r="K87" s="824"/>
      <c r="L87" s="824"/>
      <c r="M87" s="825"/>
      <c r="N87" s="55">
        <f>L84+L85+L86</f>
        <v>50085.263637569566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217036.14242946811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1693</v>
      </c>
      <c r="C31" s="963" t="s">
        <v>2157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4529.5576781490636</v>
      </c>
      <c r="N49" s="276">
        <f>K49*M49</f>
        <v>5208.9913298714227</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5867.7896280766672</v>
      </c>
      <c r="N50" s="276">
        <f>K50*M50</f>
        <v>11735.579256153334</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146694.74070191669</v>
      </c>
      <c r="N51" s="276">
        <f>K51*M51</f>
        <v>73347.370350958343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148220.81853000098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166950.87879189855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33390.175758379708</v>
      </c>
      <c r="M84" s="858"/>
      <c r="N84" s="54"/>
    </row>
    <row r="85" spans="1:14">
      <c r="B85" s="92" t="s">
        <v>973</v>
      </c>
      <c r="C85" s="93"/>
      <c r="D85" s="93"/>
      <c r="E85" s="93"/>
      <c r="F85" s="93"/>
      <c r="G85" s="93"/>
      <c r="H85" s="93"/>
      <c r="I85" s="90"/>
      <c r="J85" s="91"/>
      <c r="K85" s="308">
        <v>0.05</v>
      </c>
      <c r="L85" s="857">
        <f>N79*K85</f>
        <v>8347.543939594927</v>
      </c>
      <c r="M85" s="858"/>
      <c r="N85" s="54"/>
    </row>
    <row r="86" spans="1:14" ht="15.75" thickBot="1">
      <c r="B86" s="94" t="s">
        <v>974</v>
      </c>
      <c r="C86" s="95"/>
      <c r="D86" s="95"/>
      <c r="E86" s="95"/>
      <c r="F86" s="95"/>
      <c r="G86" s="95"/>
      <c r="H86" s="95"/>
      <c r="I86" s="96"/>
      <c r="J86" s="97"/>
      <c r="K86" s="309">
        <v>0.05</v>
      </c>
      <c r="L86" s="859">
        <f>N79*K86</f>
        <v>8347.543939594927</v>
      </c>
      <c r="M86" s="860"/>
      <c r="N86" s="54"/>
    </row>
    <row r="87" spans="1:14" ht="15.75" thickBot="1">
      <c r="B87" s="823" t="s">
        <v>953</v>
      </c>
      <c r="C87" s="824"/>
      <c r="D87" s="824"/>
      <c r="E87" s="824"/>
      <c r="F87" s="824"/>
      <c r="G87" s="824"/>
      <c r="H87" s="824"/>
      <c r="I87" s="824"/>
      <c r="J87" s="824"/>
      <c r="K87" s="824"/>
      <c r="L87" s="824"/>
      <c r="M87" s="825"/>
      <c r="N87" s="55">
        <f>L84+L85+L86</f>
        <v>50085.263637569566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217036.14242946811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1145</v>
      </c>
      <c r="C31" s="963" t="s">
        <v>1733</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4529.5576781490636</v>
      </c>
      <c r="N49" s="276">
        <f>K49*M49</f>
        <v>2264.7788390745318</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5867.7896280766672</v>
      </c>
      <c r="N50" s="276">
        <f>K50*M50</f>
        <v>5867.7896280766672</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153842.0941061046</v>
      </c>
      <c r="N51" s="276">
        <f>K51*M51</f>
        <v>153842.0941061046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219903.54016627368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1998</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238633.60042817125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47726.720085634253</v>
      </c>
      <c r="M84" s="858"/>
      <c r="N84" s="54"/>
    </row>
    <row r="85" spans="1:14">
      <c r="B85" s="92" t="s">
        <v>973</v>
      </c>
      <c r="C85" s="93"/>
      <c r="D85" s="93"/>
      <c r="E85" s="93"/>
      <c r="F85" s="93"/>
      <c r="G85" s="93"/>
      <c r="H85" s="93"/>
      <c r="I85" s="90"/>
      <c r="J85" s="91"/>
      <c r="K85" s="308">
        <v>0.05</v>
      </c>
      <c r="L85" s="857">
        <f>N79*K85</f>
        <v>11931.680021408563</v>
      </c>
      <c r="M85" s="858"/>
      <c r="N85" s="54"/>
    </row>
    <row r="86" spans="1:14" ht="15.75" thickBot="1">
      <c r="B86" s="94" t="s">
        <v>974</v>
      </c>
      <c r="C86" s="95"/>
      <c r="D86" s="95"/>
      <c r="E86" s="95"/>
      <c r="F86" s="95"/>
      <c r="G86" s="95"/>
      <c r="H86" s="95"/>
      <c r="I86" s="96"/>
      <c r="J86" s="97"/>
      <c r="K86" s="309">
        <v>0.05</v>
      </c>
      <c r="L86" s="859">
        <f>N79*K86</f>
        <v>11931.680021408563</v>
      </c>
      <c r="M86" s="860"/>
      <c r="N86" s="54"/>
    </row>
    <row r="87" spans="1:14" ht="15.75" thickBot="1">
      <c r="B87" s="823" t="s">
        <v>953</v>
      </c>
      <c r="C87" s="824"/>
      <c r="D87" s="824"/>
      <c r="E87" s="824"/>
      <c r="F87" s="824"/>
      <c r="G87" s="824"/>
      <c r="H87" s="824"/>
      <c r="I87" s="824"/>
      <c r="J87" s="824"/>
      <c r="K87" s="824"/>
      <c r="L87" s="824"/>
      <c r="M87" s="825"/>
      <c r="N87" s="55">
        <f>L84+L85+L86</f>
        <v>71590.080128451387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310223.68055662262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1694</v>
      </c>
      <c r="C31" s="963" t="s">
        <v>1695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4529.5576781490636</v>
      </c>
      <c r="N49" s="276">
        <f>K49*M49</f>
        <v>2264.7788390745318</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5867.7896280766672</v>
      </c>
      <c r="N50" s="276">
        <f>K50*M50</f>
        <v>5867.7896280766672</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153842.0941061046</v>
      </c>
      <c r="N51" s="276">
        <f>K51*M51</f>
        <v>153842.0941061046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219903.54016627368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238633.60042817125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47726.720085634253</v>
      </c>
      <c r="M84" s="858"/>
      <c r="N84" s="54"/>
    </row>
    <row r="85" spans="1:14">
      <c r="B85" s="92" t="s">
        <v>973</v>
      </c>
      <c r="C85" s="93"/>
      <c r="D85" s="93"/>
      <c r="E85" s="93"/>
      <c r="F85" s="93"/>
      <c r="G85" s="93"/>
      <c r="H85" s="93"/>
      <c r="I85" s="90"/>
      <c r="J85" s="91"/>
      <c r="K85" s="308">
        <v>0.05</v>
      </c>
      <c r="L85" s="857">
        <f>N79*K85</f>
        <v>11931.680021408563</v>
      </c>
      <c r="M85" s="858"/>
      <c r="N85" s="54"/>
    </row>
    <row r="86" spans="1:14" ht="15.75" thickBot="1">
      <c r="B86" s="94" t="s">
        <v>974</v>
      </c>
      <c r="C86" s="95"/>
      <c r="D86" s="95"/>
      <c r="E86" s="95"/>
      <c r="F86" s="95"/>
      <c r="G86" s="95"/>
      <c r="H86" s="95"/>
      <c r="I86" s="96"/>
      <c r="J86" s="97"/>
      <c r="K86" s="309">
        <v>0.05</v>
      </c>
      <c r="L86" s="859">
        <f>N79*K86</f>
        <v>11931.680021408563</v>
      </c>
      <c r="M86" s="860"/>
      <c r="N86" s="54"/>
    </row>
    <row r="87" spans="1:14" ht="15.75" thickBot="1">
      <c r="B87" s="823" t="s">
        <v>953</v>
      </c>
      <c r="C87" s="824"/>
      <c r="D87" s="824"/>
      <c r="E87" s="824"/>
      <c r="F87" s="824"/>
      <c r="G87" s="824"/>
      <c r="H87" s="824"/>
      <c r="I87" s="824"/>
      <c r="J87" s="824"/>
      <c r="K87" s="824"/>
      <c r="L87" s="824"/>
      <c r="M87" s="825"/>
      <c r="N87" s="55">
        <f>L84+L85+L86</f>
        <v>71590.080128451387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310223.68055662262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1696</v>
      </c>
      <c r="C31" s="963" t="s">
        <v>1697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4529.5576781490636</v>
      </c>
      <c r="N49" s="276">
        <f>K49*M49</f>
        <v>2264.7788390745318</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5867.7896280766672</v>
      </c>
      <c r="N50" s="276">
        <f>K50*M50</f>
        <v>5867.7896280766672</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153842.0941061046</v>
      </c>
      <c r="N51" s="276">
        <f>K51*M51</f>
        <v>153842.0941061046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219903.54016627368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238633.60042817125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47726.720085634253</v>
      </c>
      <c r="M84" s="858"/>
      <c r="N84" s="54"/>
    </row>
    <row r="85" spans="1:14">
      <c r="B85" s="92" t="s">
        <v>973</v>
      </c>
      <c r="C85" s="93"/>
      <c r="D85" s="93"/>
      <c r="E85" s="93"/>
      <c r="F85" s="93"/>
      <c r="G85" s="93"/>
      <c r="H85" s="93"/>
      <c r="I85" s="90"/>
      <c r="J85" s="91"/>
      <c r="K85" s="308">
        <v>0.05</v>
      </c>
      <c r="L85" s="857">
        <f>N79*K85</f>
        <v>11931.680021408563</v>
      </c>
      <c r="M85" s="858"/>
      <c r="N85" s="54"/>
    </row>
    <row r="86" spans="1:14" ht="15.75" thickBot="1">
      <c r="B86" s="94" t="s">
        <v>974</v>
      </c>
      <c r="C86" s="95"/>
      <c r="D86" s="95"/>
      <c r="E86" s="95"/>
      <c r="F86" s="95"/>
      <c r="G86" s="95"/>
      <c r="H86" s="95"/>
      <c r="I86" s="96"/>
      <c r="J86" s="97"/>
      <c r="K86" s="309">
        <v>0.05</v>
      </c>
      <c r="L86" s="859">
        <f>N79*K86</f>
        <v>11931.680021408563</v>
      </c>
      <c r="M86" s="860"/>
      <c r="N86" s="54"/>
    </row>
    <row r="87" spans="1:14" ht="15.75" thickBot="1">
      <c r="B87" s="823" t="s">
        <v>953</v>
      </c>
      <c r="C87" s="824"/>
      <c r="D87" s="824"/>
      <c r="E87" s="824"/>
      <c r="F87" s="824"/>
      <c r="G87" s="824"/>
      <c r="H87" s="824"/>
      <c r="I87" s="824"/>
      <c r="J87" s="824"/>
      <c r="K87" s="824"/>
      <c r="L87" s="824"/>
      <c r="M87" s="825"/>
      <c r="N87" s="55">
        <f>L84+L85+L86</f>
        <v>71590.080128451387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310223.68055662262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1698</v>
      </c>
      <c r="C31" s="963" t="s">
        <v>1699</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808.02560903602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808.02560903602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52662.615993652616</v>
      </c>
      <c r="N48" s="276">
        <f>K48*M48</f>
        <v>57928.877593017882</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4529.5576781490636</v>
      </c>
      <c r="N49" s="276">
        <f>K49*M49</f>
        <v>2264.7788390745318</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5867.7896280766672</v>
      </c>
      <c r="N50" s="276">
        <f>K50*M50</f>
        <v>5867.7896280766672</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153842.0941061046</v>
      </c>
      <c r="N51" s="276">
        <f>K51*M51</f>
        <v>153842.0941061046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219903.54016627368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827">
        <f>VLOOKUP(A60,TRANSPORTE!A1:D117,4,FALSE)</f>
        <v>1601.3840655828621</v>
      </c>
      <c r="M60" s="828"/>
      <c r="N60" s="291">
        <f>K60*L60</f>
        <v>1761.5224721411485</v>
      </c>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f>N60+N61+N62+N63+N64</f>
        <v>1761.5224721411485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v>
      </c>
      <c r="N71" s="399">
        <f>K71/M71</f>
        <v>10826.2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16160.5121807204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238633.60042817125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47726.720085634253</v>
      </c>
      <c r="M84" s="858"/>
      <c r="N84" s="54"/>
    </row>
    <row r="85" spans="1:14">
      <c r="B85" s="92" t="s">
        <v>973</v>
      </c>
      <c r="C85" s="93"/>
      <c r="D85" s="93"/>
      <c r="E85" s="93"/>
      <c r="F85" s="93"/>
      <c r="G85" s="93"/>
      <c r="H85" s="93"/>
      <c r="I85" s="90"/>
      <c r="J85" s="91"/>
      <c r="K85" s="308">
        <v>0.05</v>
      </c>
      <c r="L85" s="857">
        <f>N79*K85</f>
        <v>11931.680021408563</v>
      </c>
      <c r="M85" s="858"/>
      <c r="N85" s="54"/>
    </row>
    <row r="86" spans="1:14" ht="15.75" thickBot="1">
      <c r="B86" s="94" t="s">
        <v>974</v>
      </c>
      <c r="C86" s="95"/>
      <c r="D86" s="95"/>
      <c r="E86" s="95"/>
      <c r="F86" s="95"/>
      <c r="G86" s="95"/>
      <c r="H86" s="95"/>
      <c r="I86" s="96"/>
      <c r="J86" s="97"/>
      <c r="K86" s="309">
        <v>0.05</v>
      </c>
      <c r="L86" s="859">
        <f>N79*K86</f>
        <v>11931.680021408563</v>
      </c>
      <c r="M86" s="860"/>
      <c r="N86" s="54"/>
    </row>
    <row r="87" spans="1:14" ht="15.75" thickBot="1">
      <c r="B87" s="823" t="s">
        <v>953</v>
      </c>
      <c r="C87" s="824"/>
      <c r="D87" s="824"/>
      <c r="E87" s="824"/>
      <c r="F87" s="824"/>
      <c r="G87" s="824"/>
      <c r="H87" s="824"/>
      <c r="I87" s="824"/>
      <c r="J87" s="824"/>
      <c r="K87" s="824"/>
      <c r="L87" s="824"/>
      <c r="M87" s="825"/>
      <c r="N87" s="55">
        <f>L84+L85+L86</f>
        <v>71590.080128451387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310223.68055662262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1844</v>
      </c>
      <c r="B31" s="83" t="s">
        <v>1700</v>
      </c>
      <c r="C31" s="963" t="s">
        <v>1701</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5076.7903842899632</v>
      </c>
      <c r="N48" s="276">
        <f>K48*M48</f>
        <v>6599.8274995769525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6599.8274995769525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8215.8787176489932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1643.1757435297986</v>
      </c>
      <c r="M84" s="858"/>
      <c r="N84" s="54"/>
    </row>
    <row r="85" spans="1:14">
      <c r="B85" s="92" t="s">
        <v>973</v>
      </c>
      <c r="C85" s="93"/>
      <c r="D85" s="93"/>
      <c r="E85" s="93"/>
      <c r="F85" s="93"/>
      <c r="G85" s="93"/>
      <c r="H85" s="93"/>
      <c r="I85" s="90"/>
      <c r="J85" s="91"/>
      <c r="K85" s="308">
        <v>0.05</v>
      </c>
      <c r="L85" s="857">
        <f>N79*K85</f>
        <v>410.79393588244966</v>
      </c>
      <c r="M85" s="858"/>
      <c r="N85" s="54"/>
    </row>
    <row r="86" spans="1:14" ht="15.75" thickBot="1">
      <c r="B86" s="94" t="s">
        <v>974</v>
      </c>
      <c r="C86" s="95"/>
      <c r="D86" s="95"/>
      <c r="E86" s="95"/>
      <c r="F86" s="95"/>
      <c r="G86" s="95"/>
      <c r="H86" s="95"/>
      <c r="I86" s="96"/>
      <c r="J86" s="97"/>
      <c r="K86" s="309">
        <v>0.05</v>
      </c>
      <c r="L86" s="859">
        <f>N79*K86</f>
        <v>410.79393588244966</v>
      </c>
      <c r="M86" s="860"/>
      <c r="N86" s="54"/>
    </row>
    <row r="87" spans="1:14" ht="15.75" thickBot="1">
      <c r="B87" s="823" t="s">
        <v>953</v>
      </c>
      <c r="C87" s="824"/>
      <c r="D87" s="824"/>
      <c r="E87" s="824"/>
      <c r="F87" s="824"/>
      <c r="G87" s="824"/>
      <c r="H87" s="824"/>
      <c r="I87" s="824"/>
      <c r="J87" s="824"/>
      <c r="K87" s="824"/>
      <c r="L87" s="824"/>
      <c r="M87" s="825"/>
      <c r="N87" s="55">
        <f>L84+L85+L86</f>
        <v>2464.763615294698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10680.642332943691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1844</v>
      </c>
      <c r="B31" s="83" t="s">
        <v>1702</v>
      </c>
      <c r="C31" s="963" t="s">
        <v>1703</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15778.971423615581</v>
      </c>
      <c r="N48" s="276">
        <f>K48*M48</f>
        <v>20512.662850700257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20512.662850700257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22128.714068772297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4425.7428137544593</v>
      </c>
      <c r="M84" s="858"/>
      <c r="N84" s="54"/>
    </row>
    <row r="85" spans="1:14">
      <c r="B85" s="92" t="s">
        <v>973</v>
      </c>
      <c r="C85" s="93"/>
      <c r="D85" s="93"/>
      <c r="E85" s="93"/>
      <c r="F85" s="93"/>
      <c r="G85" s="93"/>
      <c r="H85" s="93"/>
      <c r="I85" s="90"/>
      <c r="J85" s="91"/>
      <c r="K85" s="308">
        <v>0.05</v>
      </c>
      <c r="L85" s="857">
        <f>N79*K85</f>
        <v>1106.4357034386148</v>
      </c>
      <c r="M85" s="858"/>
      <c r="N85" s="54"/>
    </row>
    <row r="86" spans="1:14" ht="15.75" thickBot="1">
      <c r="B86" s="94" t="s">
        <v>974</v>
      </c>
      <c r="C86" s="95"/>
      <c r="D86" s="95"/>
      <c r="E86" s="95"/>
      <c r="F86" s="95"/>
      <c r="G86" s="95"/>
      <c r="H86" s="95"/>
      <c r="I86" s="96"/>
      <c r="J86" s="97"/>
      <c r="K86" s="309">
        <v>0.05</v>
      </c>
      <c r="L86" s="859">
        <f>N79*K86</f>
        <v>1106.4357034386148</v>
      </c>
      <c r="M86" s="860"/>
      <c r="N86" s="54"/>
    </row>
    <row r="87" spans="1:14" ht="15.75" thickBot="1">
      <c r="B87" s="823" t="s">
        <v>953</v>
      </c>
      <c r="C87" s="824"/>
      <c r="D87" s="824"/>
      <c r="E87" s="824"/>
      <c r="F87" s="824"/>
      <c r="G87" s="824"/>
      <c r="H87" s="824"/>
      <c r="I87" s="824"/>
      <c r="J87" s="824"/>
      <c r="K87" s="824"/>
      <c r="L87" s="824"/>
      <c r="M87" s="825"/>
      <c r="N87" s="55">
        <f>L84+L85+L86</f>
        <v>6638.614220631689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28767.328289403988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75" customHeight="1" thickBot="1">
      <c r="A31" t="s">
        <v>1844</v>
      </c>
      <c r="B31" s="83" t="s">
        <v>1704</v>
      </c>
      <c r="C31" s="963" t="s">
        <v>2158</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5076.7903842899632</v>
      </c>
      <c r="N48" s="276">
        <f>K48*M48</f>
        <v>6599.8274995769525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6599.8274995769525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8215.8787176489932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1643.1757435297986</v>
      </c>
      <c r="M84" s="858"/>
      <c r="N84" s="54"/>
    </row>
    <row r="85" spans="1:14">
      <c r="B85" s="92" t="s">
        <v>973</v>
      </c>
      <c r="C85" s="93"/>
      <c r="D85" s="93"/>
      <c r="E85" s="93"/>
      <c r="F85" s="93"/>
      <c r="G85" s="93"/>
      <c r="H85" s="93"/>
      <c r="I85" s="90"/>
      <c r="J85" s="91"/>
      <c r="K85" s="308">
        <v>0.05</v>
      </c>
      <c r="L85" s="857">
        <f>N79*K85</f>
        <v>410.79393588244966</v>
      </c>
      <c r="M85" s="858"/>
      <c r="N85" s="54"/>
    </row>
    <row r="86" spans="1:14" ht="15.75" thickBot="1">
      <c r="B86" s="94" t="s">
        <v>974</v>
      </c>
      <c r="C86" s="95"/>
      <c r="D86" s="95"/>
      <c r="E86" s="95"/>
      <c r="F86" s="95"/>
      <c r="G86" s="95"/>
      <c r="H86" s="95"/>
      <c r="I86" s="96"/>
      <c r="J86" s="97"/>
      <c r="K86" s="309">
        <v>0.05</v>
      </c>
      <c r="L86" s="859">
        <f>N79*K86</f>
        <v>410.79393588244966</v>
      </c>
      <c r="M86" s="860"/>
      <c r="N86" s="54"/>
    </row>
    <row r="87" spans="1:14" ht="15.75" thickBot="1">
      <c r="B87" s="823" t="s">
        <v>953</v>
      </c>
      <c r="C87" s="824"/>
      <c r="D87" s="824"/>
      <c r="E87" s="824"/>
      <c r="F87" s="824"/>
      <c r="G87" s="824"/>
      <c r="H87" s="824"/>
      <c r="I87" s="824"/>
      <c r="J87" s="824"/>
      <c r="K87" s="824"/>
      <c r="L87" s="824"/>
      <c r="M87" s="825"/>
      <c r="N87" s="55">
        <f>L84+L85+L86</f>
        <v>2464.763615294698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10680.642332943691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30" customHeight="1" thickBot="1">
      <c r="A31" t="s">
        <v>1844</v>
      </c>
      <c r="B31" s="83" t="s">
        <v>1705</v>
      </c>
      <c r="C31" s="963" t="s">
        <v>2159</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c r="C41" s="844"/>
      <c r="D41" s="844"/>
      <c r="E41" s="41"/>
      <c r="F41" s="42"/>
      <c r="G41" s="42"/>
      <c r="H41" s="43"/>
      <c r="I41" s="39"/>
      <c r="J41" s="40"/>
      <c r="K41" s="283"/>
      <c r="L41" s="280"/>
      <c r="M41" s="405"/>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15778.971423615581</v>
      </c>
      <c r="N48" s="276">
        <f>K48*M48</f>
        <v>20512.662850700257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20512.662850700257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200</v>
      </c>
      <c r="N71" s="399">
        <f>K71/M71</f>
        <v>1082.6199999999999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1616.0512180720398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22128.714068772297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4425.7428137544593</v>
      </c>
      <c r="M84" s="858"/>
      <c r="N84" s="54"/>
    </row>
    <row r="85" spans="1:14">
      <c r="B85" s="92" t="s">
        <v>973</v>
      </c>
      <c r="C85" s="93"/>
      <c r="D85" s="93"/>
      <c r="E85" s="93"/>
      <c r="F85" s="93"/>
      <c r="G85" s="93"/>
      <c r="H85" s="93"/>
      <c r="I85" s="90"/>
      <c r="J85" s="91"/>
      <c r="K85" s="308">
        <v>0.05</v>
      </c>
      <c r="L85" s="857">
        <f>N79*K85</f>
        <v>1106.4357034386148</v>
      </c>
      <c r="M85" s="858"/>
      <c r="N85" s="54"/>
    </row>
    <row r="86" spans="1:14" ht="15.75" thickBot="1">
      <c r="B86" s="94" t="s">
        <v>974</v>
      </c>
      <c r="C86" s="95"/>
      <c r="D86" s="95"/>
      <c r="E86" s="95"/>
      <c r="F86" s="95"/>
      <c r="G86" s="95"/>
      <c r="H86" s="95"/>
      <c r="I86" s="96"/>
      <c r="J86" s="97"/>
      <c r="K86" s="309">
        <v>0.05</v>
      </c>
      <c r="L86" s="859">
        <f>N79*K86</f>
        <v>1106.4357034386148</v>
      </c>
      <c r="M86" s="860"/>
      <c r="N86" s="54"/>
    </row>
    <row r="87" spans="1:14" ht="15.75" thickBot="1">
      <c r="B87" s="823" t="s">
        <v>953</v>
      </c>
      <c r="C87" s="824"/>
      <c r="D87" s="824"/>
      <c r="E87" s="824"/>
      <c r="F87" s="824"/>
      <c r="G87" s="824"/>
      <c r="H87" s="824"/>
      <c r="I87" s="824"/>
      <c r="J87" s="824"/>
      <c r="K87" s="824"/>
      <c r="L87" s="824"/>
      <c r="M87" s="825"/>
      <c r="N87" s="55">
        <f>L84+L85+L86</f>
        <v>6638.614220631689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28767.328289403988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1706</v>
      </c>
      <c r="C31" s="84" t="s">
        <v>2160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152</v>
      </c>
      <c r="B36" s="836" t="str">
        <f>VLOOKUP(A36,EQUIPOS!A6:D154,3,FALSE)</f>
        <v xml:space="preserve">Carrotanque de agua(1000 Galones) </v>
      </c>
      <c r="C36" s="837"/>
      <c r="D36" s="837"/>
      <c r="E36" s="837"/>
      <c r="F36" s="837"/>
      <c r="G36" s="837"/>
      <c r="H36" s="838"/>
      <c r="I36" s="271"/>
      <c r="J36" s="272"/>
      <c r="K36" s="273">
        <f>VLOOKUP(A36,EQUIPOS!A6:D163,4,FALSE)</f>
        <v>57261.822191603424</v>
      </c>
      <c r="L36" s="274"/>
      <c r="M36" s="340">
        <v>15</v>
      </c>
      <c r="N36" s="276">
        <f>K36/M36</f>
        <v>3817.4548127735616</v>
      </c>
    </row>
    <row r="37" spans="1:14">
      <c r="A37" s="116" t="s">
        <v>174</v>
      </c>
      <c r="B37" s="836" t="str">
        <f>VLOOKUP(A37,EQUIPOS!A7:D154,3,FALSE)</f>
        <v>Compactador vibratorio tipo DD-20</v>
      </c>
      <c r="C37" s="837"/>
      <c r="D37" s="837"/>
      <c r="E37" s="837"/>
      <c r="F37" s="837"/>
      <c r="G37" s="837"/>
      <c r="H37" s="838"/>
      <c r="I37" s="425"/>
      <c r="J37" s="426"/>
      <c r="K37" s="273">
        <f>VLOOKUP(A37,EQUIPOS!A7:D164,4,FALSE)</f>
        <v>83452.188146998858</v>
      </c>
      <c r="L37" s="339"/>
      <c r="M37" s="340">
        <v>15</v>
      </c>
      <c r="N37" s="276">
        <f>K37/M37</f>
        <v>5563.4792097999243</v>
      </c>
    </row>
    <row r="38" spans="1:14">
      <c r="A38" s="116" t="s">
        <v>269</v>
      </c>
      <c r="B38" s="836" t="str">
        <f>VLOOKUP(A38,EQUIPOS!A8:D154,3,FALSE)</f>
        <v>Motoniveladora  potencia 215 HP, ancho de cuchilla 4,27 m, peso 18 ton.</v>
      </c>
      <c r="C38" s="837"/>
      <c r="D38" s="837"/>
      <c r="E38" s="837"/>
      <c r="F38" s="837"/>
      <c r="G38" s="837"/>
      <c r="H38" s="838"/>
      <c r="I38" s="332"/>
      <c r="J38" s="334"/>
      <c r="K38" s="273">
        <f>VLOOKUP(A38,EQUIPOS!A8:D165,4,FALSE)</f>
        <v>130118.32286702115</v>
      </c>
      <c r="L38" s="427"/>
      <c r="M38" s="428">
        <v>15</v>
      </c>
      <c r="N38" s="276">
        <f>K38/M38</f>
        <v>8674.5548578014095</v>
      </c>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N75*M41</f>
        <v>44.846540602401326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SUM(N36:N41)</f>
        <v>18100.335420977295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23156.302337209734</v>
      </c>
      <c r="N48" s="276">
        <f>K48*M48</f>
        <v>30103.193038372654</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46.036386356281774</v>
      </c>
      <c r="N49" s="276">
        <f>K49*M49</f>
        <v>1381.0915906884532</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829" t="s">
        <v>953</v>
      </c>
      <c r="C53" s="830"/>
      <c r="D53" s="830"/>
      <c r="E53" s="830"/>
      <c r="F53" s="830"/>
      <c r="G53" s="830"/>
      <c r="H53" s="830"/>
      <c r="I53" s="830"/>
      <c r="J53" s="830"/>
      <c r="K53" s="830"/>
      <c r="L53" s="830"/>
      <c r="M53" s="831"/>
      <c r="N53" s="107">
        <f>SUM(N48:N52)</f>
        <v>31484.284629061109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826" t="s">
        <v>961</v>
      </c>
      <c r="M57" s="799"/>
      <c r="N57" s="79" t="s">
        <v>951</v>
      </c>
    </row>
    <row r="58" spans="1:14">
      <c r="A58" t="s">
        <v>1291</v>
      </c>
      <c r="B58" s="49" t="str">
        <f>VLOOKUP(A58,TRANSPORTE!A1:D117,3,FALSE)</f>
        <v>Transporte de material seleccionado para relleno</v>
      </c>
      <c r="C58" s="321"/>
      <c r="D58" s="321"/>
      <c r="E58" s="321"/>
      <c r="F58" s="321"/>
      <c r="G58" s="321"/>
      <c r="H58" s="315" t="s">
        <v>1998</v>
      </c>
      <c r="I58" s="283">
        <v>1.3</v>
      </c>
      <c r="J58" s="290">
        <v>1</v>
      </c>
      <c r="K58" s="283">
        <f>I58*J58</f>
        <v>1.3</v>
      </c>
      <c r="L58" s="827">
        <f>VLOOKUP(A58,TRANSPORTE!A1:D117,4,FALSE)</f>
        <v>1303.8790800609997</v>
      </c>
      <c r="M58" s="828"/>
      <c r="N58" s="291">
        <f>K58*L58</f>
        <v>1695.0428040792997</v>
      </c>
    </row>
    <row r="59" spans="1:14">
      <c r="B59" s="49"/>
      <c r="C59" s="50"/>
      <c r="D59" s="50"/>
      <c r="E59" s="50"/>
      <c r="F59" s="50"/>
      <c r="G59" s="50"/>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12"/>
      <c r="M63" s="813"/>
      <c r="N63" s="130"/>
    </row>
    <row r="64" spans="1:14" ht="15.75" thickBot="1">
      <c r="B64" s="829" t="s">
        <v>953</v>
      </c>
      <c r="C64" s="830"/>
      <c r="D64" s="830"/>
      <c r="E64" s="830"/>
      <c r="F64" s="830"/>
      <c r="G64" s="830"/>
      <c r="H64" s="830"/>
      <c r="I64" s="830"/>
      <c r="J64" s="830"/>
      <c r="K64" s="830"/>
      <c r="L64" s="830"/>
      <c r="M64" s="831"/>
      <c r="N64" s="107">
        <f>N58+N59+N60+N61+N62</f>
        <v>1695.0428040792997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49" t="s">
        <v>963</v>
      </c>
      <c r="C68" s="850"/>
      <c r="D68" s="850"/>
      <c r="E68" s="850"/>
      <c r="F68" s="850"/>
      <c r="G68" s="850"/>
      <c r="H68" s="850"/>
      <c r="I68" s="76" t="s">
        <v>964</v>
      </c>
      <c r="J68" s="78" t="s">
        <v>1409</v>
      </c>
      <c r="K68" s="77" t="s">
        <v>966</v>
      </c>
      <c r="L68" s="851" t="s">
        <v>950</v>
      </c>
      <c r="M68" s="975"/>
      <c r="N68" s="101" t="s">
        <v>951</v>
      </c>
    </row>
    <row r="69" spans="1:15">
      <c r="A69" s="170" t="s">
        <v>9</v>
      </c>
      <c r="B69" s="52" t="str">
        <f>VLOOKUP(A69,'MANO DE OBRA'!A8:D68,3,FALSE)</f>
        <v>Obrero (3)</v>
      </c>
      <c r="C69" s="50"/>
      <c r="D69" s="50"/>
      <c r="E69" s="50"/>
      <c r="F69" s="50"/>
      <c r="G69" s="50"/>
      <c r="H69" s="50"/>
      <c r="I69" s="296">
        <f>K69/J69*100</f>
        <v>87780</v>
      </c>
      <c r="J69" s="297">
        <v>185</v>
      </c>
      <c r="K69" s="298">
        <f>VLOOKUP(A69,'MANO DE OBRA'!A8:D99,4,FALSE)</f>
        <v>162393</v>
      </c>
      <c r="L69" s="53"/>
      <c r="M69" s="438">
        <v>120</v>
      </c>
      <c r="N69" s="399">
        <f>K69/M69</f>
        <v>1353.2750000000001</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10"/>
      <c r="C74" s="811"/>
      <c r="D74" s="811"/>
      <c r="E74" s="811"/>
      <c r="F74" s="811"/>
      <c r="G74" s="811"/>
      <c r="H74" s="811"/>
      <c r="I74" s="129"/>
      <c r="J74" s="129"/>
      <c r="K74" s="129"/>
      <c r="L74" s="911"/>
      <c r="M74" s="911"/>
      <c r="N74" s="48"/>
    </row>
    <row r="75" spans="1:15" ht="15.75" thickBot="1">
      <c r="B75" s="829" t="s">
        <v>953</v>
      </c>
      <c r="C75" s="830"/>
      <c r="D75" s="830"/>
      <c r="E75" s="830"/>
      <c r="F75" s="830"/>
      <c r="G75" s="830"/>
      <c r="H75" s="830"/>
      <c r="I75" s="830"/>
      <c r="J75" s="830"/>
      <c r="K75" s="830"/>
      <c r="L75" s="830"/>
      <c r="M75" s="831"/>
      <c r="N75" s="305">
        <f>SUM(N69:N74)</f>
        <v>2242.3270301200664</v>
      </c>
    </row>
    <row r="76" spans="1:15" ht="15.75" thickBot="1">
      <c r="B76" s="36"/>
      <c r="C76" s="37"/>
      <c r="D76" s="37"/>
      <c r="E76" s="37"/>
      <c r="F76" s="37"/>
      <c r="G76" s="37"/>
      <c r="H76" s="37"/>
      <c r="I76" s="37"/>
      <c r="J76" s="37"/>
      <c r="K76" s="37"/>
      <c r="L76" s="37"/>
      <c r="M76" s="37"/>
      <c r="N76" s="38"/>
    </row>
    <row r="77" spans="1:15" ht="15.75" thickBot="1">
      <c r="B77" s="823" t="s">
        <v>967</v>
      </c>
      <c r="C77" s="824"/>
      <c r="D77" s="824"/>
      <c r="E77" s="824"/>
      <c r="F77" s="824"/>
      <c r="G77" s="824"/>
      <c r="H77" s="824"/>
      <c r="I77" s="824"/>
      <c r="J77" s="824"/>
      <c r="K77" s="824"/>
      <c r="L77" s="824"/>
      <c r="M77" s="825"/>
      <c r="N77" s="102">
        <f>N43+N53+N64+N75</f>
        <v>53521.989884237766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14" t="s">
        <v>969</v>
      </c>
      <c r="C81" s="815"/>
      <c r="D81" s="815"/>
      <c r="E81" s="815"/>
      <c r="F81" s="815"/>
      <c r="G81" s="815"/>
      <c r="H81" s="815"/>
      <c r="I81" s="318"/>
      <c r="J81" s="338"/>
      <c r="K81" s="306" t="s">
        <v>970</v>
      </c>
      <c r="L81" s="853" t="s">
        <v>971</v>
      </c>
      <c r="M81" s="854"/>
      <c r="N81" s="307"/>
    </row>
    <row r="82" spans="1:14">
      <c r="B82" s="855" t="s">
        <v>972</v>
      </c>
      <c r="C82" s="856"/>
      <c r="D82" s="856"/>
      <c r="E82" s="856"/>
      <c r="F82" s="856"/>
      <c r="G82" s="856"/>
      <c r="H82" s="856"/>
      <c r="I82" s="90"/>
      <c r="J82" s="91"/>
      <c r="K82" s="308">
        <v>0.2</v>
      </c>
      <c r="L82" s="857">
        <f>N77*K82</f>
        <v>10704.397976847555</v>
      </c>
      <c r="M82" s="858"/>
      <c r="N82" s="54"/>
    </row>
    <row r="83" spans="1:14">
      <c r="B83" s="92" t="s">
        <v>973</v>
      </c>
      <c r="C83" s="93"/>
      <c r="D83" s="93"/>
      <c r="E83" s="93"/>
      <c r="F83" s="93"/>
      <c r="G83" s="93"/>
      <c r="H83" s="93"/>
      <c r="I83" s="90"/>
      <c r="J83" s="91"/>
      <c r="K83" s="308">
        <v>0.05</v>
      </c>
      <c r="L83" s="857">
        <f>N77*K83</f>
        <v>2676.0994942118887</v>
      </c>
      <c r="M83" s="858"/>
      <c r="N83" s="54"/>
    </row>
    <row r="84" spans="1:14" ht="15.75" thickBot="1">
      <c r="B84" s="94" t="s">
        <v>974</v>
      </c>
      <c r="C84" s="95"/>
      <c r="D84" s="95"/>
      <c r="E84" s="95"/>
      <c r="F84" s="95"/>
      <c r="G84" s="95"/>
      <c r="H84" s="95"/>
      <c r="I84" s="96"/>
      <c r="J84" s="97"/>
      <c r="K84" s="309">
        <v>0.05</v>
      </c>
      <c r="L84" s="859">
        <f>N77*K84</f>
        <v>2676.0994942118887</v>
      </c>
      <c r="M84" s="860"/>
      <c r="N84" s="54"/>
    </row>
    <row r="85" spans="1:14" ht="15.75" thickBot="1">
      <c r="B85" s="823" t="s">
        <v>953</v>
      </c>
      <c r="C85" s="824"/>
      <c r="D85" s="824"/>
      <c r="E85" s="824"/>
      <c r="F85" s="824"/>
      <c r="G85" s="824"/>
      <c r="H85" s="824"/>
      <c r="I85" s="824"/>
      <c r="J85" s="824"/>
      <c r="K85" s="824"/>
      <c r="L85" s="824"/>
      <c r="M85" s="825"/>
      <c r="N85" s="55">
        <f>L82+L83+L84</f>
        <v>16056.596965271332</v>
      </c>
    </row>
    <row r="86" spans="1:14" ht="15.75" thickBot="1">
      <c r="B86" s="36"/>
      <c r="C86" s="37"/>
      <c r="D86" s="37"/>
      <c r="E86" s="37"/>
      <c r="F86" s="37"/>
      <c r="G86" s="37"/>
      <c r="H86" s="37"/>
      <c r="I86" s="37"/>
      <c r="J86" s="37"/>
      <c r="K86" s="37"/>
      <c r="L86" s="37"/>
      <c r="M86" s="37"/>
      <c r="N86" s="38"/>
    </row>
    <row r="87" spans="1:14" ht="15.75" thickBot="1">
      <c r="A87" t="s">
        <v>2015</v>
      </c>
      <c r="B87" s="823" t="s">
        <v>975</v>
      </c>
      <c r="C87" s="824"/>
      <c r="D87" s="824"/>
      <c r="E87" s="824"/>
      <c r="F87" s="824"/>
      <c r="G87" s="824"/>
      <c r="H87" s="824"/>
      <c r="I87" s="824"/>
      <c r="J87" s="824"/>
      <c r="K87" s="824"/>
      <c r="L87" s="824"/>
      <c r="M87" s="825"/>
      <c r="N87" s="192">
        <f>N77+N85</f>
        <v>69578.586849509098</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2215</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2216</v>
      </c>
      <c r="C103" s="259"/>
      <c r="D103" s="259"/>
      <c r="E103" s="259"/>
      <c r="F103" s="259"/>
      <c r="G103" s="259"/>
      <c r="H103" s="259"/>
      <c r="I103" s="259"/>
      <c r="J103" s="259"/>
      <c r="K103" s="259"/>
      <c r="L103" s="259"/>
      <c r="M103" s="259"/>
      <c r="N103" s="260"/>
    </row>
    <row r="104" spans="2:14" ht="15" customHeight="1">
      <c r="B104" s="965" t="s">
        <v>2217</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2218</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2219</v>
      </c>
      <c r="C117" s="261"/>
      <c r="D117" s="261"/>
      <c r="E117" s="247"/>
      <c r="F117" s="247"/>
      <c r="G117" s="247"/>
      <c r="H117" s="247"/>
      <c r="I117" s="247"/>
      <c r="J117" s="971"/>
      <c r="K117" s="971"/>
      <c r="L117" s="971"/>
      <c r="M117" s="971"/>
      <c r="N117" s="972"/>
    </row>
    <row r="118" spans="2:14" ht="15.75" thickBot="1">
      <c r="B118" s="423" t="s">
        <v>2220</v>
      </c>
      <c r="C118" s="424"/>
      <c r="D118" s="424"/>
      <c r="E118" s="263"/>
      <c r="F118" s="263"/>
      <c r="G118" s="263"/>
      <c r="H118" s="263"/>
      <c r="I118" s="263"/>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2046</v>
      </c>
      <c r="C31" s="84" t="s">
        <v>1453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106.68624361440799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1708</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20872.202256685894</v>
      </c>
      <c r="N48" s="276">
        <f>K48*M48</f>
        <v>14610.541579680124</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14610.541579680124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48"/>
    </row>
    <row r="77" spans="1:15" ht="15.75" thickBot="1">
      <c r="B77" s="829" t="s">
        <v>953</v>
      </c>
      <c r="C77" s="830"/>
      <c r="D77" s="830"/>
      <c r="E77" s="830"/>
      <c r="F77" s="830"/>
      <c r="G77" s="830"/>
      <c r="H77" s="830"/>
      <c r="I77" s="830"/>
      <c r="J77" s="830"/>
      <c r="K77" s="830"/>
      <c r="L77" s="830"/>
      <c r="M77" s="831"/>
      <c r="N77" s="305">
        <f>SUM(N71:N76)</f>
        <v>2133.7248722881595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16850.952695582691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3370.1905391165383</v>
      </c>
      <c r="M84" s="858"/>
      <c r="N84" s="54"/>
    </row>
    <row r="85" spans="1:14">
      <c r="B85" s="92" t="s">
        <v>973</v>
      </c>
      <c r="C85" s="93"/>
      <c r="D85" s="93"/>
      <c r="E85" s="93"/>
      <c r="F85" s="93"/>
      <c r="G85" s="93"/>
      <c r="H85" s="93"/>
      <c r="I85" s="90"/>
      <c r="J85" s="91"/>
      <c r="K85" s="308">
        <v>0.05</v>
      </c>
      <c r="L85" s="857">
        <f>N79*K85</f>
        <v>842.54763477913457</v>
      </c>
      <c r="M85" s="858"/>
      <c r="N85" s="54"/>
    </row>
    <row r="86" spans="1:14" ht="15.75" thickBot="1">
      <c r="B86" s="94" t="s">
        <v>974</v>
      </c>
      <c r="C86" s="95"/>
      <c r="D86" s="95"/>
      <c r="E86" s="95"/>
      <c r="F86" s="95"/>
      <c r="G86" s="95"/>
      <c r="H86" s="95"/>
      <c r="I86" s="96"/>
      <c r="J86" s="97"/>
      <c r="K86" s="309">
        <v>0.05</v>
      </c>
      <c r="L86" s="859">
        <f>N79*K86</f>
        <v>842.54763477913457</v>
      </c>
      <c r="M86" s="860"/>
      <c r="N86" s="54"/>
    </row>
    <row r="87" spans="1:14" ht="15.75" thickBot="1">
      <c r="B87" s="823" t="s">
        <v>953</v>
      </c>
      <c r="C87" s="824"/>
      <c r="D87" s="824"/>
      <c r="E87" s="824"/>
      <c r="F87" s="824"/>
      <c r="G87" s="824"/>
      <c r="H87" s="824"/>
      <c r="I87" s="824"/>
      <c r="J87" s="824"/>
      <c r="K87" s="824"/>
      <c r="L87" s="824"/>
      <c r="M87" s="825"/>
      <c r="N87" s="55">
        <f>L84+L85+L86</f>
        <v>5055.2858086748074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55">
        <f>N79+N87</f>
        <v>21906.238504257497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1709</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537.37060903602003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537.37060903602003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53045.426179025679</v>
      </c>
      <c r="N48" s="276">
        <f>K48*M48</f>
        <v>10609.085235805136</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3271.1410083157998</v>
      </c>
      <c r="N49" s="276">
        <f>K49*M49</f>
        <v>3434.6980587315898</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829" t="s">
        <v>953</v>
      </c>
      <c r="C55" s="830"/>
      <c r="D55" s="830"/>
      <c r="E55" s="830"/>
      <c r="F55" s="830"/>
      <c r="G55" s="830"/>
      <c r="H55" s="830"/>
      <c r="I55" s="830"/>
      <c r="J55" s="830"/>
      <c r="K55" s="830"/>
      <c r="L55" s="830"/>
      <c r="M55" s="831"/>
      <c r="N55" s="107">
        <f>SUM(N48:N54)</f>
        <v>14043.783294536726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12"/>
      <c r="M65" s="813"/>
      <c r="N65" s="130"/>
    </row>
    <row r="66" spans="1:15" ht="15.75" thickBot="1">
      <c r="B66" s="829" t="s">
        <v>953</v>
      </c>
      <c r="C66" s="830"/>
      <c r="D66" s="830"/>
      <c r="E66" s="830"/>
      <c r="F66" s="830"/>
      <c r="G66" s="830"/>
      <c r="H66" s="830"/>
      <c r="I66" s="830"/>
      <c r="J66" s="830"/>
      <c r="K66" s="830"/>
      <c r="L66" s="830"/>
      <c r="M66" s="831"/>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20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10"/>
      <c r="C76" s="811"/>
      <c r="D76" s="811"/>
      <c r="E76" s="811"/>
      <c r="F76" s="811"/>
      <c r="G76" s="811"/>
      <c r="H76" s="811"/>
      <c r="I76" s="129"/>
      <c r="J76" s="129"/>
      <c r="K76" s="129"/>
      <c r="L76" s="911"/>
      <c r="M76" s="911"/>
      <c r="N76" s="130"/>
    </row>
    <row r="77" spans="1:15" ht="15.75" thickBot="1">
      <c r="B77" s="829" t="s">
        <v>953</v>
      </c>
      <c r="C77" s="830"/>
      <c r="D77" s="830"/>
      <c r="E77" s="830"/>
      <c r="F77" s="830"/>
      <c r="G77" s="830"/>
      <c r="H77" s="830"/>
      <c r="I77" s="830"/>
      <c r="J77" s="830"/>
      <c r="K77" s="830"/>
      <c r="L77" s="830"/>
      <c r="M77" s="831"/>
      <c r="N77" s="464">
        <f>SUM(N71:N76)</f>
        <v>10747.412180720399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25328.566084293147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5065.7132168586295</v>
      </c>
      <c r="M84" s="858"/>
      <c r="N84" s="54"/>
    </row>
    <row r="85" spans="1:14">
      <c r="B85" s="92" t="s">
        <v>973</v>
      </c>
      <c r="C85" s="93"/>
      <c r="D85" s="93"/>
      <c r="E85" s="93"/>
      <c r="F85" s="93"/>
      <c r="G85" s="93"/>
      <c r="H85" s="93"/>
      <c r="I85" s="90"/>
      <c r="J85" s="91"/>
      <c r="K85" s="308">
        <v>0.05</v>
      </c>
      <c r="L85" s="857">
        <f>N79*K85</f>
        <v>1266.4283042146574</v>
      </c>
      <c r="M85" s="858"/>
      <c r="N85" s="54"/>
    </row>
    <row r="86" spans="1:14" ht="15.75" thickBot="1">
      <c r="B86" s="94" t="s">
        <v>974</v>
      </c>
      <c r="C86" s="95"/>
      <c r="D86" s="95"/>
      <c r="E86" s="95"/>
      <c r="F86" s="95"/>
      <c r="G86" s="95"/>
      <c r="H86" s="95"/>
      <c r="I86" s="96"/>
      <c r="J86" s="97"/>
      <c r="K86" s="309">
        <v>0.05</v>
      </c>
      <c r="L86" s="859">
        <f>N79*K86</f>
        <v>1266.4283042146574</v>
      </c>
      <c r="M86" s="860"/>
      <c r="N86" s="54"/>
    </row>
    <row r="87" spans="1:14" ht="15.75" thickBot="1">
      <c r="B87" s="823" t="s">
        <v>953</v>
      </c>
      <c r="C87" s="824"/>
      <c r="D87" s="824"/>
      <c r="E87" s="824"/>
      <c r="F87" s="824"/>
      <c r="G87" s="824"/>
      <c r="H87" s="824"/>
      <c r="I87" s="824"/>
      <c r="J87" s="824"/>
      <c r="K87" s="824"/>
      <c r="L87" s="824"/>
      <c r="M87" s="825"/>
      <c r="N87" s="55">
        <f>L84+L85+L86</f>
        <v>7598.5698252879438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32927.135909581091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1146</v>
      </c>
      <c r="C31" s="84" t="s">
        <v>2162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1500</v>
      </c>
      <c r="N36" s="276">
        <f>K36/M36</f>
        <v>31.771924644311518</v>
      </c>
    </row>
    <row r="37" spans="1:14">
      <c r="A37" s="116" t="s">
        <v>361</v>
      </c>
      <c r="B37" s="836" t="str">
        <f>VLOOKUP(A37,EQUIPOS!A7:D154,3,FALSE)</f>
        <v>Vehículo delineador</v>
      </c>
      <c r="C37" s="837"/>
      <c r="D37" s="837"/>
      <c r="E37" s="837"/>
      <c r="F37" s="837"/>
      <c r="G37" s="837"/>
      <c r="H37" s="838"/>
      <c r="I37" s="425"/>
      <c r="J37" s="426"/>
      <c r="K37" s="273">
        <f>VLOOKUP(A37,EQUIPOS!A7:D164,4,FALSE)</f>
        <v>412541.54874426569</v>
      </c>
      <c r="L37" s="339"/>
      <c r="M37" s="340">
        <v>1500</v>
      </c>
      <c r="N37" s="276">
        <f>K37/M37</f>
        <v>275.02769916284382</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0.22423270301200668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307.02385651016738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7688.2733601410591</v>
      </c>
      <c r="N48" s="276">
        <f>K48*M48</f>
        <v>353.66057456648872</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86035.563944153197</v>
      </c>
      <c r="N49" s="276">
        <f>K49*M49</f>
        <v>1204.4978952181448</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38141.999482896586</v>
      </c>
      <c r="N50" s="276">
        <f>K50*M50</f>
        <v>16.401059777645532</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1574.5595295622791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12000</v>
      </c>
      <c r="N71" s="399">
        <f>K71/M71</f>
        <v>13.53275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22.423270301200667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1904.0066563736473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380.80133127472948</v>
      </c>
      <c r="M84" s="858"/>
      <c r="N84" s="54"/>
    </row>
    <row r="85" spans="1:14">
      <c r="B85" s="92" t="s">
        <v>973</v>
      </c>
      <c r="C85" s="93"/>
      <c r="D85" s="93"/>
      <c r="E85" s="93"/>
      <c r="F85" s="93"/>
      <c r="G85" s="93"/>
      <c r="H85" s="93"/>
      <c r="I85" s="90"/>
      <c r="J85" s="91"/>
      <c r="K85" s="308">
        <v>0.05</v>
      </c>
      <c r="L85" s="857">
        <f>N79*K85</f>
        <v>95.200332818682369</v>
      </c>
      <c r="M85" s="858"/>
      <c r="N85" s="54"/>
    </row>
    <row r="86" spans="1:14" ht="15.75" thickBot="1">
      <c r="B86" s="94" t="s">
        <v>974</v>
      </c>
      <c r="C86" s="95"/>
      <c r="D86" s="95"/>
      <c r="E86" s="95"/>
      <c r="F86" s="95"/>
      <c r="G86" s="95"/>
      <c r="H86" s="95"/>
      <c r="I86" s="96"/>
      <c r="J86" s="97"/>
      <c r="K86" s="309">
        <v>0.05</v>
      </c>
      <c r="L86" s="859">
        <f>N79*K86</f>
        <v>95.200332818682369</v>
      </c>
      <c r="M86" s="860"/>
      <c r="N86" s="54"/>
    </row>
    <row r="87" spans="1:14" ht="15.75" thickBot="1">
      <c r="B87" s="823" t="s">
        <v>953</v>
      </c>
      <c r="C87" s="824"/>
      <c r="D87" s="824"/>
      <c r="E87" s="824"/>
      <c r="F87" s="824"/>
      <c r="G87" s="824"/>
      <c r="H87" s="824"/>
      <c r="I87" s="824"/>
      <c r="J87" s="824"/>
      <c r="K87" s="824"/>
      <c r="L87" s="824"/>
      <c r="M87" s="825"/>
      <c r="N87" s="55">
        <f>L84+L85+L86</f>
        <v>571.20199691209416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2475.2086532857415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1147</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1200</v>
      </c>
      <c r="N36" s="276">
        <f>K36/M36</f>
        <v>39.714905805389392</v>
      </c>
    </row>
    <row r="37" spans="1:14">
      <c r="A37" s="116" t="s">
        <v>201</v>
      </c>
      <c r="B37" s="836" t="str">
        <f>VLOOKUP(A37,EQUIPOS!A7:D154,3,FALSE)</f>
        <v>Equipo autopropulsado para pintura termoplástica</v>
      </c>
      <c r="C37" s="837"/>
      <c r="D37" s="837"/>
      <c r="E37" s="837"/>
      <c r="F37" s="837"/>
      <c r="G37" s="837"/>
      <c r="H37" s="838"/>
      <c r="I37" s="425"/>
      <c r="J37" s="426"/>
      <c r="K37" s="273">
        <f>VLOOKUP(A37,EQUIPOS!A7:D164,4,FALSE)</f>
        <v>132610.75663193749</v>
      </c>
      <c r="L37" s="339"/>
      <c r="M37" s="340">
        <v>1200</v>
      </c>
      <c r="N37" s="276">
        <f>K37/M37</f>
        <v>110.50896385994791</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0.39306379543167497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150.61693346076899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7688.2733601410591</v>
      </c>
      <c r="N48" s="276">
        <f>K48*M48</f>
        <v>830.33352289523441</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9406.7682788002458</v>
      </c>
      <c r="N49" s="276">
        <f>K49*M49</f>
        <v>733.72792574641915</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1564.0614486416534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9600</v>
      </c>
      <c r="N71" s="399">
        <f>K71/M71</f>
        <v>28.193229166666665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39.306379543167495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1753.9847616455897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350.79695232911797</v>
      </c>
      <c r="M84" s="858"/>
      <c r="N84" s="54"/>
    </row>
    <row r="85" spans="1:14">
      <c r="B85" s="92" t="s">
        <v>973</v>
      </c>
      <c r="C85" s="93"/>
      <c r="D85" s="93"/>
      <c r="E85" s="93"/>
      <c r="F85" s="93"/>
      <c r="G85" s="93"/>
      <c r="H85" s="93"/>
      <c r="I85" s="90"/>
      <c r="J85" s="91"/>
      <c r="K85" s="308">
        <v>0.05</v>
      </c>
      <c r="L85" s="857">
        <f>N79*K85</f>
        <v>87.699238082279493</v>
      </c>
      <c r="M85" s="858"/>
      <c r="N85" s="54"/>
    </row>
    <row r="86" spans="1:14" ht="15.75" thickBot="1">
      <c r="B86" s="94" t="s">
        <v>974</v>
      </c>
      <c r="C86" s="95"/>
      <c r="D86" s="95"/>
      <c r="E86" s="95"/>
      <c r="F86" s="95"/>
      <c r="G86" s="95"/>
      <c r="H86" s="95"/>
      <c r="I86" s="96"/>
      <c r="J86" s="97"/>
      <c r="K86" s="309">
        <v>0.05</v>
      </c>
      <c r="L86" s="859">
        <f>N79*K86</f>
        <v>87.699238082279493</v>
      </c>
      <c r="M86" s="860"/>
      <c r="N86" s="54"/>
    </row>
    <row r="87" spans="1:14" ht="15.75" thickBot="1">
      <c r="B87" s="823" t="s">
        <v>953</v>
      </c>
      <c r="C87" s="824"/>
      <c r="D87" s="824"/>
      <c r="E87" s="824"/>
      <c r="F87" s="824"/>
      <c r="G87" s="824"/>
      <c r="H87" s="824"/>
      <c r="I87" s="824"/>
      <c r="J87" s="824"/>
      <c r="K87" s="824"/>
      <c r="L87" s="824"/>
      <c r="M87" s="825"/>
      <c r="N87" s="55">
        <f>L84+L85+L86</f>
        <v>526.19542849367701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2280.1801901392669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1148</v>
      </c>
      <c r="C31" s="84" t="s">
        <v>2164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199</v>
      </c>
      <c r="B36" s="836" t="str">
        <f>VLOOKUP(A36,EQUIPOS!A6:D154,3,FALSE)</f>
        <v xml:space="preserve">Equipo de pintura (Compresor), Presión máxima de trabajo 3300 psi.
</v>
      </c>
      <c r="C36" s="837"/>
      <c r="D36" s="837"/>
      <c r="E36" s="837"/>
      <c r="F36" s="837"/>
      <c r="G36" s="837"/>
      <c r="H36" s="838"/>
      <c r="I36" s="271"/>
      <c r="J36" s="272"/>
      <c r="K36" s="273">
        <f>VLOOKUP(A36,EQUIPOS!A6:D163,4,FALSE)</f>
        <v>13196.872871159856</v>
      </c>
      <c r="L36" s="274"/>
      <c r="M36" s="340">
        <v>6.1</v>
      </c>
      <c r="N36" s="276">
        <f>K36/M36</f>
        <v>2163.4217821573534</v>
      </c>
    </row>
    <row r="37" spans="1:14">
      <c r="A37" s="116" t="s">
        <v>138</v>
      </c>
      <c r="B37" s="836" t="str">
        <f>VLOOKUP(A37,EQUIPOS!A7:D154,3,FALSE)</f>
        <v>Camioneta D-300</v>
      </c>
      <c r="C37" s="837"/>
      <c r="D37" s="837"/>
      <c r="E37" s="837"/>
      <c r="F37" s="837"/>
      <c r="G37" s="837"/>
      <c r="H37" s="838"/>
      <c r="I37" s="425"/>
      <c r="J37" s="426"/>
      <c r="K37" s="273">
        <f>VLOOKUP(A37,EQUIPOS!A7:D164,4,FALSE)</f>
        <v>47657.886966467275</v>
      </c>
      <c r="L37" s="339"/>
      <c r="M37" s="340">
        <v>6.1</v>
      </c>
      <c r="N37" s="276">
        <f>K37/M37</f>
        <v>7812.7683551585696</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77.324025330821314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10053.514162646745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7688.2733601410591</v>
      </c>
      <c r="N48" s="276">
        <f>K48*M48</f>
        <v>2936.9204235738848</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38141.999482896586</v>
      </c>
      <c r="N49" s="276">
        <f>K49*M49</f>
        <v>1907.0999741448295</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86035.563944153197</v>
      </c>
      <c r="N50" s="276">
        <f>K50*M50</f>
        <v>10324.267673298384</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15168.288071017098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852"/>
      <c r="N70" s="101" t="s">
        <v>951</v>
      </c>
    </row>
    <row r="71" spans="1:15">
      <c r="A71" s="170" t="s">
        <v>13</v>
      </c>
      <c r="B71" s="52" t="str">
        <f>VLOOKUP(A71,'MANO DE OBRA'!A8:D68,3,FALSE)</f>
        <v>Obrero (5)</v>
      </c>
      <c r="C71" s="50"/>
      <c r="D71" s="50"/>
      <c r="E71" s="50"/>
      <c r="F71" s="50"/>
      <c r="G71" s="50"/>
      <c r="H71" s="50"/>
      <c r="I71" s="296">
        <f>K71/J71*100</f>
        <v>146300</v>
      </c>
      <c r="J71" s="297">
        <v>185</v>
      </c>
      <c r="K71" s="298">
        <f>VLOOKUP(A71,'MANO DE OBRA'!A8:D99,4,FALSE)</f>
        <v>270655</v>
      </c>
      <c r="L71" s="53"/>
      <c r="M71" s="438">
        <v>48.8</v>
      </c>
      <c r="N71" s="399">
        <f>K71/M71</f>
        <v>5546.2090163934427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7732.4025330821314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32954.20476674597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6590.840953349194</v>
      </c>
      <c r="M84" s="858"/>
      <c r="N84" s="54"/>
    </row>
    <row r="85" spans="1:14">
      <c r="B85" s="92" t="s">
        <v>973</v>
      </c>
      <c r="C85" s="93"/>
      <c r="D85" s="93"/>
      <c r="E85" s="93"/>
      <c r="F85" s="93"/>
      <c r="G85" s="93"/>
      <c r="H85" s="93"/>
      <c r="I85" s="90"/>
      <c r="J85" s="91"/>
      <c r="K85" s="308">
        <v>0.05</v>
      </c>
      <c r="L85" s="857">
        <f>N79*K85</f>
        <v>1647.7102383372985</v>
      </c>
      <c r="M85" s="858"/>
      <c r="N85" s="54"/>
    </row>
    <row r="86" spans="1:14" ht="15.75" thickBot="1">
      <c r="B86" s="94" t="s">
        <v>974</v>
      </c>
      <c r="C86" s="95"/>
      <c r="D86" s="95"/>
      <c r="E86" s="95"/>
      <c r="F86" s="95"/>
      <c r="G86" s="95"/>
      <c r="H86" s="95"/>
      <c r="I86" s="96"/>
      <c r="J86" s="97"/>
      <c r="K86" s="309">
        <v>0.05</v>
      </c>
      <c r="L86" s="859">
        <f>N79*K86</f>
        <v>1647.7102383372985</v>
      </c>
      <c r="M86" s="860"/>
      <c r="N86" s="54"/>
    </row>
    <row r="87" spans="1:14" ht="15.75" thickBot="1">
      <c r="B87" s="823" t="s">
        <v>953</v>
      </c>
      <c r="C87" s="824"/>
      <c r="D87" s="824"/>
      <c r="E87" s="824"/>
      <c r="F87" s="824"/>
      <c r="G87" s="824"/>
      <c r="H87" s="824"/>
      <c r="I87" s="824"/>
      <c r="J87" s="824"/>
      <c r="K87" s="824"/>
      <c r="L87" s="824"/>
      <c r="M87" s="825"/>
      <c r="N87" s="55">
        <f>L84+L85+L86</f>
        <v>9886.261430023791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42840.466196769761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1149</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6</v>
      </c>
      <c r="N36" s="276">
        <f>K36/M36</f>
        <v>7942.9811610778788</v>
      </c>
    </row>
    <row r="37" spans="1:14">
      <c r="A37" s="116" t="s">
        <v>1710</v>
      </c>
      <c r="B37" s="836" t="str">
        <f>VLOOKUP(A37,EQUIPOS!A7:D154,3,FALSE)</f>
        <v>Caldera para pintura termoplástica</v>
      </c>
      <c r="C37" s="837"/>
      <c r="D37" s="837"/>
      <c r="E37" s="837"/>
      <c r="F37" s="837"/>
      <c r="G37" s="837"/>
      <c r="H37" s="838"/>
      <c r="I37" s="425"/>
      <c r="J37" s="426"/>
      <c r="K37" s="273">
        <f>VLOOKUP(A37,EQUIPOS!A7:D164,4,FALSE)</f>
        <v>87288.218647184302</v>
      </c>
      <c r="L37" s="339"/>
      <c r="M37" s="340">
        <v>6</v>
      </c>
      <c r="N37" s="276">
        <f>K37/M37</f>
        <v>14548.036441197384</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89.890050753001674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22580.907653028265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7688.2733601410591</v>
      </c>
      <c r="N48" s="276">
        <f>K48*M48</f>
        <v>6919.4460241269535</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9406.7682788002458</v>
      </c>
      <c r="N49" s="276">
        <f>K49*M49</f>
        <v>6114.3993812201597</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13033.845405347114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15</v>
      </c>
      <c r="B71" s="52" t="str">
        <f>VLOOKUP(A71,'MANO DE OBRA'!A8:D68,3,FALSE)</f>
        <v>Obrero (6)</v>
      </c>
      <c r="C71" s="50"/>
      <c r="D71" s="50"/>
      <c r="E71" s="50"/>
      <c r="F71" s="50"/>
      <c r="G71" s="50"/>
      <c r="H71" s="50"/>
      <c r="I71" s="296">
        <f>K71/J71*100</f>
        <v>175560</v>
      </c>
      <c r="J71" s="297">
        <v>185</v>
      </c>
      <c r="K71" s="298">
        <f>VLOOKUP(A71,'MANO DE OBRA'!A8:D99,4,FALSE)</f>
        <v>324786</v>
      </c>
      <c r="L71" s="53"/>
      <c r="M71" s="438">
        <v>48</v>
      </c>
      <c r="N71" s="399">
        <f>K71/M71</f>
        <v>6766.375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8989.0050753001669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44603.758133675554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8920.7516267351111</v>
      </c>
      <c r="M84" s="858"/>
      <c r="N84" s="54"/>
    </row>
    <row r="85" spans="1:14">
      <c r="B85" s="92" t="s">
        <v>973</v>
      </c>
      <c r="C85" s="93"/>
      <c r="D85" s="93"/>
      <c r="E85" s="93"/>
      <c r="F85" s="93"/>
      <c r="G85" s="93"/>
      <c r="H85" s="93"/>
      <c r="I85" s="90"/>
      <c r="J85" s="91"/>
      <c r="K85" s="308">
        <v>0.05</v>
      </c>
      <c r="L85" s="857">
        <f>N79*K85</f>
        <v>2230.1879066837778</v>
      </c>
      <c r="M85" s="858"/>
      <c r="N85" s="54"/>
    </row>
    <row r="86" spans="1:14" ht="15.75" thickBot="1">
      <c r="B86" s="94" t="s">
        <v>974</v>
      </c>
      <c r="C86" s="95"/>
      <c r="D86" s="95"/>
      <c r="E86" s="95"/>
      <c r="F86" s="95"/>
      <c r="G86" s="95"/>
      <c r="H86" s="95"/>
      <c r="I86" s="96"/>
      <c r="J86" s="97"/>
      <c r="K86" s="309">
        <v>0.05</v>
      </c>
      <c r="L86" s="859">
        <f>N79*K86</f>
        <v>2230.1879066837778</v>
      </c>
      <c r="M86" s="860"/>
      <c r="N86" s="54"/>
    </row>
    <row r="87" spans="1:14" ht="15.75" thickBot="1">
      <c r="B87" s="823" t="s">
        <v>953</v>
      </c>
      <c r="C87" s="824"/>
      <c r="D87" s="824"/>
      <c r="E87" s="824"/>
      <c r="F87" s="824"/>
      <c r="G87" s="824"/>
      <c r="H87" s="824"/>
      <c r="I87" s="824"/>
      <c r="J87" s="824"/>
      <c r="K87" s="824"/>
      <c r="L87" s="824"/>
      <c r="M87" s="825"/>
      <c r="N87" s="55">
        <f>L84+L85+L86</f>
        <v>13381.127440102666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57984.885573778221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1150</v>
      </c>
      <c r="C31" s="84" t="s">
        <v>2166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250</v>
      </c>
      <c r="N36" s="276">
        <f>K36/M36</f>
        <v>190.63154786586909</v>
      </c>
    </row>
    <row r="37" spans="1:14">
      <c r="A37" s="116" t="s">
        <v>251</v>
      </c>
      <c r="B37" s="836" t="str">
        <f>VLOOKUP(A37,EQUIPOS!A7:D154,3,FALSE)</f>
        <v>Maquina térmica pegatachas</v>
      </c>
      <c r="C37" s="837"/>
      <c r="D37" s="837"/>
      <c r="E37" s="837"/>
      <c r="F37" s="837"/>
      <c r="G37" s="837"/>
      <c r="H37" s="838"/>
      <c r="I37" s="425"/>
      <c r="J37" s="426"/>
      <c r="K37" s="273">
        <f>VLOOKUP(A37,EQUIPOS!A7:D164,4,FALSE)</f>
        <v>29450.548778847668</v>
      </c>
      <c r="L37" s="339"/>
      <c r="M37" s="340">
        <v>250</v>
      </c>
      <c r="N37" s="276">
        <f>K37/M37</f>
        <v>117.80219511539067</v>
      </c>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1.0747412180720399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309.50848419933186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9406.7682788002458</v>
      </c>
      <c r="N48" s="276">
        <f>K48*M48</f>
        <v>752.54146230401966</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6510.1035796683518</v>
      </c>
      <c r="N49" s="276">
        <f>K49*M49</f>
        <v>6510.1035796683518</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7262.6450419723715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2000</v>
      </c>
      <c r="N71" s="399">
        <f>K71/M71</f>
        <v>54.131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107.474121807204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7679.6276479789076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1535.9255295957817</v>
      </c>
      <c r="M84" s="858"/>
      <c r="N84" s="54"/>
    </row>
    <row r="85" spans="1:14">
      <c r="B85" s="92" t="s">
        <v>973</v>
      </c>
      <c r="C85" s="93"/>
      <c r="D85" s="93"/>
      <c r="E85" s="93"/>
      <c r="F85" s="93"/>
      <c r="G85" s="93"/>
      <c r="H85" s="93"/>
      <c r="I85" s="90"/>
      <c r="J85" s="91"/>
      <c r="K85" s="308">
        <v>0.05</v>
      </c>
      <c r="L85" s="857">
        <f>N79*K85</f>
        <v>383.98138239894541</v>
      </c>
      <c r="M85" s="858"/>
      <c r="N85" s="54"/>
    </row>
    <row r="86" spans="1:14" ht="15.75" thickBot="1">
      <c r="B86" s="94" t="s">
        <v>974</v>
      </c>
      <c r="C86" s="95"/>
      <c r="D86" s="95"/>
      <c r="E86" s="95"/>
      <c r="F86" s="95"/>
      <c r="G86" s="95"/>
      <c r="H86" s="95"/>
      <c r="I86" s="96"/>
      <c r="J86" s="97"/>
      <c r="K86" s="309">
        <v>0.05</v>
      </c>
      <c r="L86" s="859">
        <f>N79*K86</f>
        <v>383.98138239894541</v>
      </c>
      <c r="M86" s="860"/>
      <c r="N86" s="54"/>
    </row>
    <row r="87" spans="1:14" ht="15.75" thickBot="1">
      <c r="B87" s="823" t="s">
        <v>953</v>
      </c>
      <c r="C87" s="824"/>
      <c r="D87" s="824"/>
      <c r="E87" s="824"/>
      <c r="F87" s="824"/>
      <c r="G87" s="824"/>
      <c r="H87" s="824"/>
      <c r="I87" s="824"/>
      <c r="J87" s="824"/>
      <c r="K87" s="824"/>
      <c r="L87" s="824"/>
      <c r="M87" s="825"/>
      <c r="N87" s="55">
        <f>L84+L85+L86</f>
        <v>2303.8882943936724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9983.51594237258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1712</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3.75</v>
      </c>
      <c r="N36" s="276">
        <f>K36/M36</f>
        <v>12708.769857724606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12798.46293892941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154306.73521158344</v>
      </c>
      <c r="N48" s="276">
        <f>K48*M48</f>
        <v>154306.73521158344</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332508.0789243445</v>
      </c>
      <c r="N49" s="276">
        <f>K49*M49</f>
        <v>332508.0789243445</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433701.12313147128</v>
      </c>
      <c r="N50" s="276">
        <f>K50*M50</f>
        <v>13011.033693944139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499825.8478298721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521593.61888928176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104318.72377785636</v>
      </c>
      <c r="M84" s="858"/>
      <c r="N84" s="54"/>
    </row>
    <row r="85" spans="1:14">
      <c r="B85" s="92" t="s">
        <v>973</v>
      </c>
      <c r="C85" s="93"/>
      <c r="D85" s="93"/>
      <c r="E85" s="93"/>
      <c r="F85" s="93"/>
      <c r="G85" s="93"/>
      <c r="H85" s="93"/>
      <c r="I85" s="90"/>
      <c r="J85" s="91"/>
      <c r="K85" s="308">
        <v>0.05</v>
      </c>
      <c r="L85" s="857">
        <f>N79*K85</f>
        <v>26079.680944464089</v>
      </c>
      <c r="M85" s="858"/>
      <c r="N85" s="54"/>
    </row>
    <row r="86" spans="1:14" ht="15.75" thickBot="1">
      <c r="B86" s="94" t="s">
        <v>974</v>
      </c>
      <c r="C86" s="95"/>
      <c r="D86" s="95"/>
      <c r="E86" s="95"/>
      <c r="F86" s="95"/>
      <c r="G86" s="95"/>
      <c r="H86" s="95"/>
      <c r="I86" s="96"/>
      <c r="J86" s="97"/>
      <c r="K86" s="309">
        <v>0.05</v>
      </c>
      <c r="L86" s="859">
        <f>N79*K86</f>
        <v>26079.680944464089</v>
      </c>
      <c r="M86" s="860"/>
      <c r="N86" s="54"/>
    </row>
    <row r="87" spans="1:14" ht="15.75" thickBot="1">
      <c r="B87" s="823" t="s">
        <v>953</v>
      </c>
      <c r="C87" s="824"/>
      <c r="D87" s="824"/>
      <c r="E87" s="824"/>
      <c r="F87" s="824"/>
      <c r="G87" s="824"/>
      <c r="H87" s="824"/>
      <c r="I87" s="824"/>
      <c r="J87" s="824"/>
      <c r="K87" s="824"/>
      <c r="L87" s="824"/>
      <c r="M87" s="825"/>
      <c r="N87" s="55">
        <f>L84+L85+L86</f>
        <v>156478.08566678452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678071.70455606631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8.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1151</v>
      </c>
      <c r="C31" s="84" t="s">
        <v>2168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3.75</v>
      </c>
      <c r="N36" s="276">
        <f>K36/M36</f>
        <v>12708.769857724606</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89.693081204802652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12798.46293892941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154306.73521158344</v>
      </c>
      <c r="N48" s="276">
        <f>K48*M48</f>
        <v>154306.73521158344</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377972.79865868232</v>
      </c>
      <c r="N49" s="276">
        <f>K49*M49</f>
        <v>377972.79865868232</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433701.12313147128</v>
      </c>
      <c r="N50" s="276">
        <f>K50*M50</f>
        <v>13011.033693944139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545290.56756420992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30</v>
      </c>
      <c r="N72" s="399">
        <f>K72/M72</f>
        <v>5413.1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8969.3081204802656</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567058.33862361964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113411.66772472393</v>
      </c>
      <c r="M84" s="858"/>
      <c r="N84" s="54"/>
    </row>
    <row r="85" spans="1:14">
      <c r="B85" s="92" t="s">
        <v>973</v>
      </c>
      <c r="C85" s="93"/>
      <c r="D85" s="93"/>
      <c r="E85" s="93"/>
      <c r="F85" s="93"/>
      <c r="G85" s="93"/>
      <c r="H85" s="93"/>
      <c r="I85" s="90"/>
      <c r="J85" s="91"/>
      <c r="K85" s="308">
        <v>0.05</v>
      </c>
      <c r="L85" s="857">
        <f>N79*K85</f>
        <v>28352.916931180982</v>
      </c>
      <c r="M85" s="858"/>
      <c r="N85" s="54"/>
    </row>
    <row r="86" spans="1:14" ht="15.75" thickBot="1">
      <c r="B86" s="94" t="s">
        <v>974</v>
      </c>
      <c r="C86" s="95"/>
      <c r="D86" s="95"/>
      <c r="E86" s="95"/>
      <c r="F86" s="95"/>
      <c r="G86" s="95"/>
      <c r="H86" s="95"/>
      <c r="I86" s="96"/>
      <c r="J86" s="97"/>
      <c r="K86" s="309">
        <v>0.05</v>
      </c>
      <c r="L86" s="859">
        <f>N79*K86</f>
        <v>28352.916931180982</v>
      </c>
      <c r="M86" s="860"/>
      <c r="N86" s="54"/>
    </row>
    <row r="87" spans="1:14" ht="15.75" thickBot="1">
      <c r="B87" s="823" t="s">
        <v>953</v>
      </c>
      <c r="C87" s="824"/>
      <c r="D87" s="824"/>
      <c r="E87" s="824"/>
      <c r="F87" s="824"/>
      <c r="G87" s="824"/>
      <c r="H87" s="824"/>
      <c r="I87" s="824"/>
      <c r="J87" s="824"/>
      <c r="K87" s="824"/>
      <c r="L87" s="824"/>
      <c r="M87" s="825"/>
      <c r="N87" s="55">
        <f>L84+L85+L86</f>
        <v>170117.50158708589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737175.84021070553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1152</v>
      </c>
      <c r="C31" s="84" t="s">
        <v>2169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3</v>
      </c>
      <c r="N36" s="276">
        <f>K36/M36</f>
        <v>15885.962322155758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45.109166666666674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15931.071488822425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155065.89471007578</v>
      </c>
      <c r="N48" s="276">
        <f>K48*M48</f>
        <v>155065.89471007578</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433701.12313147128</v>
      </c>
      <c r="N49" s="276">
        <f>K49*M49</f>
        <v>26022.067387888277</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181087.96209796405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24</v>
      </c>
      <c r="N71" s="399">
        <f>K71/M71</f>
        <v>4510.916666666667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4510.916666666667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201529.95025345313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40305.990050690627</v>
      </c>
      <c r="M84" s="858"/>
      <c r="N84" s="54"/>
    </row>
    <row r="85" spans="1:14">
      <c r="B85" s="92" t="s">
        <v>973</v>
      </c>
      <c r="C85" s="93"/>
      <c r="D85" s="93"/>
      <c r="E85" s="93"/>
      <c r="F85" s="93"/>
      <c r="G85" s="93"/>
      <c r="H85" s="93"/>
      <c r="I85" s="90"/>
      <c r="J85" s="91"/>
      <c r="K85" s="308">
        <v>0.05</v>
      </c>
      <c r="L85" s="857">
        <f>N79*K85</f>
        <v>10076.497512672657</v>
      </c>
      <c r="M85" s="858"/>
      <c r="N85" s="54"/>
    </row>
    <row r="86" spans="1:14" ht="15.75" thickBot="1">
      <c r="B86" s="94" t="s">
        <v>974</v>
      </c>
      <c r="C86" s="95"/>
      <c r="D86" s="95"/>
      <c r="E86" s="95"/>
      <c r="F86" s="95"/>
      <c r="G86" s="95"/>
      <c r="H86" s="95"/>
      <c r="I86" s="96"/>
      <c r="J86" s="97"/>
      <c r="K86" s="309">
        <v>0.05</v>
      </c>
      <c r="L86" s="859">
        <f>N79*K86</f>
        <v>10076.497512672657</v>
      </c>
      <c r="M86" s="860"/>
      <c r="N86" s="54"/>
    </row>
    <row r="87" spans="1:14" ht="15.75" thickBot="1">
      <c r="B87" s="823" t="s">
        <v>953</v>
      </c>
      <c r="C87" s="824"/>
      <c r="D87" s="824"/>
      <c r="E87" s="824"/>
      <c r="F87" s="824"/>
      <c r="G87" s="824"/>
      <c r="H87" s="824"/>
      <c r="I87" s="824"/>
      <c r="J87" s="824"/>
      <c r="K87" s="824"/>
      <c r="L87" s="824"/>
      <c r="M87" s="825"/>
      <c r="N87" s="55">
        <f>L84+L85+L86</f>
        <v>60458.98507603594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261988.93532948906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1153</v>
      </c>
      <c r="C31" s="84" t="s">
        <v>2170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135</v>
      </c>
      <c r="B36" s="836" t="str">
        <f>VLOOKUP(A36,EQUIPOS!A6:D154,3,FALSE)</f>
        <v>Camión 350</v>
      </c>
      <c r="C36" s="837"/>
      <c r="D36" s="837"/>
      <c r="E36" s="837"/>
      <c r="F36" s="837"/>
      <c r="G36" s="837"/>
      <c r="H36" s="838"/>
      <c r="I36" s="271"/>
      <c r="J36" s="272"/>
      <c r="K36" s="273">
        <f>VLOOKUP(A36,EQUIPOS!A6:D163,4,FALSE)</f>
        <v>56435.57796670292</v>
      </c>
      <c r="L36" s="274"/>
      <c r="M36" s="340">
        <v>6.25</v>
      </c>
      <c r="N36" s="276">
        <f>K36/M36</f>
        <v>9029.6924746724671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323.210243614408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9352.9027182868758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145373.95659356858</v>
      </c>
      <c r="N48" s="276">
        <f>K48*M48</f>
        <v>36343.489148392146</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278802.08467227849</v>
      </c>
      <c r="N49" s="276">
        <f>K49*M49</f>
        <v>67506.558032028697</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103850.04718042084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50</v>
      </c>
      <c r="N71" s="399">
        <f>K71/M71</f>
        <v>4330.4799999999996</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6464.2048722881591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119667.15477099587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23933.430954199175</v>
      </c>
      <c r="M84" s="858"/>
      <c r="N84" s="54"/>
    </row>
    <row r="85" spans="1:14">
      <c r="B85" s="92" t="s">
        <v>973</v>
      </c>
      <c r="C85" s="93"/>
      <c r="D85" s="93"/>
      <c r="E85" s="93"/>
      <c r="F85" s="93"/>
      <c r="G85" s="93"/>
      <c r="H85" s="93"/>
      <c r="I85" s="90"/>
      <c r="J85" s="91"/>
      <c r="K85" s="308">
        <v>0.05</v>
      </c>
      <c r="L85" s="857">
        <f>N79*K85</f>
        <v>5983.3577385497938</v>
      </c>
      <c r="M85" s="858"/>
      <c r="N85" s="54"/>
    </row>
    <row r="86" spans="1:14" ht="15.75" thickBot="1">
      <c r="B86" s="94" t="s">
        <v>974</v>
      </c>
      <c r="C86" s="95"/>
      <c r="D86" s="95"/>
      <c r="E86" s="95"/>
      <c r="F86" s="95"/>
      <c r="G86" s="95"/>
      <c r="H86" s="95"/>
      <c r="I86" s="96"/>
      <c r="J86" s="97"/>
      <c r="K86" s="309">
        <v>0.05</v>
      </c>
      <c r="L86" s="859">
        <f>N79*K86</f>
        <v>5983.3577385497938</v>
      </c>
      <c r="M86" s="860"/>
      <c r="N86" s="54"/>
    </row>
    <row r="87" spans="1:14" ht="15.75" thickBot="1">
      <c r="B87" s="823" t="s">
        <v>953</v>
      </c>
      <c r="C87" s="824"/>
      <c r="D87" s="824"/>
      <c r="E87" s="824"/>
      <c r="F87" s="824"/>
      <c r="G87" s="824"/>
      <c r="H87" s="824"/>
      <c r="I87" s="824"/>
      <c r="J87" s="824"/>
      <c r="K87" s="824"/>
      <c r="L87" s="824"/>
      <c r="M87" s="825"/>
      <c r="N87" s="55">
        <f>L84+L85+L86</f>
        <v>35900.146431298759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155567.30120229462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1154</v>
      </c>
      <c r="C31" s="84" t="s">
        <v>2171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36.087333333333333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36.087333333333333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96026.786785164208</v>
      </c>
      <c r="N48" s="276">
        <f>K48*M48</f>
        <v>96026.786785164208</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96026.786785164208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30</v>
      </c>
      <c r="N71" s="399">
        <f>K71/M71</f>
        <v>3608.7333333333331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3608.7333333333331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99671.607451830874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19934.321490366176</v>
      </c>
      <c r="M84" s="858"/>
      <c r="N84" s="54"/>
    </row>
    <row r="85" spans="1:14">
      <c r="B85" s="92" t="s">
        <v>973</v>
      </c>
      <c r="C85" s="93"/>
      <c r="D85" s="93"/>
      <c r="E85" s="93"/>
      <c r="F85" s="93"/>
      <c r="G85" s="93"/>
      <c r="H85" s="93"/>
      <c r="I85" s="90"/>
      <c r="J85" s="91"/>
      <c r="K85" s="308">
        <v>0.05</v>
      </c>
      <c r="L85" s="857">
        <f>N79*K85</f>
        <v>4983.5803725915439</v>
      </c>
      <c r="M85" s="858"/>
      <c r="N85" s="54"/>
    </row>
    <row r="86" spans="1:14" ht="15.75" thickBot="1">
      <c r="B86" s="94" t="s">
        <v>974</v>
      </c>
      <c r="C86" s="95"/>
      <c r="D86" s="95"/>
      <c r="E86" s="95"/>
      <c r="F86" s="95"/>
      <c r="G86" s="95"/>
      <c r="H86" s="95"/>
      <c r="I86" s="96"/>
      <c r="J86" s="97"/>
      <c r="K86" s="309">
        <v>0.05</v>
      </c>
      <c r="L86" s="859">
        <f>N79*K86</f>
        <v>4983.5803725915439</v>
      </c>
      <c r="M86" s="860"/>
      <c r="N86" s="54"/>
    </row>
    <row r="87" spans="1:14" ht="15.75" thickBot="1">
      <c r="B87" s="823" t="s">
        <v>953</v>
      </c>
      <c r="C87" s="824"/>
      <c r="D87" s="824"/>
      <c r="E87" s="824"/>
      <c r="F87" s="824"/>
      <c r="G87" s="824"/>
      <c r="H87" s="824"/>
      <c r="I87" s="824"/>
      <c r="J87" s="824"/>
      <c r="K87" s="824"/>
      <c r="L87" s="824"/>
      <c r="M87" s="825"/>
      <c r="N87" s="55">
        <f>L84+L85+L86</f>
        <v>29901.482235549262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129573.08968738014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1155</v>
      </c>
      <c r="C31" s="84" t="s">
        <v>2047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67291.130179275089</v>
      </c>
      <c r="N48" s="276">
        <f>K48*M48</f>
        <v>67291.130179275089</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67291.130179275089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6"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71061.634317206117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14212.326863441223</v>
      </c>
      <c r="M84" s="858"/>
      <c r="N84" s="54"/>
    </row>
    <row r="85" spans="1:14">
      <c r="B85" s="92" t="s">
        <v>973</v>
      </c>
      <c r="C85" s="93"/>
      <c r="D85" s="93"/>
      <c r="E85" s="93"/>
      <c r="F85" s="93"/>
      <c r="G85" s="93"/>
      <c r="H85" s="93"/>
      <c r="I85" s="90"/>
      <c r="J85" s="91"/>
      <c r="K85" s="308">
        <v>0.05</v>
      </c>
      <c r="L85" s="857">
        <f>N79*K85</f>
        <v>3553.0817158603058</v>
      </c>
      <c r="M85" s="858"/>
      <c r="N85" s="54"/>
    </row>
    <row r="86" spans="1:14" ht="15.75" thickBot="1">
      <c r="B86" s="94" t="s">
        <v>974</v>
      </c>
      <c r="C86" s="95"/>
      <c r="D86" s="95"/>
      <c r="E86" s="95"/>
      <c r="F86" s="95"/>
      <c r="G86" s="95"/>
      <c r="H86" s="95"/>
      <c r="I86" s="96"/>
      <c r="J86" s="97"/>
      <c r="K86" s="309">
        <v>0.05</v>
      </c>
      <c r="L86" s="859">
        <f>N79*K86</f>
        <v>3553.0817158603058</v>
      </c>
      <c r="M86" s="860"/>
      <c r="N86" s="54"/>
    </row>
    <row r="87" spans="1:14" ht="15.75" thickBot="1">
      <c r="B87" s="823" t="s">
        <v>953</v>
      </c>
      <c r="C87" s="824"/>
      <c r="D87" s="824"/>
      <c r="E87" s="824"/>
      <c r="F87" s="824"/>
      <c r="G87" s="824"/>
      <c r="H87" s="824"/>
      <c r="I87" s="824"/>
      <c r="J87" s="824"/>
      <c r="K87" s="824"/>
      <c r="L87" s="824"/>
      <c r="M87" s="825"/>
      <c r="N87" s="55">
        <f>L84+L85+L86</f>
        <v>21318.490295161835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92380.124612367945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1713</v>
      </c>
      <c r="C31" s="84" t="s">
        <v>1714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37.331724137931033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37.331724137931033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36182.042099017686</v>
      </c>
      <c r="N48" s="276">
        <f>K48*M48</f>
        <v>36182.042099017686</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36182.042099017686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29</v>
      </c>
      <c r="N71" s="399">
        <f>K71/M71</f>
        <v>3733.1724137931033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3733.1724137931033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39952.546236948721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7990.5092473897448</v>
      </c>
      <c r="M84" s="858"/>
      <c r="N84" s="54"/>
    </row>
    <row r="85" spans="1:14">
      <c r="B85" s="92" t="s">
        <v>973</v>
      </c>
      <c r="C85" s="93"/>
      <c r="D85" s="93"/>
      <c r="E85" s="93"/>
      <c r="F85" s="93"/>
      <c r="G85" s="93"/>
      <c r="H85" s="93"/>
      <c r="I85" s="90"/>
      <c r="J85" s="91"/>
      <c r="K85" s="308">
        <v>0.05</v>
      </c>
      <c r="L85" s="857">
        <f>N79*K85</f>
        <v>1997.6273118474362</v>
      </c>
      <c r="M85" s="858"/>
      <c r="N85" s="54"/>
    </row>
    <row r="86" spans="1:14" ht="15.75" thickBot="1">
      <c r="B86" s="94" t="s">
        <v>974</v>
      </c>
      <c r="C86" s="95"/>
      <c r="D86" s="95"/>
      <c r="E86" s="95"/>
      <c r="F86" s="95"/>
      <c r="G86" s="95"/>
      <c r="H86" s="95"/>
      <c r="I86" s="96"/>
      <c r="J86" s="97"/>
      <c r="K86" s="309">
        <v>0.05</v>
      </c>
      <c r="L86" s="859">
        <f>N79*K86</f>
        <v>1997.6273118474362</v>
      </c>
      <c r="M86" s="860"/>
      <c r="N86" s="54"/>
    </row>
    <row r="87" spans="1:14" ht="15.75" thickBot="1">
      <c r="B87" s="823" t="s">
        <v>953</v>
      </c>
      <c r="C87" s="824"/>
      <c r="D87" s="824"/>
      <c r="E87" s="824"/>
      <c r="F87" s="824"/>
      <c r="G87" s="824"/>
      <c r="H87" s="824"/>
      <c r="I87" s="824"/>
      <c r="J87" s="824"/>
      <c r="K87" s="824"/>
      <c r="L87" s="824"/>
      <c r="M87" s="825"/>
      <c r="N87" s="55">
        <f>L84+L85+L86</f>
        <v>11985.763871084617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51938.310108033336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1156</v>
      </c>
      <c r="C31" s="84" t="s">
        <v>2172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363</v>
      </c>
      <c r="B36" s="836" t="str">
        <f>VLOOKUP(A36,EQUIPOS!A6:D154,3,FALSE)</f>
        <v>Vibrador de concreto, Motor de 3 hp a 18.000 rpm Mangueras de 4 mt</v>
      </c>
      <c r="C36" s="837"/>
      <c r="D36" s="837"/>
      <c r="E36" s="837"/>
      <c r="F36" s="837"/>
      <c r="G36" s="837"/>
      <c r="H36" s="838"/>
      <c r="I36" s="271"/>
      <c r="J36" s="272"/>
      <c r="K36" s="273">
        <f>VLOOKUP(A36,EQUIPOS!A6:D163,4,FALSE)</f>
        <v>4427.9260097136239</v>
      </c>
      <c r="L36" s="274"/>
      <c r="M36" s="340">
        <v>1.25</v>
      </c>
      <c r="N36" s="276">
        <f>K36/M36</f>
        <v>3542.3408077708991</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0.02</v>
      </c>
      <c r="N41" s="348">
        <f>N77*M41</f>
        <v>538.15848722881594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4080.4992949997149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4073.6964964599129</v>
      </c>
      <c r="N48" s="276">
        <f>K48*M48</f>
        <v>39107.48636601516</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451898.29597678012</v>
      </c>
      <c r="N49" s="276">
        <f>K49*M49</f>
        <v>54227.795517213613</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5867.7896280766672</v>
      </c>
      <c r="N50" s="276">
        <f>K50*M50</f>
        <v>2933.8948140383336</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96269.176697267103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v>
      </c>
      <c r="N71" s="399">
        <f>K71/M71</f>
        <v>16239.3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26907.924361440797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127257.60035370762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25451.520070741524</v>
      </c>
      <c r="M84" s="858"/>
      <c r="N84" s="54"/>
    </row>
    <row r="85" spans="1:14">
      <c r="B85" s="92" t="s">
        <v>973</v>
      </c>
      <c r="C85" s="93"/>
      <c r="D85" s="93"/>
      <c r="E85" s="93"/>
      <c r="F85" s="93"/>
      <c r="G85" s="93"/>
      <c r="H85" s="93"/>
      <c r="I85" s="90"/>
      <c r="J85" s="91"/>
      <c r="K85" s="308">
        <v>0.05</v>
      </c>
      <c r="L85" s="857">
        <f>N79*K85</f>
        <v>6362.8800176853811</v>
      </c>
      <c r="M85" s="858"/>
      <c r="N85" s="54"/>
    </row>
    <row r="86" spans="1:14" ht="15.75" thickBot="1">
      <c r="B86" s="94" t="s">
        <v>974</v>
      </c>
      <c r="C86" s="95"/>
      <c r="D86" s="95"/>
      <c r="E86" s="95"/>
      <c r="F86" s="95"/>
      <c r="G86" s="95"/>
      <c r="H86" s="95"/>
      <c r="I86" s="96"/>
      <c r="J86" s="97"/>
      <c r="K86" s="309">
        <v>0.05</v>
      </c>
      <c r="L86" s="859">
        <f>N79*K86</f>
        <v>6362.8800176853811</v>
      </c>
      <c r="M86" s="860"/>
      <c r="N86" s="54"/>
    </row>
    <row r="87" spans="1:14" ht="15.75" thickBot="1">
      <c r="B87" s="823" t="s">
        <v>953</v>
      </c>
      <c r="C87" s="824"/>
      <c r="D87" s="824"/>
      <c r="E87" s="824"/>
      <c r="F87" s="824"/>
      <c r="G87" s="824"/>
      <c r="H87" s="824"/>
      <c r="I87" s="824"/>
      <c r="J87" s="824"/>
      <c r="K87" s="824"/>
      <c r="L87" s="824"/>
      <c r="M87" s="825"/>
      <c r="N87" s="55">
        <f>L84+L85+L86</f>
        <v>38177.280106112288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165434.88045981992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1157</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7.7329999999999997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7.7329999999999997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13961.085566762315</v>
      </c>
      <c r="N48" s="276">
        <f>K48*M48</f>
        <v>13961.085566762315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13961.085566762315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38">
        <v>70</v>
      </c>
      <c r="N71" s="399">
        <f>K71/M71</f>
        <v>773.3</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773.3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14742.118566762314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2948.423713352463</v>
      </c>
      <c r="M84" s="858"/>
      <c r="N84" s="54"/>
    </row>
    <row r="85" spans="1:14">
      <c r="B85" s="92" t="s">
        <v>973</v>
      </c>
      <c r="C85" s="93"/>
      <c r="D85" s="93"/>
      <c r="E85" s="93"/>
      <c r="F85" s="93"/>
      <c r="G85" s="93"/>
      <c r="H85" s="93"/>
      <c r="I85" s="90"/>
      <c r="J85" s="91"/>
      <c r="K85" s="308">
        <v>0.05</v>
      </c>
      <c r="L85" s="857">
        <f>N79*K85</f>
        <v>737.10592833811575</v>
      </c>
      <c r="M85" s="858"/>
      <c r="N85" s="54"/>
    </row>
    <row r="86" spans="1:14" ht="15.75" thickBot="1">
      <c r="B86" s="94" t="s">
        <v>974</v>
      </c>
      <c r="C86" s="95"/>
      <c r="D86" s="95"/>
      <c r="E86" s="95"/>
      <c r="F86" s="95"/>
      <c r="G86" s="95"/>
      <c r="H86" s="95"/>
      <c r="I86" s="96"/>
      <c r="J86" s="97"/>
      <c r="K86" s="309">
        <v>0.05</v>
      </c>
      <c r="L86" s="859">
        <f>N79*K86</f>
        <v>737.10592833811575</v>
      </c>
      <c r="M86" s="860"/>
      <c r="N86" s="54"/>
    </row>
    <row r="87" spans="1:14" ht="15.75" thickBot="1">
      <c r="B87" s="823" t="s">
        <v>953</v>
      </c>
      <c r="C87" s="824"/>
      <c r="D87" s="824"/>
      <c r="E87" s="824"/>
      <c r="F87" s="824"/>
      <c r="G87" s="824"/>
      <c r="H87" s="824"/>
      <c r="I87" s="824"/>
      <c r="J87" s="824"/>
      <c r="K87" s="824"/>
      <c r="L87" s="824"/>
      <c r="M87" s="825"/>
      <c r="N87" s="55">
        <f>L84+L85+L86</f>
        <v>4422.635570028694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19164.754136791009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2197</v>
      </c>
      <c r="M1" s="930"/>
      <c r="N1" s="931"/>
    </row>
    <row r="2" spans="2:14" ht="24.75" customHeight="1">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1716</v>
      </c>
      <c r="C31" s="84" t="s">
        <v>2173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160</v>
      </c>
      <c r="N36" s="276">
        <f>K36/M36</f>
        <v>297.86179354042048</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20.102155451800996</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317.9639489922215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44701.331151949613</v>
      </c>
      <c r="N48" s="276">
        <f>K48*M48</f>
        <v>44701.331151949613</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433701.12313147128</v>
      </c>
      <c r="N49" s="276">
        <f>K49*M49</f>
        <v>13011.033693944139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57712.364845893753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29260.000000000004</v>
      </c>
      <c r="J72" s="297">
        <v>185</v>
      </c>
      <c r="K72" s="298">
        <f>VLOOKUP(A72,'MANO DE OBRA'!A8:D100,4,FALSE)</f>
        <v>54131</v>
      </c>
      <c r="L72" s="53"/>
      <c r="M72" s="438">
        <v>80</v>
      </c>
      <c r="N72" s="399">
        <f>K72/M72</f>
        <v>676.63750000000005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2010.2155451800998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60040.544340066073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12008.108868013216</v>
      </c>
      <c r="M84" s="858"/>
      <c r="N84" s="54"/>
    </row>
    <row r="85" spans="1:14">
      <c r="B85" s="92" t="s">
        <v>973</v>
      </c>
      <c r="C85" s="93"/>
      <c r="D85" s="93"/>
      <c r="E85" s="93"/>
      <c r="F85" s="93"/>
      <c r="G85" s="93"/>
      <c r="H85" s="93"/>
      <c r="I85" s="90"/>
      <c r="J85" s="91"/>
      <c r="K85" s="308">
        <v>0.05</v>
      </c>
      <c r="L85" s="857">
        <f>N79*K85</f>
        <v>3002.027217003304</v>
      </c>
      <c r="M85" s="858"/>
      <c r="N85" s="54"/>
    </row>
    <row r="86" spans="1:14" ht="15.75" thickBot="1">
      <c r="B86" s="94" t="s">
        <v>974</v>
      </c>
      <c r="C86" s="95"/>
      <c r="D86" s="95"/>
      <c r="E86" s="95"/>
      <c r="F86" s="95"/>
      <c r="G86" s="95"/>
      <c r="H86" s="95"/>
      <c r="I86" s="96"/>
      <c r="J86" s="97"/>
      <c r="K86" s="309">
        <v>0.05</v>
      </c>
      <c r="L86" s="859">
        <f>N79*K86</f>
        <v>3002.027217003304</v>
      </c>
      <c r="M86" s="860"/>
      <c r="N86" s="54"/>
    </row>
    <row r="87" spans="1:14" ht="15.75" thickBot="1">
      <c r="B87" s="823" t="s">
        <v>953</v>
      </c>
      <c r="C87" s="824"/>
      <c r="D87" s="824"/>
      <c r="E87" s="824"/>
      <c r="F87" s="824"/>
      <c r="G87" s="824"/>
      <c r="H87" s="824"/>
      <c r="I87" s="824"/>
      <c r="J87" s="824"/>
      <c r="K87" s="824"/>
      <c r="L87" s="824"/>
      <c r="M87" s="825"/>
      <c r="N87" s="55">
        <f>L84+L85+L86</f>
        <v>18012.163302019824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78052.707642085894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1158</v>
      </c>
      <c r="C31" s="84" t="s">
        <v>2174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8399.0829330016331</v>
      </c>
      <c r="N48" s="276">
        <f>K48*M48</f>
        <v>335.96331732006536</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55449.158951581419</v>
      </c>
      <c r="N49" s="276">
        <f>K49*M49</f>
        <v>22179.663580632568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520.63881358035212</v>
      </c>
      <c r="N50" s="276">
        <f>K50*M50</f>
        <v>1561.9164407410562</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24077.543338693689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24871.464672027021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4974.2929344054046</v>
      </c>
      <c r="M84" s="858"/>
      <c r="N84" s="54"/>
    </row>
    <row r="85" spans="1:14">
      <c r="B85" s="92" t="s">
        <v>973</v>
      </c>
      <c r="C85" s="93"/>
      <c r="D85" s="93"/>
      <c r="E85" s="93"/>
      <c r="F85" s="93"/>
      <c r="G85" s="93"/>
      <c r="H85" s="93"/>
      <c r="I85" s="90"/>
      <c r="J85" s="91"/>
      <c r="K85" s="308">
        <v>0.05</v>
      </c>
      <c r="L85" s="857">
        <f>N79*K85</f>
        <v>1243.5732336013511</v>
      </c>
      <c r="M85" s="858"/>
      <c r="N85" s="54"/>
    </row>
    <row r="86" spans="1:14" ht="15.75" thickBot="1">
      <c r="B86" s="94" t="s">
        <v>974</v>
      </c>
      <c r="C86" s="95"/>
      <c r="D86" s="95"/>
      <c r="E86" s="95"/>
      <c r="F86" s="95"/>
      <c r="G86" s="95"/>
      <c r="H86" s="95"/>
      <c r="I86" s="96"/>
      <c r="J86" s="97"/>
      <c r="K86" s="309">
        <v>0.05</v>
      </c>
      <c r="L86" s="859">
        <f>N79*K86</f>
        <v>1243.5732336013511</v>
      </c>
      <c r="M86" s="860"/>
      <c r="N86" s="54"/>
    </row>
    <row r="87" spans="1:14" ht="15.75" thickBot="1">
      <c r="B87" s="823" t="s">
        <v>953</v>
      </c>
      <c r="C87" s="824"/>
      <c r="D87" s="824"/>
      <c r="E87" s="824"/>
      <c r="F87" s="824"/>
      <c r="G87" s="824"/>
      <c r="H87" s="824"/>
      <c r="I87" s="824"/>
      <c r="J87" s="824"/>
      <c r="K87" s="824"/>
      <c r="L87" s="824"/>
      <c r="M87" s="825"/>
      <c r="N87" s="55">
        <f>L84+L85+L86</f>
        <v>7461.4394016081078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32332.904073635131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1159</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72.174666666666667</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72.174666666666667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43203.869806860552</v>
      </c>
      <c r="N48" s="276">
        <f>K48*M48</f>
        <v>17281.547922744223</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520.63881358035212</v>
      </c>
      <c r="N49" s="276">
        <f>K49*M49</f>
        <v>1561.9164407410562</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18843.46436348528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150</v>
      </c>
      <c r="N71" s="399">
        <f>K71/M71</f>
        <v>721.74666666666667</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721.74666666666667</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19637.385696818612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3927.4771393637225</v>
      </c>
      <c r="M84" s="858"/>
      <c r="N84" s="54"/>
    </row>
    <row r="85" spans="1:14">
      <c r="B85" s="92" t="s">
        <v>973</v>
      </c>
      <c r="C85" s="93"/>
      <c r="D85" s="93"/>
      <c r="E85" s="93"/>
      <c r="F85" s="93"/>
      <c r="G85" s="93"/>
      <c r="H85" s="93"/>
      <c r="I85" s="90"/>
      <c r="J85" s="91"/>
      <c r="K85" s="308">
        <v>0.05</v>
      </c>
      <c r="L85" s="857">
        <f>N79*K85</f>
        <v>981.86928484093062</v>
      </c>
      <c r="M85" s="858"/>
      <c r="N85" s="54"/>
    </row>
    <row r="86" spans="1:14" ht="15.75" thickBot="1">
      <c r="B86" s="94" t="s">
        <v>974</v>
      </c>
      <c r="C86" s="95"/>
      <c r="D86" s="95"/>
      <c r="E86" s="95"/>
      <c r="F86" s="95"/>
      <c r="G86" s="95"/>
      <c r="H86" s="95"/>
      <c r="I86" s="96"/>
      <c r="J86" s="97"/>
      <c r="K86" s="309">
        <v>0.05</v>
      </c>
      <c r="L86" s="859">
        <f>N79*K86</f>
        <v>981.86928484093062</v>
      </c>
      <c r="M86" s="860"/>
      <c r="N86" s="54"/>
    </row>
    <row r="87" spans="1:14" ht="15.75" thickBot="1">
      <c r="B87" s="823" t="s">
        <v>953</v>
      </c>
      <c r="C87" s="824"/>
      <c r="D87" s="824"/>
      <c r="E87" s="824"/>
      <c r="F87" s="824"/>
      <c r="G87" s="824"/>
      <c r="H87" s="824"/>
      <c r="I87" s="824"/>
      <c r="J87" s="824"/>
      <c r="K87" s="824"/>
      <c r="L87" s="824"/>
      <c r="M87" s="825"/>
      <c r="N87" s="55">
        <f>L84+L85+L86</f>
        <v>5891.2157090455839</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25528.601405864196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1160</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8399.0829330016331</v>
      </c>
      <c r="N48" s="276">
        <f>K48*M48</f>
        <v>671.92663464013071</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55449.158951581419</v>
      </c>
      <c r="N49" s="276">
        <f>K49*M49</f>
        <v>22179.663580632568</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520.63881358035212</v>
      </c>
      <c r="N50" s="276">
        <f>K50*M50</f>
        <v>1561.9164407410562</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10079.567430915617</v>
      </c>
      <c r="N51" s="276">
        <f>K51*M51</f>
        <v>15119.351146373425</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39532.857802387181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42685.432042065164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8537.0864084130335</v>
      </c>
      <c r="M84" s="858"/>
      <c r="N84" s="54"/>
    </row>
    <row r="85" spans="1:14">
      <c r="B85" s="92" t="s">
        <v>973</v>
      </c>
      <c r="C85" s="93"/>
      <c r="D85" s="93"/>
      <c r="E85" s="93"/>
      <c r="F85" s="93"/>
      <c r="G85" s="93"/>
      <c r="H85" s="93"/>
      <c r="I85" s="90"/>
      <c r="J85" s="91"/>
      <c r="K85" s="308">
        <v>0.05</v>
      </c>
      <c r="L85" s="857">
        <f>N79*K85</f>
        <v>2134.2716021032584</v>
      </c>
      <c r="M85" s="858"/>
      <c r="N85" s="54"/>
    </row>
    <row r="86" spans="1:14" ht="15.75" thickBot="1">
      <c r="B86" s="94" t="s">
        <v>974</v>
      </c>
      <c r="C86" s="95"/>
      <c r="D86" s="95"/>
      <c r="E86" s="95"/>
      <c r="F86" s="95"/>
      <c r="G86" s="95"/>
      <c r="H86" s="95"/>
      <c r="I86" s="96"/>
      <c r="J86" s="97"/>
      <c r="K86" s="309">
        <v>0.05</v>
      </c>
      <c r="L86" s="859">
        <f>N79*K86</f>
        <v>2134.2716021032584</v>
      </c>
      <c r="M86" s="860"/>
      <c r="N86" s="54"/>
    </row>
    <row r="87" spans="1:14" ht="15.75" thickBot="1">
      <c r="B87" s="823" t="s">
        <v>953</v>
      </c>
      <c r="C87" s="824"/>
      <c r="D87" s="824"/>
      <c r="E87" s="824"/>
      <c r="F87" s="824"/>
      <c r="G87" s="824"/>
      <c r="H87" s="824"/>
      <c r="I87" s="824"/>
      <c r="J87" s="824"/>
      <c r="K87" s="824"/>
      <c r="L87" s="824"/>
      <c r="M87" s="825"/>
      <c r="N87" s="55">
        <f>L84+L85+L86</f>
        <v>12805.629612619548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55491.061654684716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1161</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286.59765815254394</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286.59765815254394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43203.869806860552</v>
      </c>
      <c r="N48" s="276">
        <f>K48*M48</f>
        <v>17281.547922744223</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520.63881358035212</v>
      </c>
      <c r="N49" s="276">
        <f>K49*M49</f>
        <v>1561.9164407410562</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10079.567430915617</v>
      </c>
      <c r="N50" s="276">
        <f>K50*M50</f>
        <v>15119.351146373425</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33962.815509858701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0"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75</v>
      </c>
      <c r="N71" s="399">
        <f>K71/M71</f>
        <v>1443.4933333333333</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2865.9765815254395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37115.389749536684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7423.0779499073369</v>
      </c>
      <c r="M84" s="858"/>
      <c r="N84" s="54"/>
    </row>
    <row r="85" spans="1:14">
      <c r="B85" s="92" t="s">
        <v>973</v>
      </c>
      <c r="C85" s="93"/>
      <c r="D85" s="93"/>
      <c r="E85" s="93"/>
      <c r="F85" s="93"/>
      <c r="G85" s="93"/>
      <c r="H85" s="93"/>
      <c r="I85" s="90"/>
      <c r="J85" s="91"/>
      <c r="K85" s="308">
        <v>0.05</v>
      </c>
      <c r="L85" s="857">
        <f>N79*K85</f>
        <v>1855.7694874768342</v>
      </c>
      <c r="M85" s="858"/>
      <c r="N85" s="54"/>
    </row>
    <row r="86" spans="1:14" ht="15.75" thickBot="1">
      <c r="B86" s="94" t="s">
        <v>974</v>
      </c>
      <c r="C86" s="95"/>
      <c r="D86" s="95"/>
      <c r="E86" s="95"/>
      <c r="F86" s="95"/>
      <c r="G86" s="95"/>
      <c r="H86" s="95"/>
      <c r="I86" s="96"/>
      <c r="J86" s="97"/>
      <c r="K86" s="309">
        <v>0.05</v>
      </c>
      <c r="L86" s="859">
        <f>N79*K86</f>
        <v>1855.7694874768342</v>
      </c>
      <c r="M86" s="860"/>
      <c r="N86" s="54"/>
    </row>
    <row r="87" spans="1:14" ht="15.75" thickBot="1">
      <c r="B87" s="823" t="s">
        <v>953</v>
      </c>
      <c r="C87" s="824"/>
      <c r="D87" s="824"/>
      <c r="E87" s="824"/>
      <c r="F87" s="824"/>
      <c r="G87" s="824"/>
      <c r="H87" s="824"/>
      <c r="I87" s="824"/>
      <c r="J87" s="824"/>
      <c r="K87" s="824"/>
      <c r="L87" s="824"/>
      <c r="M87" s="825"/>
      <c r="N87" s="55">
        <f>L84+L85+L86</f>
        <v>11134.616924861006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48250.006674397693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1717</v>
      </c>
      <c r="C31" s="84" t="s">
        <v>2178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241</v>
      </c>
      <c r="B36" s="836" t="str">
        <f>VLOOKUP(A36,EQUIPOS!A6:D154,3,FALSE)</f>
        <v>Grúa (capacidad 15 ton)</v>
      </c>
      <c r="C36" s="837"/>
      <c r="D36" s="837"/>
      <c r="E36" s="837"/>
      <c r="F36" s="837"/>
      <c r="G36" s="837"/>
      <c r="H36" s="838"/>
      <c r="I36" s="271"/>
      <c r="J36" s="272"/>
      <c r="K36" s="273">
        <f>VLOOKUP(A36,EQUIPOS!A6:D163,4,FALSE)</f>
        <v>181572.4311357413</v>
      </c>
      <c r="L36" s="274"/>
      <c r="M36" s="340">
        <v>0.75</v>
      </c>
      <c r="N36" s="276">
        <f>K36/M36</f>
        <v>242096.57484765505</v>
      </c>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8969.3081204802675</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251065.88296813532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14669.474070191669</v>
      </c>
      <c r="N48" s="276">
        <f>K48*M48</f>
        <v>14669.474070191669</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14669.474070191669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v>
      </c>
      <c r="N72" s="399">
        <f>K72/M72</f>
        <v>27065.5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44846.540602401335</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310581.89764072828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62116.379528145655</v>
      </c>
      <c r="M84" s="858"/>
      <c r="N84" s="54"/>
    </row>
    <row r="85" spans="1:14">
      <c r="B85" s="92" t="s">
        <v>973</v>
      </c>
      <c r="C85" s="93"/>
      <c r="D85" s="93"/>
      <c r="E85" s="93"/>
      <c r="F85" s="93"/>
      <c r="G85" s="93"/>
      <c r="H85" s="93"/>
      <c r="I85" s="90"/>
      <c r="J85" s="91"/>
      <c r="K85" s="308">
        <v>0.05</v>
      </c>
      <c r="L85" s="857">
        <f>N79*K85</f>
        <v>15529.094882036414</v>
      </c>
      <c r="M85" s="858"/>
      <c r="N85" s="54"/>
    </row>
    <row r="86" spans="1:14" ht="15.75" thickBot="1">
      <c r="B86" s="94" t="s">
        <v>974</v>
      </c>
      <c r="C86" s="95"/>
      <c r="D86" s="95"/>
      <c r="E86" s="95"/>
      <c r="F86" s="95"/>
      <c r="G86" s="95"/>
      <c r="H86" s="95"/>
      <c r="I86" s="96"/>
      <c r="J86" s="97"/>
      <c r="K86" s="309">
        <v>0.05</v>
      </c>
      <c r="L86" s="859">
        <f>N79*K86</f>
        <v>15529.094882036414</v>
      </c>
      <c r="M86" s="860"/>
      <c r="N86" s="54"/>
    </row>
    <row r="87" spans="1:14" ht="15.75" thickBot="1">
      <c r="B87" s="823" t="s">
        <v>953</v>
      </c>
      <c r="C87" s="824"/>
      <c r="D87" s="824"/>
      <c r="E87" s="824"/>
      <c r="F87" s="824"/>
      <c r="G87" s="824"/>
      <c r="H87" s="824"/>
      <c r="I87" s="824"/>
      <c r="J87" s="824"/>
      <c r="K87" s="824"/>
      <c r="L87" s="824"/>
      <c r="M87" s="825"/>
      <c r="N87" s="55">
        <f>L84+L85+L86</f>
        <v>93174.569292218483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403756.46693294676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0.2</v>
      </c>
      <c r="N41" s="348">
        <f>N77*M41</f>
        <v>6726.9810903601992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6726.9810903601992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14669.474070191669</v>
      </c>
      <c r="N48" s="276">
        <f>K48*M48</f>
        <v>14669.474070191669</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14669.474070191669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8</v>
      </c>
      <c r="N72" s="399">
        <f>K72/M72</f>
        <v>20299.125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33634.905451800994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55031.360612352859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11006.272122470573</v>
      </c>
      <c r="M84" s="858"/>
      <c r="N84" s="54"/>
    </row>
    <row r="85" spans="1:14">
      <c r="B85" s="92" t="s">
        <v>973</v>
      </c>
      <c r="C85" s="93"/>
      <c r="D85" s="93"/>
      <c r="E85" s="93"/>
      <c r="F85" s="93"/>
      <c r="G85" s="93"/>
      <c r="H85" s="93"/>
      <c r="I85" s="90"/>
      <c r="J85" s="91"/>
      <c r="K85" s="308">
        <v>0.05</v>
      </c>
      <c r="L85" s="857">
        <f>N79*K85</f>
        <v>2751.5680306176432</v>
      </c>
      <c r="M85" s="858"/>
      <c r="N85" s="54"/>
    </row>
    <row r="86" spans="1:14" ht="15.75" thickBot="1">
      <c r="B86" s="94" t="s">
        <v>974</v>
      </c>
      <c r="C86" s="95"/>
      <c r="D86" s="95"/>
      <c r="E86" s="95"/>
      <c r="F86" s="95"/>
      <c r="G86" s="95"/>
      <c r="H86" s="95"/>
      <c r="I86" s="96"/>
      <c r="J86" s="97"/>
      <c r="K86" s="309">
        <v>0.05</v>
      </c>
      <c r="L86" s="859">
        <f>N79*K86</f>
        <v>2751.5680306176432</v>
      </c>
      <c r="M86" s="860"/>
      <c r="N86" s="54"/>
    </row>
    <row r="87" spans="1:14" ht="15.75" thickBot="1">
      <c r="B87" s="823" t="s">
        <v>953</v>
      </c>
      <c r="C87" s="824"/>
      <c r="D87" s="824"/>
      <c r="E87" s="824"/>
      <c r="F87" s="824"/>
      <c r="G87" s="824"/>
      <c r="H87" s="824"/>
      <c r="I87" s="824"/>
      <c r="J87" s="824"/>
      <c r="K87" s="824"/>
      <c r="L87" s="824"/>
      <c r="M87" s="825"/>
      <c r="N87" s="55">
        <f>L84+L85+L86</f>
        <v>16509.408183705858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71540.768796058721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2686.8530451800998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2686.8530451800998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14669.474070191669</v>
      </c>
      <c r="N48" s="276">
        <f>K48*M48</f>
        <v>14669.474070191669</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14669.474070191669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12</v>
      </c>
      <c r="N72" s="399">
        <f>K72/M72</f>
        <v>9021.8333333333339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
    </row>
    <row r="77" spans="1:15" ht="15.75" thickBot="1">
      <c r="B77" s="823" t="s">
        <v>953</v>
      </c>
      <c r="C77" s="824"/>
      <c r="D77" s="824"/>
      <c r="E77" s="824"/>
      <c r="F77" s="824"/>
      <c r="G77" s="824"/>
      <c r="H77" s="824"/>
      <c r="I77" s="824"/>
      <c r="J77" s="824"/>
      <c r="K77" s="824"/>
      <c r="L77" s="824"/>
      <c r="M77" s="825"/>
      <c r="N77" s="305">
        <f>SUM(N71:N76)</f>
        <v>17912.353634534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35268.680749905769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7053.7361499811541</v>
      </c>
      <c r="M84" s="858"/>
      <c r="N84" s="54"/>
    </row>
    <row r="85" spans="1:14">
      <c r="B85" s="92" t="s">
        <v>973</v>
      </c>
      <c r="C85" s="93"/>
      <c r="D85" s="93"/>
      <c r="E85" s="93"/>
      <c r="F85" s="93"/>
      <c r="G85" s="93"/>
      <c r="H85" s="93"/>
      <c r="I85" s="90"/>
      <c r="J85" s="91"/>
      <c r="K85" s="308">
        <v>0.05</v>
      </c>
      <c r="L85" s="857">
        <f>N79*K85</f>
        <v>1763.4340374952885</v>
      </c>
      <c r="M85" s="858"/>
      <c r="N85" s="54"/>
    </row>
    <row r="86" spans="1:14" ht="15.75" thickBot="1">
      <c r="B86" s="94" t="s">
        <v>974</v>
      </c>
      <c r="C86" s="95"/>
      <c r="D86" s="95"/>
      <c r="E86" s="95"/>
      <c r="F86" s="95"/>
      <c r="G86" s="95"/>
      <c r="H86" s="95"/>
      <c r="I86" s="96"/>
      <c r="J86" s="97"/>
      <c r="K86" s="309">
        <v>0.05</v>
      </c>
      <c r="L86" s="859">
        <f>N79*K86</f>
        <v>1763.4340374952885</v>
      </c>
      <c r="M86" s="860"/>
      <c r="N86" s="54"/>
    </row>
    <row r="87" spans="1:14" ht="15.75" thickBot="1">
      <c r="B87" s="823" t="s">
        <v>953</v>
      </c>
      <c r="C87" s="824"/>
      <c r="D87" s="824"/>
      <c r="E87" s="824"/>
      <c r="F87" s="824"/>
      <c r="G87" s="824"/>
      <c r="H87" s="824"/>
      <c r="I87" s="824"/>
      <c r="J87" s="824"/>
      <c r="K87" s="824"/>
      <c r="L87" s="824"/>
      <c r="M87" s="825"/>
      <c r="N87" s="55">
        <f>L84+L85+L86</f>
        <v>10580.60422497173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45849.284974877497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2015.1397838850748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2015.1397838850748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14669.474070191669</v>
      </c>
      <c r="N48" s="276">
        <f>K48*M48</f>
        <v>14669.474070191669</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14669.474070191669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58520.000000000007</v>
      </c>
      <c r="J72" s="297">
        <v>185</v>
      </c>
      <c r="K72" s="298">
        <f>VLOOKUP(A72,'MANO DE OBRA'!A8:D100,4,FALSE)</f>
        <v>108262</v>
      </c>
      <c r="L72" s="53"/>
      <c r="M72" s="438">
        <v>16</v>
      </c>
      <c r="N72" s="399">
        <f>K72/M72</f>
        <v>6766.375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13434.265225900499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30118.87907997724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6023.7758159954483</v>
      </c>
      <c r="M84" s="858"/>
      <c r="N84" s="54"/>
    </row>
    <row r="85" spans="1:14">
      <c r="B85" s="92" t="s">
        <v>973</v>
      </c>
      <c r="C85" s="93"/>
      <c r="D85" s="93"/>
      <c r="E85" s="93"/>
      <c r="F85" s="93"/>
      <c r="G85" s="93"/>
      <c r="H85" s="93"/>
      <c r="I85" s="90"/>
      <c r="J85" s="91"/>
      <c r="K85" s="308">
        <v>0.05</v>
      </c>
      <c r="L85" s="857">
        <f>N79*K85</f>
        <v>1505.9439539988621</v>
      </c>
      <c r="M85" s="858"/>
      <c r="N85" s="54"/>
    </row>
    <row r="86" spans="1:14" ht="15.75" thickBot="1">
      <c r="B86" s="94" t="s">
        <v>974</v>
      </c>
      <c r="C86" s="95"/>
      <c r="D86" s="95"/>
      <c r="E86" s="95"/>
      <c r="F86" s="95"/>
      <c r="G86" s="95"/>
      <c r="H86" s="95"/>
      <c r="I86" s="96"/>
      <c r="J86" s="97"/>
      <c r="K86" s="309">
        <v>0.05</v>
      </c>
      <c r="L86" s="859">
        <f>N79*K86</f>
        <v>1505.9439539988621</v>
      </c>
      <c r="M86" s="860"/>
      <c r="N86" s="54"/>
    </row>
    <row r="87" spans="1:14" ht="15.75" thickBot="1">
      <c r="B87" s="823" t="s">
        <v>953</v>
      </c>
      <c r="C87" s="824"/>
      <c r="D87" s="824"/>
      <c r="E87" s="824"/>
      <c r="F87" s="824"/>
      <c r="G87" s="824"/>
      <c r="H87" s="824"/>
      <c r="I87" s="824"/>
      <c r="J87" s="824"/>
      <c r="K87" s="824"/>
      <c r="L87" s="824"/>
      <c r="M87" s="825"/>
      <c r="N87" s="55">
        <f>L84+L85+L86</f>
        <v>9035.6637239931715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39154.542803970413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66227.178139041047</v>
      </c>
      <c r="N48" s="276">
        <f>K48*M48</f>
        <v>139077.0740919862</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14669.474070191669</v>
      </c>
      <c r="N49" s="276">
        <f>K49*M49</f>
        <v>14669.474070191669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153746.54816217787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240424.73588110483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48084.947176220972</v>
      </c>
      <c r="M84" s="858"/>
      <c r="N84" s="54"/>
    </row>
    <row r="85" spans="1:14">
      <c r="B85" s="92" t="s">
        <v>973</v>
      </c>
      <c r="C85" s="93"/>
      <c r="D85" s="93"/>
      <c r="E85" s="93"/>
      <c r="F85" s="93"/>
      <c r="G85" s="93"/>
      <c r="H85" s="93"/>
      <c r="I85" s="90"/>
      <c r="J85" s="91"/>
      <c r="K85" s="308">
        <v>0.05</v>
      </c>
      <c r="L85" s="857">
        <f>N79*K85</f>
        <v>12021.236794055243</v>
      </c>
      <c r="M85" s="858"/>
      <c r="N85" s="54"/>
    </row>
    <row r="86" spans="1:14" ht="15.75" thickBot="1">
      <c r="B86" s="94" t="s">
        <v>974</v>
      </c>
      <c r="C86" s="95"/>
      <c r="D86" s="95"/>
      <c r="E86" s="95"/>
      <c r="F86" s="95"/>
      <c r="G86" s="95"/>
      <c r="H86" s="95"/>
      <c r="I86" s="96"/>
      <c r="J86" s="97"/>
      <c r="K86" s="309">
        <v>0.05</v>
      </c>
      <c r="L86" s="859">
        <f>N79*K86</f>
        <v>12021.236794055243</v>
      </c>
      <c r="M86" s="860"/>
      <c r="N86" s="54"/>
    </row>
    <row r="87" spans="1:14" ht="15.75" thickBot="1">
      <c r="B87" s="823" t="s">
        <v>953</v>
      </c>
      <c r="C87" s="824"/>
      <c r="D87" s="824"/>
      <c r="E87" s="824"/>
      <c r="F87" s="824"/>
      <c r="G87" s="824"/>
      <c r="H87" s="824"/>
      <c r="I87" s="824"/>
      <c r="J87" s="824"/>
      <c r="K87" s="824"/>
      <c r="L87" s="824"/>
      <c r="M87" s="825"/>
      <c r="N87" s="55">
        <f>L84+L85+L86</f>
        <v>72127.420764331458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312552.15664543631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0.15</v>
      </c>
      <c r="N41" s="348">
        <f>N77*M41</f>
        <v>11305.850572033949</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11305.850572033949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66227.178139041047</v>
      </c>
      <c r="N48" s="276">
        <f>K48*M48</f>
        <v>132454.35627808209</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14669.474070191669</v>
      </c>
      <c r="N49" s="276">
        <f>K49*M49</f>
        <v>14669.474070191669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147123.83034827377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3.57</v>
      </c>
      <c r="N72" s="399">
        <f>K72/M72</f>
        <v>45488.23529411765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75372.337146892998</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233802.01806720073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46760.403613440147</v>
      </c>
      <c r="M84" s="858"/>
      <c r="N84" s="54"/>
    </row>
    <row r="85" spans="1:14">
      <c r="B85" s="92" t="s">
        <v>973</v>
      </c>
      <c r="C85" s="93"/>
      <c r="D85" s="93"/>
      <c r="E85" s="93"/>
      <c r="F85" s="93"/>
      <c r="G85" s="93"/>
      <c r="H85" s="93"/>
      <c r="I85" s="90"/>
      <c r="J85" s="91"/>
      <c r="K85" s="308">
        <v>0.05</v>
      </c>
      <c r="L85" s="857">
        <f>N79*K85</f>
        <v>11690.100903360037</v>
      </c>
      <c r="M85" s="858"/>
      <c r="N85" s="54"/>
    </row>
    <row r="86" spans="1:14" ht="15.75" thickBot="1">
      <c r="B86" s="94" t="s">
        <v>974</v>
      </c>
      <c r="C86" s="95"/>
      <c r="D86" s="95"/>
      <c r="E86" s="95"/>
      <c r="F86" s="95"/>
      <c r="G86" s="95"/>
      <c r="H86" s="95"/>
      <c r="I86" s="96"/>
      <c r="J86" s="97"/>
      <c r="K86" s="309">
        <v>0.05</v>
      </c>
      <c r="L86" s="859">
        <f>N79*K86</f>
        <v>11690.100903360037</v>
      </c>
      <c r="M86" s="860"/>
      <c r="N86" s="54"/>
    </row>
    <row r="87" spans="1:14" ht="15.75" thickBot="1">
      <c r="B87" s="823" t="s">
        <v>953</v>
      </c>
      <c r="C87" s="824"/>
      <c r="D87" s="824"/>
      <c r="E87" s="824"/>
      <c r="F87" s="824"/>
      <c r="G87" s="824"/>
      <c r="H87" s="824"/>
      <c r="I87" s="824"/>
      <c r="J87" s="824"/>
      <c r="K87" s="824"/>
      <c r="L87" s="824"/>
      <c r="M87" s="825"/>
      <c r="N87" s="55">
        <f>L84+L85+L86</f>
        <v>70140.605420160224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303942.62348736095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4720.6884844632978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4720.6884844632978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66227.178139041047</v>
      </c>
      <c r="N48" s="276">
        <f>K48*M48</f>
        <v>86757.603362143782</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14669.474070191669</v>
      </c>
      <c r="N49" s="276">
        <f>K49*M49</f>
        <v>14669.474070191669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101427.07743233546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5.7</v>
      </c>
      <c r="N72" s="399">
        <f>K72/M72</f>
        <v>28490</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47206.884844632979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153354.65076143172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30670.930152286346</v>
      </c>
      <c r="M84" s="858"/>
      <c r="N84" s="54"/>
    </row>
    <row r="85" spans="1:14">
      <c r="B85" s="92" t="s">
        <v>973</v>
      </c>
      <c r="C85" s="93"/>
      <c r="D85" s="93"/>
      <c r="E85" s="93"/>
      <c r="F85" s="93"/>
      <c r="G85" s="93"/>
      <c r="H85" s="93"/>
      <c r="I85" s="90"/>
      <c r="J85" s="91"/>
      <c r="K85" s="308">
        <v>0.05</v>
      </c>
      <c r="L85" s="857">
        <f>N79*K85</f>
        <v>7667.7325380715865</v>
      </c>
      <c r="M85" s="858"/>
      <c r="N85" s="54"/>
    </row>
    <row r="86" spans="1:14" ht="15.75" thickBot="1">
      <c r="B86" s="94" t="s">
        <v>974</v>
      </c>
      <c r="C86" s="95"/>
      <c r="D86" s="95"/>
      <c r="E86" s="95"/>
      <c r="F86" s="95"/>
      <c r="G86" s="95"/>
      <c r="H86" s="95"/>
      <c r="I86" s="96"/>
      <c r="J86" s="97"/>
      <c r="K86" s="309">
        <v>0.05</v>
      </c>
      <c r="L86" s="859">
        <f>N79*K86</f>
        <v>7667.7325380715865</v>
      </c>
      <c r="M86" s="860"/>
      <c r="N86" s="54"/>
    </row>
    <row r="87" spans="1:14" ht="15.75" thickBot="1">
      <c r="B87" s="823" t="s">
        <v>953</v>
      </c>
      <c r="C87" s="824"/>
      <c r="D87" s="824"/>
      <c r="E87" s="824"/>
      <c r="F87" s="824"/>
      <c r="G87" s="824"/>
      <c r="H87" s="824"/>
      <c r="I87" s="824"/>
      <c r="J87" s="824"/>
      <c r="K87" s="824"/>
      <c r="L87" s="824"/>
      <c r="M87" s="825"/>
      <c r="N87" s="55">
        <f>L84+L85+L86</f>
        <v>46006.395228429516</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199361.04598986125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3957.0477002118823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3957.0477002118823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66227.178139041047</v>
      </c>
      <c r="N48" s="276">
        <f>K48*M48</f>
        <v>72849.895952945153</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14669.474070191669</v>
      </c>
      <c r="N49" s="276">
        <f>K49*M49</f>
        <v>14669.474070191669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87519.370023136828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6.8</v>
      </c>
      <c r="N72" s="399">
        <f>K72/M72</f>
        <v>23881.323529411766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39570.477002118823</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131046.89472546754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26209.378945093511</v>
      </c>
      <c r="M84" s="858"/>
      <c r="N84" s="54"/>
    </row>
    <row r="85" spans="1:14">
      <c r="B85" s="92" t="s">
        <v>973</v>
      </c>
      <c r="C85" s="93"/>
      <c r="D85" s="93"/>
      <c r="E85" s="93"/>
      <c r="F85" s="93"/>
      <c r="G85" s="93"/>
      <c r="H85" s="93"/>
      <c r="I85" s="90"/>
      <c r="J85" s="91"/>
      <c r="K85" s="308">
        <v>0.05</v>
      </c>
      <c r="L85" s="857">
        <f>N79*K85</f>
        <v>6552.3447362733777</v>
      </c>
      <c r="M85" s="858"/>
      <c r="N85" s="54"/>
    </row>
    <row r="86" spans="1:14" ht="15.75" thickBot="1">
      <c r="B86" s="94" t="s">
        <v>974</v>
      </c>
      <c r="C86" s="95"/>
      <c r="D86" s="95"/>
      <c r="E86" s="95"/>
      <c r="F86" s="95"/>
      <c r="G86" s="95"/>
      <c r="H86" s="95"/>
      <c r="I86" s="96"/>
      <c r="J86" s="97"/>
      <c r="K86" s="309">
        <v>0.05</v>
      </c>
      <c r="L86" s="859">
        <f>N79*K86</f>
        <v>6552.3447362733777</v>
      </c>
      <c r="M86" s="860"/>
      <c r="N86" s="54"/>
    </row>
    <row r="87" spans="1:14" ht="15.75" thickBot="1">
      <c r="B87" s="823" t="s">
        <v>953</v>
      </c>
      <c r="C87" s="824"/>
      <c r="D87" s="824"/>
      <c r="E87" s="824"/>
      <c r="F87" s="824"/>
      <c r="G87" s="824"/>
      <c r="H87" s="824"/>
      <c r="I87" s="824"/>
      <c r="J87" s="824"/>
      <c r="K87" s="824"/>
      <c r="L87" s="824"/>
      <c r="M87" s="825"/>
      <c r="N87" s="55">
        <f>L84+L85+L86</f>
        <v>39314.068417640265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170360.9631431078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1162</v>
      </c>
      <c r="C31" s="84" t="s">
        <v>2186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A38" s="116"/>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269.07924361440803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269.07924361440803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66227.178139041047</v>
      </c>
      <c r="N48" s="276">
        <f>K48*M48</f>
        <v>3311.3589069520526</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46.036386356281774</v>
      </c>
      <c r="N49" s="276">
        <f>K49*M49</f>
        <v>230.18193178140888</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10957.938741304961</v>
      </c>
      <c r="N50" s="276">
        <f>K50*M50</f>
        <v>10957.938741304961</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14499.479580038422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87780</v>
      </c>
      <c r="J72" s="297">
        <v>185</v>
      </c>
      <c r="K72" s="298">
        <f>VLOOKUP(A72,'MANO DE OBRA'!A8:D100,4,FALSE)</f>
        <v>162393</v>
      </c>
      <c r="L72" s="53"/>
      <c r="M72" s="438">
        <v>100</v>
      </c>
      <c r="N72" s="399">
        <f>K72/M72</f>
        <v>1623.93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17459.351259796909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3491.8702519593821</v>
      </c>
      <c r="M84" s="858"/>
      <c r="N84" s="54"/>
    </row>
    <row r="85" spans="1:14">
      <c r="B85" s="92" t="s">
        <v>973</v>
      </c>
      <c r="C85" s="93"/>
      <c r="D85" s="93"/>
      <c r="E85" s="93"/>
      <c r="F85" s="93"/>
      <c r="G85" s="93"/>
      <c r="H85" s="93"/>
      <c r="I85" s="90"/>
      <c r="J85" s="91"/>
      <c r="K85" s="308">
        <v>0.05</v>
      </c>
      <c r="L85" s="857">
        <f>N79*K85</f>
        <v>872.96756298984553</v>
      </c>
      <c r="M85" s="858"/>
      <c r="N85" s="54"/>
    </row>
    <row r="86" spans="1:14" ht="15.75" thickBot="1">
      <c r="B86" s="94" t="s">
        <v>974</v>
      </c>
      <c r="C86" s="95"/>
      <c r="D86" s="95"/>
      <c r="E86" s="95"/>
      <c r="F86" s="95"/>
      <c r="G86" s="95"/>
      <c r="H86" s="95"/>
      <c r="I86" s="96"/>
      <c r="J86" s="97"/>
      <c r="K86" s="309">
        <v>0.05</v>
      </c>
      <c r="L86" s="859">
        <f>N79*K86</f>
        <v>872.96756298984553</v>
      </c>
      <c r="M86" s="860"/>
      <c r="N86" s="54"/>
    </row>
    <row r="87" spans="1:14" ht="15.75" thickBot="1">
      <c r="B87" s="823" t="s">
        <v>953</v>
      </c>
      <c r="C87" s="824"/>
      <c r="D87" s="824"/>
      <c r="E87" s="824"/>
      <c r="F87" s="824"/>
      <c r="G87" s="824"/>
      <c r="H87" s="824"/>
      <c r="I87" s="824"/>
      <c r="J87" s="824"/>
      <c r="K87" s="824"/>
      <c r="L87" s="824"/>
      <c r="M87" s="825"/>
      <c r="N87" s="55">
        <f>L84+L85+L86</f>
        <v>5237.805377939073</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22697.156637735981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7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1163</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0.1</v>
      </c>
      <c r="N41" s="348">
        <f>N77*M41</f>
        <v>108.262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108.262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516.63055799827339</v>
      </c>
      <c r="N48" s="276">
        <f>K48*M48</f>
        <v>516.63055799827339</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73183.010233200766</v>
      </c>
      <c r="N49" s="276">
        <f>K49*M49</f>
        <v>3659.1505116600383</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66227.178139041047</v>
      </c>
      <c r="N50" s="276">
        <f>K50*M50</f>
        <v>4967.0383604280787</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46.036386356281774</v>
      </c>
      <c r="N51" s="276">
        <f>K51*M51</f>
        <v>230.18193178140888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9373.0013618678004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7</v>
      </c>
      <c r="B71" s="52" t="str">
        <f>VLOOKUP(A71,'MANO DE OBRA'!A8:D68,3,FALSE)</f>
        <v>Obrero (2)</v>
      </c>
      <c r="C71" s="50"/>
      <c r="D71" s="50"/>
      <c r="E71" s="50"/>
      <c r="F71" s="50"/>
      <c r="G71" s="50"/>
      <c r="H71" s="50"/>
      <c r="I71" s="296">
        <f>K71/J71*100</f>
        <v>58520.000000000007</v>
      </c>
      <c r="J71" s="297">
        <v>185</v>
      </c>
      <c r="K71" s="298">
        <f>VLOOKUP(A71,'MANO DE OBRA'!A8:D99,4,FALSE)</f>
        <v>108262</v>
      </c>
      <c r="L71" s="53"/>
      <c r="M71" s="438">
        <v>100</v>
      </c>
      <c r="N71" s="399">
        <f>K71/M71</f>
        <v>1082.6199999999999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1082.6199999999999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10563.8833618678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2112.7766723735599</v>
      </c>
      <c r="M84" s="858"/>
      <c r="N84" s="54"/>
    </row>
    <row r="85" spans="1:14">
      <c r="B85" s="92" t="s">
        <v>973</v>
      </c>
      <c r="C85" s="93"/>
      <c r="D85" s="93"/>
      <c r="E85" s="93"/>
      <c r="F85" s="93"/>
      <c r="G85" s="93"/>
      <c r="H85" s="93"/>
      <c r="I85" s="90"/>
      <c r="J85" s="91"/>
      <c r="K85" s="308">
        <v>0.05</v>
      </c>
      <c r="L85" s="857">
        <f>N79*K85</f>
        <v>528.19416809338998</v>
      </c>
      <c r="M85" s="858"/>
      <c r="N85" s="54"/>
    </row>
    <row r="86" spans="1:14" ht="15.75" thickBot="1">
      <c r="B86" s="94" t="s">
        <v>974</v>
      </c>
      <c r="C86" s="95"/>
      <c r="D86" s="95"/>
      <c r="E86" s="95"/>
      <c r="F86" s="95"/>
      <c r="G86" s="95"/>
      <c r="H86" s="95"/>
      <c r="I86" s="96"/>
      <c r="J86" s="97"/>
      <c r="K86" s="309">
        <v>0.05</v>
      </c>
      <c r="L86" s="859">
        <f>N79*K86</f>
        <v>528.19416809338998</v>
      </c>
      <c r="M86" s="860"/>
      <c r="N86" s="54"/>
    </row>
    <row r="87" spans="1:14" ht="15.75" thickBot="1">
      <c r="B87" s="823" t="s">
        <v>953</v>
      </c>
      <c r="C87" s="824"/>
      <c r="D87" s="824"/>
      <c r="E87" s="824"/>
      <c r="F87" s="824"/>
      <c r="G87" s="824"/>
      <c r="H87" s="824"/>
      <c r="I87" s="824"/>
      <c r="J87" s="824"/>
      <c r="K87" s="824"/>
      <c r="L87" s="824"/>
      <c r="M87" s="825"/>
      <c r="N87" s="55">
        <f>L84+L85+L86</f>
        <v>3169.1650085603401</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13733.04837042814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customHeight="1" thickBot="1">
      <c r="A31" t="s">
        <v>1844</v>
      </c>
      <c r="B31" s="83" t="s">
        <v>1164</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253</v>
      </c>
      <c r="B36" s="836" t="str">
        <f>VLOOKUP(A36,EQUIPOS!A6:D154,3,FALSE)</f>
        <v>Máquina hidrosembradora</v>
      </c>
      <c r="C36" s="837"/>
      <c r="D36" s="837"/>
      <c r="E36" s="837"/>
      <c r="F36" s="837"/>
      <c r="G36" s="837"/>
      <c r="H36" s="838"/>
      <c r="I36" s="271"/>
      <c r="J36" s="272"/>
      <c r="K36" s="273">
        <f>VLOOKUP(A36,EQUIPOS!A6:D163,4,FALSE)</f>
        <v>31181.376625947039</v>
      </c>
      <c r="L36" s="274"/>
      <c r="M36" s="340">
        <v>350</v>
      </c>
      <c r="N36" s="276">
        <f>K36/M36</f>
        <v>89.08964750270583</v>
      </c>
    </row>
    <row r="37" spans="1:14">
      <c r="A37" s="116" t="s">
        <v>138</v>
      </c>
      <c r="B37" s="836" t="str">
        <f>VLOOKUP(A37,EQUIPOS!A7:D154,3,FALSE)</f>
        <v>Camioneta D-300</v>
      </c>
      <c r="C37" s="837"/>
      <c r="D37" s="837"/>
      <c r="E37" s="837"/>
      <c r="F37" s="837"/>
      <c r="G37" s="837"/>
      <c r="H37" s="838"/>
      <c r="I37" s="425"/>
      <c r="J37" s="426"/>
      <c r="K37" s="273">
        <f>VLOOKUP(A37,EQUIPOS!A7:D164,4,FALSE)</f>
        <v>47657.886966467275</v>
      </c>
      <c r="L37" s="339"/>
      <c r="M37" s="340">
        <v>350</v>
      </c>
      <c r="N37" s="276">
        <f>K37/M37</f>
        <v>136.16539133276365</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4.8049864931144288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230.06002532858389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516.63055799827339</v>
      </c>
      <c r="N48" s="276">
        <f>K48*M48</f>
        <v>516.63055799827339</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4097.2383857090781</v>
      </c>
      <c r="N49" s="276">
        <f>K49*M49</f>
        <v>1638.8953542836314</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46.036386356281774</v>
      </c>
      <c r="N50" s="276">
        <f>K50*M50</f>
        <v>230.18193178140888</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73183.010233200766</v>
      </c>
      <c r="N51" s="276">
        <f>K51*M51</f>
        <v>3659.1505116600383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6044.8583557233524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2800</v>
      </c>
      <c r="N71" s="399">
        <f>K71/M71</f>
        <v>57.997500000000002</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96.099729862288569</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6371.018110914225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1274.203622182845</v>
      </c>
      <c r="M84" s="858"/>
      <c r="N84" s="54"/>
    </row>
    <row r="85" spans="1:14">
      <c r="B85" s="92" t="s">
        <v>973</v>
      </c>
      <c r="C85" s="93"/>
      <c r="D85" s="93"/>
      <c r="E85" s="93"/>
      <c r="F85" s="93"/>
      <c r="G85" s="93"/>
      <c r="H85" s="93"/>
      <c r="I85" s="90"/>
      <c r="J85" s="91"/>
      <c r="K85" s="308">
        <v>0.05</v>
      </c>
      <c r="L85" s="857">
        <f>N79*K85</f>
        <v>318.55090554571126</v>
      </c>
      <c r="M85" s="858"/>
      <c r="N85" s="54"/>
    </row>
    <row r="86" spans="1:14" ht="15.75" thickBot="1">
      <c r="B86" s="94" t="s">
        <v>974</v>
      </c>
      <c r="C86" s="95"/>
      <c r="D86" s="95"/>
      <c r="E86" s="95"/>
      <c r="F86" s="95"/>
      <c r="G86" s="95"/>
      <c r="H86" s="95"/>
      <c r="I86" s="96"/>
      <c r="J86" s="97"/>
      <c r="K86" s="309">
        <v>0.05</v>
      </c>
      <c r="L86" s="859">
        <f>N79*K86</f>
        <v>318.55090554571126</v>
      </c>
      <c r="M86" s="860"/>
      <c r="N86" s="54"/>
    </row>
    <row r="87" spans="1:14" ht="15.75" thickBot="1">
      <c r="B87" s="823" t="s">
        <v>953</v>
      </c>
      <c r="C87" s="824"/>
      <c r="D87" s="824"/>
      <c r="E87" s="824"/>
      <c r="F87" s="824"/>
      <c r="G87" s="824"/>
      <c r="H87" s="824"/>
      <c r="I87" s="824"/>
      <c r="J87" s="824"/>
      <c r="K87" s="824"/>
      <c r="L87" s="824"/>
      <c r="M87" s="825"/>
      <c r="N87" s="55">
        <f>L84+L85+L86</f>
        <v>1911.3054332742674</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8282.3235441884917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9.25" customHeight="1" thickBot="1">
      <c r="A31" t="s">
        <v>1844</v>
      </c>
      <c r="B31" s="83" t="s">
        <v>1725</v>
      </c>
      <c r="C31" s="963" t="s">
        <v>2048</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8000</v>
      </c>
      <c r="N36" s="276">
        <f>K36/M36</f>
        <v>5.9572358708084092</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32.86516023224921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5179.0934650816998</v>
      </c>
      <c r="N48" s="276">
        <f>K48*M48</f>
        <v>5438.0481383357846</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28684.505065493242</v>
      </c>
      <c r="N49" s="276">
        <f>K49*M49</f>
        <v>28684.505065493242</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723.66641775055211</v>
      </c>
      <c r="N50" s="276">
        <f>K50*M50</f>
        <v>1447.3328355011042</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35569.886039330129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38293.543635706461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7658.7087271412929</v>
      </c>
      <c r="M84" s="858"/>
      <c r="N84" s="54"/>
    </row>
    <row r="85" spans="1:14">
      <c r="B85" s="92" t="s">
        <v>973</v>
      </c>
      <c r="C85" s="93"/>
      <c r="D85" s="93"/>
      <c r="E85" s="93"/>
      <c r="F85" s="93"/>
      <c r="G85" s="93"/>
      <c r="H85" s="93"/>
      <c r="I85" s="90"/>
      <c r="J85" s="91"/>
      <c r="K85" s="308">
        <v>0.05</v>
      </c>
      <c r="L85" s="857">
        <f>N79*K85</f>
        <v>1914.6771817853232</v>
      </c>
      <c r="M85" s="858"/>
      <c r="N85" s="54"/>
    </row>
    <row r="86" spans="1:14" ht="15.75" thickBot="1">
      <c r="B86" s="94" t="s">
        <v>974</v>
      </c>
      <c r="C86" s="95"/>
      <c r="D86" s="95"/>
      <c r="E86" s="95"/>
      <c r="F86" s="95"/>
      <c r="G86" s="95"/>
      <c r="H86" s="95"/>
      <c r="I86" s="96"/>
      <c r="J86" s="97"/>
      <c r="K86" s="309">
        <v>0.05</v>
      </c>
      <c r="L86" s="859">
        <f>N79*K86</f>
        <v>1914.6771817853232</v>
      </c>
      <c r="M86" s="860"/>
      <c r="N86" s="54"/>
    </row>
    <row r="87" spans="1:14" ht="15.75" thickBot="1">
      <c r="B87" s="823" t="s">
        <v>953</v>
      </c>
      <c r="C87" s="824"/>
      <c r="D87" s="824"/>
      <c r="E87" s="824"/>
      <c r="F87" s="824"/>
      <c r="G87" s="824"/>
      <c r="H87" s="824"/>
      <c r="I87" s="824"/>
      <c r="J87" s="824"/>
      <c r="K87" s="824"/>
      <c r="L87" s="824"/>
      <c r="M87" s="825"/>
      <c r="N87" s="55">
        <f>L84+L85+L86</f>
        <v>11488.063090711938</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49781.606726418395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28.5" customHeight="1" thickBot="1">
      <c r="A31" t="s">
        <v>1844</v>
      </c>
      <c r="B31" s="83" t="s">
        <v>1726</v>
      </c>
      <c r="C31" s="963" t="s">
        <v>2051</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138</v>
      </c>
      <c r="B36" s="836" t="str">
        <f>VLOOKUP(A36,EQUIPOS!A6:D154,3,FALSE)</f>
        <v>Camioneta D-300</v>
      </c>
      <c r="C36" s="837"/>
      <c r="D36" s="837"/>
      <c r="E36" s="837"/>
      <c r="F36" s="837"/>
      <c r="G36" s="837"/>
      <c r="H36" s="838"/>
      <c r="I36" s="271"/>
      <c r="J36" s="272"/>
      <c r="K36" s="273">
        <f>VLOOKUP(A36,EQUIPOS!A6:D163,4,FALSE)</f>
        <v>47657.886966467275</v>
      </c>
      <c r="L36" s="274"/>
      <c r="M36" s="340">
        <v>8000</v>
      </c>
      <c r="N36" s="276">
        <f>K36/M36</f>
        <v>5.9572358708084092</v>
      </c>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26.907924361440802</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32.86516023224921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10735.429540582929</v>
      </c>
      <c r="N48" s="276">
        <f>K48*M48</f>
        <v>11272.201017612077</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28684.505065493242</v>
      </c>
      <c r="N49" s="276">
        <f>K49*M49</f>
        <v>28684.505065493242</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723.66641775055211</v>
      </c>
      <c r="N50" s="276">
        <f>K50*M50</f>
        <v>1447.3328355011042</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41404.03891860642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9</v>
      </c>
      <c r="B71" s="52" t="str">
        <f>VLOOKUP(A71,'MANO DE OBRA'!A8:D68,3,FALSE)</f>
        <v>Obrero (3)</v>
      </c>
      <c r="C71" s="50"/>
      <c r="D71" s="50"/>
      <c r="E71" s="50"/>
      <c r="F71" s="50"/>
      <c r="G71" s="50"/>
      <c r="H71" s="50"/>
      <c r="I71" s="296">
        <f>K71/J71*100</f>
        <v>87780</v>
      </c>
      <c r="J71" s="297">
        <v>185</v>
      </c>
      <c r="K71" s="298">
        <f>VLOOKUP(A71,'MANO DE OBRA'!A8:D99,4,FALSE)</f>
        <v>162393</v>
      </c>
      <c r="L71" s="53"/>
      <c r="M71" s="438">
        <v>100</v>
      </c>
      <c r="N71" s="399">
        <f>K71/M71</f>
        <v>1623.93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2690.7924361440801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44127.696514982752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8825.5393029965508</v>
      </c>
      <c r="M84" s="858"/>
      <c r="N84" s="54"/>
    </row>
    <row r="85" spans="1:14">
      <c r="B85" s="92" t="s">
        <v>973</v>
      </c>
      <c r="C85" s="93"/>
      <c r="D85" s="93"/>
      <c r="E85" s="93"/>
      <c r="F85" s="93"/>
      <c r="G85" s="93"/>
      <c r="H85" s="93"/>
      <c r="I85" s="90"/>
      <c r="J85" s="91"/>
      <c r="K85" s="308">
        <v>0.05</v>
      </c>
      <c r="L85" s="857">
        <f>N79*K85</f>
        <v>2206.3848257491377</v>
      </c>
      <c r="M85" s="858"/>
      <c r="N85" s="54"/>
    </row>
    <row r="86" spans="1:14" ht="15.75" thickBot="1">
      <c r="B86" s="94" t="s">
        <v>974</v>
      </c>
      <c r="C86" s="95"/>
      <c r="D86" s="95"/>
      <c r="E86" s="95"/>
      <c r="F86" s="95"/>
      <c r="G86" s="95"/>
      <c r="H86" s="95"/>
      <c r="I86" s="96"/>
      <c r="J86" s="97"/>
      <c r="K86" s="309">
        <v>0.05</v>
      </c>
      <c r="L86" s="859">
        <f>N79*K86</f>
        <v>2206.3848257491377</v>
      </c>
      <c r="M86" s="860"/>
      <c r="N86" s="54"/>
    </row>
    <row r="87" spans="1:14" ht="15.75" thickBot="1">
      <c r="B87" s="823" t="s">
        <v>953</v>
      </c>
      <c r="C87" s="824"/>
      <c r="D87" s="824"/>
      <c r="E87" s="824"/>
      <c r="F87" s="824"/>
      <c r="G87" s="824"/>
      <c r="H87" s="824"/>
      <c r="I87" s="824"/>
      <c r="J87" s="824"/>
      <c r="K87" s="824"/>
      <c r="L87" s="824"/>
      <c r="M87" s="825"/>
      <c r="N87" s="55">
        <f>L84+L85+L86</f>
        <v>13238.308954494825</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57366.005469477575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30"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1165</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t="s">
        <v>119</v>
      </c>
      <c r="B36" s="836" t="str">
        <f>VLOOKUP(A36,EQUIPOS!A6:D154,3,FALSE)</f>
        <v xml:space="preserve">Bomba de concreto, Producción: 30 m3/h, POTENCIA: 67 HP, MAX PRESION DE CONCRETO: 1150 PSI
</v>
      </c>
      <c r="C36" s="837"/>
      <c r="D36" s="837"/>
      <c r="E36" s="837"/>
      <c r="F36" s="837"/>
      <c r="G36" s="837"/>
      <c r="H36" s="838"/>
      <c r="I36" s="271"/>
      <c r="J36" s="272"/>
      <c r="K36" s="273">
        <f>VLOOKUP(A36,EQUIPOS!A6:D163,4,FALSE)</f>
        <v>62080.349218205469</v>
      </c>
      <c r="L36" s="274"/>
      <c r="M36" s="340">
        <v>100</v>
      </c>
      <c r="N36" s="276">
        <f>K36/M36</f>
        <v>620.8034921820547</v>
      </c>
    </row>
    <row r="37" spans="1:14">
      <c r="A37" s="116" t="s">
        <v>138</v>
      </c>
      <c r="B37" s="836" t="str">
        <f>VLOOKUP(A37,EQUIPOS!A7:D154,3,FALSE)</f>
        <v>Camioneta D-300</v>
      </c>
      <c r="C37" s="837"/>
      <c r="D37" s="837"/>
      <c r="E37" s="837"/>
      <c r="F37" s="837"/>
      <c r="G37" s="837"/>
      <c r="H37" s="838"/>
      <c r="I37" s="425"/>
      <c r="J37" s="426"/>
      <c r="K37" s="273">
        <f>VLOOKUP(A37,EQUIPOS!A7:D164,4,FALSE)</f>
        <v>47657.886966467275</v>
      </c>
      <c r="L37" s="339"/>
      <c r="M37" s="340">
        <v>1000</v>
      </c>
      <c r="N37" s="276">
        <f>K37/M37</f>
        <v>47.657886966467274</v>
      </c>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0.01</v>
      </c>
      <c r="N41" s="348">
        <f>N77*M41</f>
        <v>4.0401280451800998</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672.50150719370208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408856.81996119785</v>
      </c>
      <c r="N48" s="276">
        <f>K48*M48</f>
        <v>40885.681996119791</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2667.7532807857242</v>
      </c>
      <c r="N49" s="276">
        <f>K49*M49</f>
        <v>2934.528608864297</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7730.773608839635</v>
      </c>
      <c r="N50" s="276">
        <f>K50*M50</f>
        <v>7730.773608839635</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51550.984213823722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11</v>
      </c>
      <c r="B71" s="52" t="str">
        <f>VLOOKUP(A71,'MANO DE OBRA'!A8:D68,3,FALSE)</f>
        <v>Obrero (4)</v>
      </c>
      <c r="C71" s="50"/>
      <c r="D71" s="50"/>
      <c r="E71" s="50"/>
      <c r="F71" s="50"/>
      <c r="G71" s="50"/>
      <c r="H71" s="50"/>
      <c r="I71" s="296">
        <f>K71/J71*100</f>
        <v>117040.00000000001</v>
      </c>
      <c r="J71" s="297">
        <v>185</v>
      </c>
      <c r="K71" s="298">
        <f>VLOOKUP(A71,'MANO DE OBRA'!A8:D99,4,FALSE)</f>
        <v>216524</v>
      </c>
      <c r="L71" s="53"/>
      <c r="M71" s="438">
        <v>800</v>
      </c>
      <c r="N71" s="399">
        <f>K71/M71</f>
        <v>270.65499999999997</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404.01280451800994</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52627.498525535433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10525.499705107088</v>
      </c>
      <c r="M84" s="858"/>
      <c r="N84" s="54"/>
    </row>
    <row r="85" spans="1:14">
      <c r="B85" s="92" t="s">
        <v>973</v>
      </c>
      <c r="C85" s="93"/>
      <c r="D85" s="93"/>
      <c r="E85" s="93"/>
      <c r="F85" s="93"/>
      <c r="G85" s="93"/>
      <c r="H85" s="93"/>
      <c r="I85" s="90"/>
      <c r="J85" s="91"/>
      <c r="K85" s="308">
        <v>0.05</v>
      </c>
      <c r="L85" s="857">
        <f>N79*K85</f>
        <v>2631.3749262767719</v>
      </c>
      <c r="M85" s="858"/>
      <c r="N85" s="54"/>
    </row>
    <row r="86" spans="1:14" ht="15.75" thickBot="1">
      <c r="B86" s="94" t="s">
        <v>974</v>
      </c>
      <c r="C86" s="95"/>
      <c r="D86" s="95"/>
      <c r="E86" s="95"/>
      <c r="F86" s="95"/>
      <c r="G86" s="95"/>
      <c r="H86" s="95"/>
      <c r="I86" s="96"/>
      <c r="J86" s="97"/>
      <c r="K86" s="309">
        <v>0.05</v>
      </c>
      <c r="L86" s="859">
        <f>N79*K86</f>
        <v>2631.3749262767719</v>
      </c>
      <c r="M86" s="860"/>
      <c r="N86" s="54"/>
    </row>
    <row r="87" spans="1:14" ht="15.75" thickBot="1">
      <c r="B87" s="823" t="s">
        <v>953</v>
      </c>
      <c r="C87" s="824"/>
      <c r="D87" s="824"/>
      <c r="E87" s="824"/>
      <c r="F87" s="824"/>
      <c r="G87" s="824"/>
      <c r="H87" s="824"/>
      <c r="I87" s="824"/>
      <c r="J87" s="824"/>
      <c r="K87" s="824"/>
      <c r="L87" s="824"/>
      <c r="M87" s="825"/>
      <c r="N87" s="55">
        <f>L84+L85+L86</f>
        <v>15788.249557660632</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68415.748083196071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9.25" customHeight="1" thickBot="1">
      <c r="B29" s="74" t="s">
        <v>943</v>
      </c>
      <c r="C29" s="832" t="s">
        <v>944</v>
      </c>
      <c r="D29" s="833"/>
      <c r="E29" s="833"/>
      <c r="F29" s="833"/>
      <c r="G29" s="833"/>
      <c r="H29" s="833"/>
      <c r="I29" s="833"/>
      <c r="J29" s="75"/>
      <c r="K29" s="346" t="s">
        <v>2214</v>
      </c>
      <c r="L29" s="834" t="s">
        <v>945</v>
      </c>
      <c r="M29" s="835"/>
      <c r="N29" s="74" t="s">
        <v>946</v>
      </c>
    </row>
    <row r="30" spans="1:14" ht="17.25" hidden="1" customHeight="1">
      <c r="B30" s="74" t="s">
        <v>943</v>
      </c>
      <c r="C30" s="832" t="s">
        <v>944</v>
      </c>
      <c r="D30" s="833"/>
      <c r="E30" s="833"/>
      <c r="F30" s="833"/>
      <c r="G30" s="833"/>
      <c r="H30" s="833"/>
      <c r="I30" s="833"/>
      <c r="J30" s="75"/>
      <c r="K30" s="311"/>
      <c r="L30" s="834" t="s">
        <v>945</v>
      </c>
      <c r="M30" s="835"/>
      <c r="N30" s="74" t="s">
        <v>946</v>
      </c>
    </row>
    <row r="31" spans="1:14" ht="15.75" thickBot="1">
      <c r="A31" t="s">
        <v>1844</v>
      </c>
      <c r="B31" s="83" t="s">
        <v>1727</v>
      </c>
      <c r="C31" s="84" t="s">
        <v>2190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N77*M41</f>
        <v>270.65500000000003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270.65500000000003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66227.178139041047</v>
      </c>
      <c r="N48" s="276">
        <f>K48*M48</f>
        <v>33113.589069520523</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20029.664430512272</v>
      </c>
      <c r="N49" s="276">
        <f>K49*M49</f>
        <v>20029.664430512272</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3" t="s">
        <v>953</v>
      </c>
      <c r="C55" s="824"/>
      <c r="D55" s="824"/>
      <c r="E55" s="824"/>
      <c r="F55" s="824"/>
      <c r="G55" s="824"/>
      <c r="H55" s="824"/>
      <c r="I55" s="824"/>
      <c r="J55" s="824"/>
      <c r="K55" s="824"/>
      <c r="L55" s="824"/>
      <c r="M55" s="825"/>
      <c r="N55" s="398">
        <f>SUM(N48:N54)</f>
        <v>53143.253500032792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826" t="s">
        <v>961</v>
      </c>
      <c r="M59" s="799"/>
      <c r="N59" s="79" t="s">
        <v>951</v>
      </c>
    </row>
    <row r="60" spans="1:14">
      <c r="B60" s="49"/>
      <c r="C60" s="321"/>
      <c r="D60" s="321"/>
      <c r="E60" s="321"/>
      <c r="F60" s="321"/>
      <c r="G60" s="321"/>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315"/>
      <c r="I63" s="283"/>
      <c r="J63" s="290"/>
      <c r="K63" s="283"/>
      <c r="L63" s="827"/>
      <c r="M63" s="828"/>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5"/>
      <c r="M65" s="996"/>
      <c r="N65" s="489"/>
    </row>
    <row r="66" spans="1:15" ht="15.75" thickBot="1">
      <c r="B66" s="823" t="s">
        <v>953</v>
      </c>
      <c r="C66" s="824"/>
      <c r="D66" s="824"/>
      <c r="E66" s="824"/>
      <c r="F66" s="824"/>
      <c r="G66" s="824"/>
      <c r="H66" s="824"/>
      <c r="I66" s="824"/>
      <c r="J66" s="824"/>
      <c r="K66" s="824"/>
      <c r="L66" s="824"/>
      <c r="M66" s="825"/>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49" t="s">
        <v>963</v>
      </c>
      <c r="C70" s="850"/>
      <c r="D70" s="850"/>
      <c r="E70" s="850"/>
      <c r="F70" s="850"/>
      <c r="G70" s="850"/>
      <c r="H70" s="850"/>
      <c r="I70" s="76" t="s">
        <v>964</v>
      </c>
      <c r="J70" s="78" t="s">
        <v>1409</v>
      </c>
      <c r="K70" s="77" t="s">
        <v>966</v>
      </c>
      <c r="L70" s="851" t="s">
        <v>950</v>
      </c>
      <c r="M70" s="975"/>
      <c r="N70" s="101" t="s">
        <v>951</v>
      </c>
    </row>
    <row r="71" spans="1:15">
      <c r="A71" s="174" t="s">
        <v>6</v>
      </c>
      <c r="B71" s="52" t="str">
        <f>VLOOKUP(A71,'MANO DE OBRA'!A8:D68,3,FALSE)</f>
        <v xml:space="preserve">Obrero </v>
      </c>
      <c r="C71" s="50"/>
      <c r="D71" s="50"/>
      <c r="E71" s="50"/>
      <c r="F71" s="50"/>
      <c r="G71" s="50"/>
      <c r="H71" s="50"/>
      <c r="I71" s="296">
        <f>K71/J71*100</f>
        <v>29260.000000000004</v>
      </c>
      <c r="J71" s="297">
        <v>185</v>
      </c>
      <c r="K71" s="298">
        <f>VLOOKUP(A71,'MANO DE OBRA'!A8:D99,4,FALSE)</f>
        <v>54131</v>
      </c>
      <c r="L71" s="53"/>
      <c r="M71" s="491">
        <v>10</v>
      </c>
      <c r="N71" s="399">
        <f>K71/M71</f>
        <v>5413.1</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1"/>
      <c r="C76" s="992"/>
      <c r="D76" s="992"/>
      <c r="E76" s="992"/>
      <c r="F76" s="992"/>
      <c r="G76" s="992"/>
      <c r="H76" s="992"/>
      <c r="I76" s="172"/>
      <c r="J76" s="172"/>
      <c r="K76" s="172"/>
      <c r="L76" s="993"/>
      <c r="M76" s="994"/>
      <c r="N76" s="489"/>
    </row>
    <row r="77" spans="1:15" ht="15.75" thickBot="1">
      <c r="B77" s="823" t="s">
        <v>953</v>
      </c>
      <c r="C77" s="824"/>
      <c r="D77" s="824"/>
      <c r="E77" s="824"/>
      <c r="F77" s="824"/>
      <c r="G77" s="824"/>
      <c r="H77" s="824"/>
      <c r="I77" s="824"/>
      <c r="J77" s="824"/>
      <c r="K77" s="824"/>
      <c r="L77" s="824"/>
      <c r="M77" s="825"/>
      <c r="N77" s="305">
        <f>SUM(N71:N76)</f>
        <v>5413.1</v>
      </c>
    </row>
    <row r="78" spans="1:15" ht="15.75" thickBot="1">
      <c r="B78" s="36"/>
      <c r="C78" s="37"/>
      <c r="D78" s="37"/>
      <c r="E78" s="37"/>
      <c r="F78" s="37"/>
      <c r="G78" s="37"/>
      <c r="H78" s="37"/>
      <c r="I78" s="37"/>
      <c r="J78" s="37"/>
      <c r="K78" s="37"/>
      <c r="L78" s="37"/>
      <c r="M78" s="37"/>
      <c r="N78" s="38"/>
    </row>
    <row r="79" spans="1:15" ht="15.75" thickBot="1">
      <c r="B79" s="823" t="s">
        <v>967</v>
      </c>
      <c r="C79" s="824"/>
      <c r="D79" s="824"/>
      <c r="E79" s="824"/>
      <c r="F79" s="824"/>
      <c r="G79" s="824"/>
      <c r="H79" s="824"/>
      <c r="I79" s="824"/>
      <c r="J79" s="824"/>
      <c r="K79" s="824"/>
      <c r="L79" s="824"/>
      <c r="M79" s="825"/>
      <c r="N79" s="102">
        <f>N43+N55+N66+N77</f>
        <v>58827.008500032789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14" t="s">
        <v>969</v>
      </c>
      <c r="C83" s="815"/>
      <c r="D83" s="815"/>
      <c r="E83" s="815"/>
      <c r="F83" s="815"/>
      <c r="G83" s="815"/>
      <c r="H83" s="815"/>
      <c r="I83" s="318"/>
      <c r="J83" s="338"/>
      <c r="K83" s="306" t="s">
        <v>970</v>
      </c>
      <c r="L83" s="853" t="s">
        <v>971</v>
      </c>
      <c r="M83" s="854"/>
      <c r="N83" s="307"/>
    </row>
    <row r="84" spans="1:14">
      <c r="B84" s="855" t="s">
        <v>972</v>
      </c>
      <c r="C84" s="856"/>
      <c r="D84" s="856"/>
      <c r="E84" s="856"/>
      <c r="F84" s="856"/>
      <c r="G84" s="856"/>
      <c r="H84" s="856"/>
      <c r="I84" s="90"/>
      <c r="J84" s="91"/>
      <c r="K84" s="308">
        <v>0.2</v>
      </c>
      <c r="L84" s="857">
        <f>N79*K84</f>
        <v>11765.401700006558</v>
      </c>
      <c r="M84" s="858"/>
      <c r="N84" s="54"/>
    </row>
    <row r="85" spans="1:14">
      <c r="B85" s="92" t="s">
        <v>973</v>
      </c>
      <c r="C85" s="93"/>
      <c r="D85" s="93"/>
      <c r="E85" s="93"/>
      <c r="F85" s="93"/>
      <c r="G85" s="93"/>
      <c r="H85" s="93"/>
      <c r="I85" s="90"/>
      <c r="J85" s="91"/>
      <c r="K85" s="308">
        <v>0.05</v>
      </c>
      <c r="L85" s="857">
        <f>N79*K85</f>
        <v>2941.3504250016395</v>
      </c>
      <c r="M85" s="858"/>
      <c r="N85" s="54"/>
    </row>
    <row r="86" spans="1:14" ht="15.75" thickBot="1">
      <c r="B86" s="94" t="s">
        <v>974</v>
      </c>
      <c r="C86" s="95"/>
      <c r="D86" s="95"/>
      <c r="E86" s="95"/>
      <c r="F86" s="95"/>
      <c r="G86" s="95"/>
      <c r="H86" s="95"/>
      <c r="I86" s="96"/>
      <c r="J86" s="97"/>
      <c r="K86" s="309">
        <v>0.05</v>
      </c>
      <c r="L86" s="859">
        <f>N79*K86</f>
        <v>2941.3504250016395</v>
      </c>
      <c r="M86" s="860"/>
      <c r="N86" s="54"/>
    </row>
    <row r="87" spans="1:14" ht="15.75" thickBot="1">
      <c r="B87" s="823" t="s">
        <v>953</v>
      </c>
      <c r="C87" s="824"/>
      <c r="D87" s="824"/>
      <c r="E87" s="824"/>
      <c r="F87" s="824"/>
      <c r="G87" s="824"/>
      <c r="H87" s="824"/>
      <c r="I87" s="824"/>
      <c r="J87" s="824"/>
      <c r="K87" s="824"/>
      <c r="L87" s="824"/>
      <c r="M87" s="825"/>
      <c r="N87" s="55">
        <f>L84+L85+L86</f>
        <v>17648.102550009837</v>
      </c>
    </row>
    <row r="88" spans="1:14" ht="15.75" thickBot="1">
      <c r="B88" s="36"/>
      <c r="C88" s="37"/>
      <c r="D88" s="37"/>
      <c r="E88" s="37"/>
      <c r="F88" s="37"/>
      <c r="G88" s="37"/>
      <c r="H88" s="37"/>
      <c r="I88" s="37"/>
      <c r="J88" s="37"/>
      <c r="K88" s="37"/>
      <c r="L88" s="37"/>
      <c r="M88" s="37"/>
      <c r="N88" s="38"/>
    </row>
    <row r="89" spans="1:14" ht="15.75" thickBot="1">
      <c r="A89" t="s">
        <v>2015</v>
      </c>
      <c r="B89" s="823" t="s">
        <v>975</v>
      </c>
      <c r="C89" s="824"/>
      <c r="D89" s="824"/>
      <c r="E89" s="824"/>
      <c r="F89" s="824"/>
      <c r="G89" s="824"/>
      <c r="H89" s="824"/>
      <c r="I89" s="824"/>
      <c r="J89" s="824"/>
      <c r="K89" s="824"/>
      <c r="L89" s="824"/>
      <c r="M89" s="825"/>
      <c r="N89" s="192">
        <f>N79+N87</f>
        <v>76475.111050042629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2215</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2216</v>
      </c>
      <c r="C105" s="259"/>
      <c r="D105" s="259"/>
      <c r="E105" s="259"/>
      <c r="F105" s="259"/>
      <c r="G105" s="259"/>
      <c r="H105" s="259"/>
      <c r="I105" s="259"/>
      <c r="J105" s="259"/>
      <c r="K105" s="259"/>
      <c r="L105" s="259"/>
      <c r="M105" s="259"/>
      <c r="N105" s="260"/>
    </row>
    <row r="106" spans="2:14" ht="15" customHeight="1">
      <c r="B106" s="965" t="s">
        <v>2217</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2218</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2219</v>
      </c>
      <c r="C119" s="261"/>
      <c r="D119" s="261"/>
      <c r="E119" s="247"/>
      <c r="F119" s="247"/>
      <c r="G119" s="247"/>
      <c r="H119" s="247"/>
      <c r="I119" s="247"/>
      <c r="J119" s="971"/>
      <c r="K119" s="971"/>
      <c r="L119" s="971"/>
      <c r="M119" s="971"/>
      <c r="N119" s="972"/>
    </row>
    <row r="120" spans="2:14" ht="15.75" thickBot="1">
      <c r="B120" s="423" t="s">
        <v>2220</v>
      </c>
      <c r="C120" s="424"/>
      <c r="D120" s="424"/>
      <c r="E120" s="263"/>
      <c r="F120" s="263"/>
      <c r="G120" s="263"/>
      <c r="H120" s="263"/>
      <c r="I120" s="263"/>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t="17.25" hidden="1" customHeight="1" thickBot="1">
      <c r="B30" s="74" t="s">
        <v>943</v>
      </c>
      <c r="C30" s="832" t="s">
        <v>944</v>
      </c>
      <c r="D30" s="833"/>
      <c r="E30" s="833"/>
      <c r="F30" s="833"/>
      <c r="G30" s="833"/>
      <c r="H30" s="833"/>
      <c r="I30" s="833"/>
      <c r="J30" s="75"/>
      <c r="K30" s="311"/>
      <c r="L30" s="834" t="s">
        <v>945</v>
      </c>
      <c r="M30" s="835"/>
      <c r="N30" s="74" t="s">
        <v>946</v>
      </c>
    </row>
    <row r="31" spans="1:14" ht="15.75" thickBot="1">
      <c r="A31" t="s">
        <v>1844</v>
      </c>
      <c r="B31" s="83" t="s">
        <v>1728</v>
      </c>
      <c r="C31" s="84" t="s">
        <v>2191</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16"/>
      <c r="B36" s="836"/>
      <c r="C36" s="837"/>
      <c r="D36" s="837"/>
      <c r="E36" s="837"/>
      <c r="F36" s="837"/>
      <c r="G36" s="837"/>
      <c r="H36" s="838"/>
      <c r="I36" s="271"/>
      <c r="J36" s="272"/>
      <c r="K36" s="273"/>
      <c r="L36" s="274"/>
      <c r="M36" s="340"/>
      <c r="N36" s="276"/>
    </row>
    <row r="37" spans="1:14">
      <c r="A37" s="116"/>
      <c r="B37" s="836"/>
      <c r="C37" s="837"/>
      <c r="D37" s="837"/>
      <c r="E37" s="837"/>
      <c r="F37" s="837"/>
      <c r="G37" s="837"/>
      <c r="H37" s="838"/>
      <c r="I37" s="425"/>
      <c r="J37" s="426"/>
      <c r="K37" s="273"/>
      <c r="L37" s="339"/>
      <c r="M37" s="340"/>
      <c r="N37" s="276"/>
    </row>
    <row r="38" spans="1:14">
      <c r="B38" s="836"/>
      <c r="C38" s="837"/>
      <c r="D38" s="837"/>
      <c r="E38" s="837"/>
      <c r="F38" s="837"/>
      <c r="G38" s="837"/>
      <c r="H38" s="838"/>
      <c r="I38" s="332"/>
      <c r="J38" s="334"/>
      <c r="K38" s="273"/>
      <c r="L38" s="427"/>
      <c r="M38" s="428"/>
      <c r="N38" s="276"/>
    </row>
    <row r="39" spans="1:14">
      <c r="B39" s="836"/>
      <c r="C39" s="837"/>
      <c r="D39" s="837"/>
      <c r="E39" s="837"/>
      <c r="F39" s="837"/>
      <c r="G39" s="837"/>
      <c r="H39" s="838"/>
      <c r="I39" s="39"/>
      <c r="J39" s="40"/>
      <c r="K39" s="273"/>
      <c r="L39" s="280"/>
      <c r="M39" s="340"/>
      <c r="N39" s="276"/>
    </row>
    <row r="40" spans="1:14">
      <c r="B40" s="324"/>
      <c r="C40" s="325"/>
      <c r="D40" s="325"/>
      <c r="E40" s="325"/>
      <c r="F40" s="327"/>
      <c r="G40" s="327"/>
      <c r="H40" s="128"/>
      <c r="I40" s="39"/>
      <c r="J40" s="40"/>
      <c r="K40" s="273"/>
      <c r="L40" s="280"/>
      <c r="M40" s="281"/>
      <c r="N40" s="277"/>
    </row>
    <row r="41" spans="1:14">
      <c r="B41" s="843" t="s">
        <v>952</v>
      </c>
      <c r="C41" s="844"/>
      <c r="D41" s="844"/>
      <c r="E41" s="41"/>
      <c r="F41" s="42"/>
      <c r="G41" s="42"/>
      <c r="H41" s="43"/>
      <c r="I41" s="39"/>
      <c r="J41" s="40"/>
      <c r="K41" s="283"/>
      <c r="L41" s="280"/>
      <c r="M41" s="405">
        <v>0.05</v>
      </c>
      <c r="N41" s="348">
        <f>N76*M41</f>
        <v>90218.333333333343</v>
      </c>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398">
        <f>SUM(N36:N42)</f>
        <v>90218.333333333343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20029.699895439706</v>
      </c>
      <c r="N48" s="276">
        <f>K48*M48</f>
        <v>22032669.884983677</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23" t="s">
        <v>953</v>
      </c>
      <c r="C54" s="824"/>
      <c r="D54" s="824"/>
      <c r="E54" s="824"/>
      <c r="F54" s="824"/>
      <c r="G54" s="824"/>
      <c r="H54" s="824"/>
      <c r="I54" s="824"/>
      <c r="J54" s="824"/>
      <c r="K54" s="824"/>
      <c r="L54" s="824"/>
      <c r="M54" s="825"/>
      <c r="N54" s="398">
        <f>SUM(N48:N53)</f>
        <v>22032669.884983677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826" t="s">
        <v>961</v>
      </c>
      <c r="M58" s="799"/>
      <c r="N58" s="79" t="s">
        <v>951</v>
      </c>
    </row>
    <row r="59" spans="1:14">
      <c r="B59" s="49"/>
      <c r="C59" s="321"/>
      <c r="D59" s="321"/>
      <c r="E59" s="321"/>
      <c r="F59" s="321"/>
      <c r="G59" s="321"/>
      <c r="H59" s="315"/>
      <c r="I59" s="283"/>
      <c r="J59" s="290"/>
      <c r="K59" s="283"/>
      <c r="L59" s="827"/>
      <c r="M59" s="828"/>
      <c r="N59" s="291"/>
    </row>
    <row r="60" spans="1:14">
      <c r="B60" s="49"/>
      <c r="C60" s="50"/>
      <c r="D60" s="50"/>
      <c r="E60" s="50"/>
      <c r="F60" s="50"/>
      <c r="G60" s="50"/>
      <c r="H60" s="315"/>
      <c r="I60" s="283"/>
      <c r="J60" s="290"/>
      <c r="K60" s="283"/>
      <c r="L60" s="827"/>
      <c r="M60" s="828"/>
      <c r="N60" s="291"/>
    </row>
    <row r="61" spans="1:14">
      <c r="B61" s="49"/>
      <c r="C61" s="50"/>
      <c r="D61" s="50"/>
      <c r="E61" s="50"/>
      <c r="F61" s="50"/>
      <c r="G61" s="50"/>
      <c r="H61" s="315"/>
      <c r="I61" s="283"/>
      <c r="J61" s="290"/>
      <c r="K61" s="283"/>
      <c r="L61" s="827"/>
      <c r="M61" s="828"/>
      <c r="N61" s="291"/>
    </row>
    <row r="62" spans="1:14">
      <c r="B62" s="49"/>
      <c r="C62" s="50"/>
      <c r="D62" s="50"/>
      <c r="E62" s="50"/>
      <c r="F62" s="50"/>
      <c r="G62" s="50"/>
      <c r="H62" s="315"/>
      <c r="I62" s="283"/>
      <c r="J62" s="290"/>
      <c r="K62" s="283"/>
      <c r="L62" s="827"/>
      <c r="M62" s="828"/>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995"/>
      <c r="M64" s="996"/>
      <c r="N64" s="489"/>
    </row>
    <row r="65" spans="1:15" ht="15.75" thickBot="1">
      <c r="B65" s="823" t="s">
        <v>953</v>
      </c>
      <c r="C65" s="824"/>
      <c r="D65" s="824"/>
      <c r="E65" s="824"/>
      <c r="F65" s="824"/>
      <c r="G65" s="824"/>
      <c r="H65" s="824"/>
      <c r="I65" s="824"/>
      <c r="J65" s="824"/>
      <c r="K65" s="824"/>
      <c r="L65" s="824"/>
      <c r="M65" s="825"/>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49" t="s">
        <v>963</v>
      </c>
      <c r="C69" s="850"/>
      <c r="D69" s="850"/>
      <c r="E69" s="850"/>
      <c r="F69" s="850"/>
      <c r="G69" s="850"/>
      <c r="H69" s="850"/>
      <c r="I69" s="76" t="s">
        <v>964</v>
      </c>
      <c r="J69" s="78" t="s">
        <v>1409</v>
      </c>
      <c r="K69" s="77" t="s">
        <v>966</v>
      </c>
      <c r="L69" s="851" t="s">
        <v>950</v>
      </c>
      <c r="M69" s="975"/>
      <c r="N69" s="101" t="s">
        <v>951</v>
      </c>
    </row>
    <row r="70" spans="1:15">
      <c r="A70" s="174" t="s">
        <v>13</v>
      </c>
      <c r="B70" s="52" t="str">
        <f>VLOOKUP(A70,'MANO DE OBRA'!A8:D68,3,FALSE)</f>
        <v>Obrero (5)</v>
      </c>
      <c r="C70" s="50"/>
      <c r="D70" s="50"/>
      <c r="E70" s="50"/>
      <c r="F70" s="50"/>
      <c r="G70" s="50"/>
      <c r="H70" s="50"/>
      <c r="I70" s="296">
        <f>K70/J70*100</f>
        <v>146300</v>
      </c>
      <c r="J70" s="297">
        <v>185</v>
      </c>
      <c r="K70" s="298">
        <f>VLOOKUP(A70,'MANO DE OBRA'!A8:D99,4,FALSE)</f>
        <v>270655</v>
      </c>
      <c r="L70" s="53"/>
      <c r="M70" s="491">
        <v>0.15</v>
      </c>
      <c r="N70" s="399">
        <f>K70/M70</f>
        <v>1804366.6666666667</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91"/>
      <c r="C75" s="992"/>
      <c r="D75" s="992"/>
      <c r="E75" s="992"/>
      <c r="F75" s="992"/>
      <c r="G75" s="992"/>
      <c r="H75" s="992"/>
      <c r="I75" s="172"/>
      <c r="J75" s="172"/>
      <c r="K75" s="172"/>
      <c r="L75" s="993"/>
      <c r="M75" s="994"/>
      <c r="N75" s="48"/>
    </row>
    <row r="76" spans="1:15" ht="15.75" thickBot="1">
      <c r="B76" s="823" t="s">
        <v>953</v>
      </c>
      <c r="C76" s="824"/>
      <c r="D76" s="824"/>
      <c r="E76" s="824"/>
      <c r="F76" s="824"/>
      <c r="G76" s="824"/>
      <c r="H76" s="824"/>
      <c r="I76" s="824"/>
      <c r="J76" s="824"/>
      <c r="K76" s="824"/>
      <c r="L76" s="824"/>
      <c r="M76" s="825"/>
      <c r="N76" s="305">
        <f>SUM(N70:N75)</f>
        <v>1804366.6666666667</v>
      </c>
    </row>
    <row r="77" spans="1:15" ht="15.75" thickBot="1">
      <c r="B77" s="36"/>
      <c r="C77" s="37"/>
      <c r="D77" s="37"/>
      <c r="E77" s="37"/>
      <c r="F77" s="37"/>
      <c r="G77" s="37"/>
      <c r="H77" s="37"/>
      <c r="I77" s="37"/>
      <c r="J77" s="37"/>
      <c r="K77" s="37"/>
      <c r="L77" s="37"/>
      <c r="M77" s="37"/>
      <c r="N77" s="38"/>
    </row>
    <row r="78" spans="1:15" ht="15.75" thickBot="1">
      <c r="B78" s="823" t="s">
        <v>967</v>
      </c>
      <c r="C78" s="824"/>
      <c r="D78" s="824"/>
      <c r="E78" s="824"/>
      <c r="F78" s="824"/>
      <c r="G78" s="824"/>
      <c r="H78" s="824"/>
      <c r="I78" s="824"/>
      <c r="J78" s="824"/>
      <c r="K78" s="824"/>
      <c r="L78" s="824"/>
      <c r="M78" s="825"/>
      <c r="N78" s="102">
        <f>N43+N54+N65+N76</f>
        <v>23927254.884983677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4785450.9769967357</v>
      </c>
      <c r="M83" s="858"/>
      <c r="N83" s="54"/>
    </row>
    <row r="84" spans="1:14">
      <c r="B84" s="92" t="s">
        <v>973</v>
      </c>
      <c r="C84" s="93"/>
      <c r="D84" s="93"/>
      <c r="E84" s="93"/>
      <c r="F84" s="93"/>
      <c r="G84" s="93"/>
      <c r="H84" s="93"/>
      <c r="I84" s="90"/>
      <c r="J84" s="91"/>
      <c r="K84" s="308">
        <v>0.05</v>
      </c>
      <c r="L84" s="857">
        <f>N78*K84</f>
        <v>1196362.7442491839</v>
      </c>
      <c r="M84" s="858"/>
      <c r="N84" s="54"/>
    </row>
    <row r="85" spans="1:14" ht="15.75" thickBot="1">
      <c r="B85" s="94" t="s">
        <v>974</v>
      </c>
      <c r="C85" s="95"/>
      <c r="D85" s="95"/>
      <c r="E85" s="95"/>
      <c r="F85" s="95"/>
      <c r="G85" s="95"/>
      <c r="H85" s="95"/>
      <c r="I85" s="96"/>
      <c r="J85" s="97"/>
      <c r="K85" s="309">
        <v>0.05</v>
      </c>
      <c r="L85" s="859">
        <f>N78*K85</f>
        <v>1196362.7442491839</v>
      </c>
      <c r="M85" s="860"/>
      <c r="N85" s="54"/>
    </row>
    <row r="86" spans="1:14" ht="15.75" thickBot="1">
      <c r="B86" s="823" t="s">
        <v>953</v>
      </c>
      <c r="C86" s="824"/>
      <c r="D86" s="824"/>
      <c r="E86" s="824"/>
      <c r="F86" s="824"/>
      <c r="G86" s="824"/>
      <c r="H86" s="824"/>
      <c r="I86" s="824"/>
      <c r="J86" s="824"/>
      <c r="K86" s="824"/>
      <c r="L86" s="824"/>
      <c r="M86" s="825"/>
      <c r="N86" s="55">
        <f>L83+L84+L85</f>
        <v>7178176.465495103</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31105431.35047878</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28.5" customHeight="1" thickBot="1">
      <c r="A31" t="s">
        <v>1844</v>
      </c>
      <c r="B31" s="110" t="s">
        <v>1166</v>
      </c>
      <c r="C31" s="997" t="s">
        <v>2192</v>
      </c>
      <c r="D31" s="998"/>
      <c r="E31" s="998"/>
      <c r="F31" s="998"/>
      <c r="G31" s="998"/>
      <c r="H31" s="998"/>
      <c r="I31" s="998"/>
      <c r="J31" s="998"/>
      <c r="K31" s="492"/>
      <c r="L31" s="462" t="s">
        <v>1729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s="174" t="s">
        <v>373</v>
      </c>
      <c r="B36" s="836" t="str">
        <f>VLOOKUP(A36,EQUIPOS!A6:D154,3,FALSE)</f>
        <v>Volqueta 6 m3</v>
      </c>
      <c r="C36" s="837"/>
      <c r="D36" s="837"/>
      <c r="E36" s="837"/>
      <c r="F36" s="837"/>
      <c r="G36" s="837"/>
      <c r="H36" s="838"/>
      <c r="I36" s="271"/>
      <c r="J36" s="272"/>
      <c r="K36" s="273">
        <f>VLOOKUP(A36,EQUIPOS!A6:D161,4,FALSE)</f>
        <v>69920.370575334382</v>
      </c>
      <c r="L36" s="274"/>
      <c r="M36" s="459">
        <v>81</v>
      </c>
      <c r="N36" s="276">
        <f>K36/M36</f>
        <v>863.21445154733806</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863.21445154733806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863.21445154733806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172.64289030946762</v>
      </c>
      <c r="M83" s="858"/>
      <c r="N83" s="54"/>
    </row>
    <row r="84" spans="1:14">
      <c r="B84" s="92" t="s">
        <v>973</v>
      </c>
      <c r="C84" s="93"/>
      <c r="D84" s="93"/>
      <c r="E84" s="93"/>
      <c r="F84" s="93"/>
      <c r="G84" s="93"/>
      <c r="H84" s="93"/>
      <c r="I84" s="90"/>
      <c r="J84" s="91"/>
      <c r="K84" s="308">
        <v>0.05</v>
      </c>
      <c r="L84" s="857">
        <f>N78*K84</f>
        <v>43.160722577366904</v>
      </c>
      <c r="M84" s="858"/>
      <c r="N84" s="54"/>
    </row>
    <row r="85" spans="1:14" ht="15.75" thickBot="1">
      <c r="B85" s="94" t="s">
        <v>974</v>
      </c>
      <c r="C85" s="95"/>
      <c r="D85" s="95"/>
      <c r="E85" s="95"/>
      <c r="F85" s="95"/>
      <c r="G85" s="95"/>
      <c r="H85" s="95"/>
      <c r="I85" s="96"/>
      <c r="J85" s="97"/>
      <c r="K85" s="309">
        <v>0.05</v>
      </c>
      <c r="L85" s="859">
        <f>N78*K85</f>
        <v>43.160722577366904</v>
      </c>
      <c r="M85" s="860"/>
      <c r="N85" s="54"/>
    </row>
    <row r="86" spans="1:14" ht="15.75" thickBot="1">
      <c r="B86" s="823" t="s">
        <v>953</v>
      </c>
      <c r="C86" s="824"/>
      <c r="D86" s="824"/>
      <c r="E86" s="824"/>
      <c r="F86" s="824"/>
      <c r="G86" s="824"/>
      <c r="H86" s="824"/>
      <c r="I86" s="824"/>
      <c r="J86" s="824"/>
      <c r="K86" s="824"/>
      <c r="L86" s="824"/>
      <c r="M86" s="825"/>
      <c r="N86" s="55">
        <f>L83+L84+L85</f>
        <v>258.96433546420144</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1122.1787870115395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5"/>
      <c r="H25" s="905"/>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908" t="s">
        <v>942</v>
      </c>
      <c r="C27" s="909"/>
      <c r="D27" s="909"/>
      <c r="E27" s="909"/>
      <c r="F27" s="909"/>
      <c r="G27" s="909"/>
      <c r="H27" s="909"/>
      <c r="I27" s="909"/>
      <c r="J27" s="909"/>
      <c r="K27" s="909"/>
      <c r="L27" s="909"/>
      <c r="M27" s="909"/>
      <c r="N27" s="910"/>
    </row>
    <row r="28" spans="1:14" ht="15.75" thickBot="1">
      <c r="B28" s="36"/>
      <c r="C28" s="37"/>
      <c r="D28" s="37"/>
      <c r="E28" s="37"/>
      <c r="F28" s="37"/>
      <c r="G28" s="37"/>
      <c r="H28" s="37"/>
      <c r="I28" s="37"/>
      <c r="J28" s="37"/>
      <c r="K28" s="37"/>
      <c r="L28" s="37"/>
      <c r="M28" s="37"/>
      <c r="N28" s="38"/>
    </row>
    <row r="29" spans="1:14" ht="26.25" thickBot="1">
      <c r="B29" s="74" t="s">
        <v>943</v>
      </c>
      <c r="C29" s="832" t="s">
        <v>944</v>
      </c>
      <c r="D29" s="833"/>
      <c r="E29" s="833"/>
      <c r="F29" s="833"/>
      <c r="G29" s="833"/>
      <c r="H29" s="833"/>
      <c r="I29" s="833"/>
      <c r="J29" s="75"/>
      <c r="K29" s="346" t="s">
        <v>2214</v>
      </c>
      <c r="L29" s="834" t="s">
        <v>945</v>
      </c>
      <c r="M29" s="835"/>
      <c r="N29" s="74" t="s">
        <v>946</v>
      </c>
    </row>
    <row r="30" spans="1:14" hidden="1">
      <c r="B30" s="74" t="s">
        <v>943</v>
      </c>
      <c r="C30" s="832" t="s">
        <v>944</v>
      </c>
      <c r="D30" s="833"/>
      <c r="E30" s="833"/>
      <c r="F30" s="833"/>
      <c r="G30" s="833"/>
      <c r="H30" s="833"/>
      <c r="I30" s="833"/>
      <c r="J30" s="75"/>
      <c r="K30" s="311"/>
      <c r="L30" s="834" t="s">
        <v>945</v>
      </c>
      <c r="M30" s="835"/>
      <c r="N30" s="74" t="s">
        <v>946</v>
      </c>
    </row>
    <row r="31" spans="1:14" ht="41.25" customHeight="1" thickBot="1">
      <c r="A31" t="s">
        <v>1844</v>
      </c>
      <c r="B31" s="110" t="s">
        <v>1167</v>
      </c>
      <c r="C31" s="997" t="s">
        <v>2195</v>
      </c>
      <c r="D31" s="998"/>
      <c r="E31" s="998"/>
      <c r="F31" s="998"/>
      <c r="G31" s="998"/>
      <c r="H31" s="998"/>
      <c r="I31" s="998"/>
      <c r="J31" s="998"/>
      <c r="K31" s="492"/>
      <c r="L31" s="462" t="s">
        <v>1998</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69920.370575334382</v>
      </c>
      <c r="L36" s="274"/>
      <c r="M36" s="287">
        <v>66</v>
      </c>
      <c r="N36" s="276">
        <f>K36/M36</f>
        <v>1059.3995541717331</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1059.3995541717331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1059.3995541717331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211.87991083434665</v>
      </c>
      <c r="M83" s="858"/>
      <c r="N83" s="54"/>
    </row>
    <row r="84" spans="1:14">
      <c r="B84" s="92" t="s">
        <v>973</v>
      </c>
      <c r="C84" s="93"/>
      <c r="D84" s="93"/>
      <c r="E84" s="93"/>
      <c r="F84" s="93"/>
      <c r="G84" s="93"/>
      <c r="H84" s="93"/>
      <c r="I84" s="90"/>
      <c r="J84" s="91"/>
      <c r="K84" s="308">
        <v>0.05</v>
      </c>
      <c r="L84" s="857">
        <f>N78*K84</f>
        <v>52.969977708586661</v>
      </c>
      <c r="M84" s="858"/>
      <c r="N84" s="54"/>
    </row>
    <row r="85" spans="1:14" ht="15.75" thickBot="1">
      <c r="B85" s="94" t="s">
        <v>974</v>
      </c>
      <c r="C85" s="95"/>
      <c r="D85" s="95"/>
      <c r="E85" s="95"/>
      <c r="F85" s="95"/>
      <c r="G85" s="95"/>
      <c r="H85" s="95"/>
      <c r="I85" s="96"/>
      <c r="J85" s="97"/>
      <c r="K85" s="309">
        <v>0.05</v>
      </c>
      <c r="L85" s="859">
        <f>N78*K85</f>
        <v>52.969977708586661</v>
      </c>
      <c r="M85" s="860"/>
      <c r="N85" s="54"/>
    </row>
    <row r="86" spans="1:14" ht="15.75" thickBot="1">
      <c r="B86" s="823" t="s">
        <v>953</v>
      </c>
      <c r="C86" s="824"/>
      <c r="D86" s="824"/>
      <c r="E86" s="824"/>
      <c r="F86" s="824"/>
      <c r="G86" s="824"/>
      <c r="H86" s="824"/>
      <c r="I86" s="824"/>
      <c r="J86" s="824"/>
      <c r="K86" s="824"/>
      <c r="L86" s="824"/>
      <c r="M86" s="825"/>
      <c r="N86" s="55">
        <f>L83+L84+L85</f>
        <v>317.81986625151995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1377.219420423253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2197</v>
      </c>
      <c r="M1" s="930"/>
      <c r="N1" s="931"/>
    </row>
    <row r="2" spans="2:14">
      <c r="B2" s="913"/>
      <c r="C2" s="935" t="s">
        <v>934</v>
      </c>
      <c r="D2" s="936"/>
      <c r="E2" s="936"/>
      <c r="F2" s="936"/>
      <c r="G2" s="936"/>
      <c r="H2" s="936"/>
      <c r="I2" s="936"/>
      <c r="J2" s="937"/>
      <c r="K2" s="928"/>
      <c r="L2" s="932"/>
      <c r="M2" s="933"/>
      <c r="N2" s="934"/>
    </row>
    <row r="3" spans="2:14">
      <c r="B3" s="913"/>
      <c r="C3" s="935" t="s">
        <v>2198</v>
      </c>
      <c r="D3" s="936"/>
      <c r="E3" s="936"/>
      <c r="F3" s="936"/>
      <c r="G3" s="936"/>
      <c r="H3" s="936"/>
      <c r="I3" s="936"/>
      <c r="J3" s="937"/>
      <c r="K3" s="915" t="s">
        <v>935</v>
      </c>
      <c r="L3" s="939">
        <v>1</v>
      </c>
      <c r="M3" s="940"/>
      <c r="N3" s="941"/>
    </row>
    <row r="4" spans="2:14">
      <c r="B4" s="913"/>
      <c r="C4" s="935" t="s">
        <v>2199</v>
      </c>
      <c r="D4" s="936"/>
      <c r="E4" s="936"/>
      <c r="F4" s="936"/>
      <c r="G4" s="936"/>
      <c r="H4" s="936"/>
      <c r="I4" s="936"/>
      <c r="J4" s="937"/>
      <c r="K4" s="938"/>
      <c r="L4" s="942"/>
      <c r="M4" s="943"/>
      <c r="N4" s="944"/>
    </row>
    <row r="5" spans="2:14">
      <c r="B5" s="913"/>
      <c r="C5" s="935" t="s">
        <v>2200</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2201</v>
      </c>
      <c r="M9" s="390" t="s">
        <v>2202</v>
      </c>
      <c r="N9" s="391" t="s">
        <v>2203</v>
      </c>
    </row>
    <row r="10" spans="2:14" ht="36">
      <c r="B10" s="945" t="s">
        <v>2204</v>
      </c>
      <c r="C10" s="946"/>
      <c r="D10" s="946"/>
      <c r="E10" s="946"/>
      <c r="F10" s="392" t="s">
        <v>2205</v>
      </c>
      <c r="G10" s="387"/>
      <c r="H10" s="393"/>
      <c r="I10" s="947" t="s">
        <v>2206</v>
      </c>
      <c r="J10" s="947"/>
      <c r="K10" s="394" t="s">
        <v>2205</v>
      </c>
      <c r="L10" s="390"/>
      <c r="M10" s="390"/>
      <c r="N10" s="391"/>
    </row>
    <row r="11" spans="2:14">
      <c r="B11" s="365" t="s">
        <v>939</v>
      </c>
      <c r="C11" s="366"/>
      <c r="D11" s="894"/>
      <c r="E11" s="894"/>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906"/>
      <c r="M12" s="906"/>
      <c r="N12" s="90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2207</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2208</v>
      </c>
      <c r="C18" s="227"/>
      <c r="D18" s="29"/>
      <c r="E18" s="29"/>
      <c r="F18" s="29"/>
      <c r="G18" s="29"/>
      <c r="H18" s="29"/>
      <c r="I18" s="56"/>
      <c r="J18" s="24" t="s">
        <v>2209</v>
      </c>
      <c r="K18" s="29"/>
      <c r="L18" s="29"/>
      <c r="M18" s="29"/>
      <c r="N18" s="30"/>
    </row>
    <row r="19" spans="1:14">
      <c r="B19" s="26"/>
      <c r="C19" s="27"/>
      <c r="D19" s="31"/>
      <c r="E19" s="31"/>
      <c r="F19" s="31"/>
      <c r="G19" s="31"/>
      <c r="H19" s="31"/>
      <c r="I19" s="31"/>
      <c r="J19" s="31"/>
      <c r="K19" s="31"/>
      <c r="L19" s="31"/>
      <c r="M19" s="31"/>
      <c r="N19" s="32"/>
    </row>
    <row r="20" spans="1:14">
      <c r="B20" s="26" t="s">
        <v>2210</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2211</v>
      </c>
      <c r="C22" s="227"/>
      <c r="D22" s="331"/>
      <c r="E22" s="331"/>
      <c r="F22" s="331"/>
      <c r="G22" s="331"/>
      <c r="H22" s="331"/>
      <c r="I22" s="331"/>
      <c r="J22" s="331"/>
      <c r="K22" s="333" t="s">
        <v>2212</v>
      </c>
      <c r="L22" s="228"/>
      <c r="M22" s="333" t="s">
        <v>937</v>
      </c>
      <c r="N22" s="229"/>
    </row>
    <row r="23" spans="1:14">
      <c r="B23" s="26"/>
      <c r="C23" s="27"/>
      <c r="D23" s="34"/>
      <c r="E23" s="34"/>
      <c r="F23" s="34"/>
      <c r="G23" s="34"/>
      <c r="H23" s="34"/>
      <c r="I23" s="34"/>
      <c r="J23" s="34"/>
      <c r="K23" s="34"/>
      <c r="L23" s="34"/>
      <c r="M23" s="34"/>
      <c r="N23" s="35"/>
    </row>
    <row r="24" spans="1:14">
      <c r="B24" s="26" t="s">
        <v>2213</v>
      </c>
      <c r="C24" s="27"/>
      <c r="D24" s="34"/>
      <c r="E24" s="34"/>
      <c r="F24" s="264"/>
      <c r="G24" s="230"/>
      <c r="H24" s="56"/>
      <c r="I24" s="331"/>
      <c r="J24" s="331"/>
      <c r="K24" s="15"/>
      <c r="L24" s="34"/>
      <c r="M24" s="34"/>
      <c r="N24" s="35"/>
    </row>
    <row r="25" spans="1:14">
      <c r="B25" s="266"/>
      <c r="C25" s="267"/>
      <c r="D25" s="347"/>
      <c r="E25" s="347"/>
      <c r="F25" s="904" t="s">
        <v>2221</v>
      </c>
      <c r="G25" s="904"/>
      <c r="H25" s="904"/>
      <c r="I25" s="347" t="s">
        <v>2202</v>
      </c>
      <c r="J25" s="347" t="s">
        <v>2203</v>
      </c>
      <c r="K25" s="268"/>
      <c r="L25" s="347"/>
      <c r="M25" s="347"/>
      <c r="N25" s="269"/>
    </row>
    <row r="26" spans="1:14">
      <c r="B26" s="19"/>
      <c r="C26" s="25"/>
      <c r="D26" s="25"/>
      <c r="E26" s="25"/>
      <c r="F26" s="25"/>
      <c r="G26" s="25"/>
      <c r="H26" s="25"/>
      <c r="I26" s="25"/>
      <c r="J26" s="25"/>
      <c r="K26" s="25"/>
      <c r="L26" s="25"/>
      <c r="M26" s="25"/>
      <c r="N26" s="20"/>
    </row>
    <row r="27" spans="1:14">
      <c r="B27" s="1001" t="s">
        <v>942</v>
      </c>
      <c r="C27" s="1002"/>
      <c r="D27" s="1002"/>
      <c r="E27" s="1002"/>
      <c r="F27" s="1002"/>
      <c r="G27" s="1002"/>
      <c r="H27" s="1002"/>
      <c r="I27" s="1002"/>
      <c r="J27" s="1002"/>
      <c r="K27" s="1002"/>
      <c r="L27" s="1002"/>
      <c r="M27" s="1002"/>
      <c r="N27" s="1003"/>
    </row>
    <row r="28" spans="1:14" ht="15.75" thickBot="1">
      <c r="B28" s="36"/>
      <c r="C28" s="37"/>
      <c r="D28" s="37"/>
      <c r="E28" s="37"/>
      <c r="F28" s="37"/>
      <c r="G28" s="37"/>
      <c r="H28" s="37"/>
      <c r="I28" s="37"/>
      <c r="J28" s="37"/>
      <c r="K28" s="37"/>
      <c r="L28" s="37"/>
      <c r="M28" s="37"/>
      <c r="N28" s="38"/>
    </row>
    <row r="29" spans="1:14" ht="26.25" thickBot="1">
      <c r="B29" s="74" t="s">
        <v>943</v>
      </c>
      <c r="C29" s="999" t="s">
        <v>944</v>
      </c>
      <c r="D29" s="1000"/>
      <c r="E29" s="1000"/>
      <c r="F29" s="1000"/>
      <c r="G29" s="1000"/>
      <c r="H29" s="1000"/>
      <c r="I29" s="1000"/>
      <c r="J29" s="75"/>
      <c r="K29" s="346" t="s">
        <v>2214</v>
      </c>
      <c r="L29" s="1004" t="s">
        <v>945</v>
      </c>
      <c r="M29" s="1005"/>
      <c r="N29" s="74" t="s">
        <v>946</v>
      </c>
    </row>
    <row r="30" spans="1:14" hidden="1">
      <c r="B30" s="74" t="s">
        <v>943</v>
      </c>
      <c r="C30" s="832" t="s">
        <v>944</v>
      </c>
      <c r="D30" s="833"/>
      <c r="E30" s="833"/>
      <c r="F30" s="833"/>
      <c r="G30" s="833"/>
      <c r="H30" s="833"/>
      <c r="I30" s="833"/>
      <c r="J30" s="75"/>
      <c r="K30" s="311"/>
      <c r="L30" s="834" t="s">
        <v>945</v>
      </c>
      <c r="M30" s="835"/>
      <c r="N30" s="74" t="s">
        <v>946</v>
      </c>
    </row>
    <row r="31" spans="1:14" ht="15.75" thickBot="1">
      <c r="A31" t="s">
        <v>1844</v>
      </c>
      <c r="B31" s="110" t="s">
        <v>1168</v>
      </c>
      <c r="C31" s="460" t="s">
        <v>2193</v>
      </c>
      <c r="D31" s="461"/>
      <c r="E31" s="461"/>
      <c r="F31" s="461"/>
      <c r="G31" s="461"/>
      <c r="H31" s="461"/>
      <c r="I31" s="461"/>
      <c r="J31" s="461"/>
      <c r="K31" s="463"/>
      <c r="L31" s="462" t="s">
        <v>1998</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04" t="s">
        <v>944</v>
      </c>
      <c r="C35" s="805"/>
      <c r="D35" s="805"/>
      <c r="E35" s="805"/>
      <c r="F35" s="805"/>
      <c r="G35" s="805"/>
      <c r="H35" s="806"/>
      <c r="I35" s="807" t="s">
        <v>948</v>
      </c>
      <c r="J35" s="808"/>
      <c r="K35" s="72" t="s">
        <v>949</v>
      </c>
      <c r="L35" s="809" t="s">
        <v>950</v>
      </c>
      <c r="M35" s="806"/>
      <c r="N35" s="73" t="s">
        <v>951</v>
      </c>
    </row>
    <row r="36" spans="1:14">
      <c r="A36" t="s">
        <v>373</v>
      </c>
      <c r="B36" s="836" t="str">
        <f>VLOOKUP(A36,EQUIPOS!A6:D154,3,FALSE)</f>
        <v>Volqueta 6 m3</v>
      </c>
      <c r="C36" s="837"/>
      <c r="D36" s="837"/>
      <c r="E36" s="837"/>
      <c r="F36" s="837"/>
      <c r="G36" s="837"/>
      <c r="H36" s="838"/>
      <c r="I36" s="271"/>
      <c r="J36" s="272"/>
      <c r="K36" s="273">
        <f>VLOOKUP(A36,EQUIPOS!A6:D161,4,FALSE)</f>
        <v>69920.370575334382</v>
      </c>
      <c r="L36" s="274"/>
      <c r="M36" s="287">
        <v>66</v>
      </c>
      <c r="N36" s="276">
        <f>K36/M36</f>
        <v>1059.3995541717331</v>
      </c>
    </row>
    <row r="37" spans="1:14">
      <c r="B37" s="836"/>
      <c r="C37" s="837"/>
      <c r="D37" s="837"/>
      <c r="E37" s="837"/>
      <c r="F37" s="837"/>
      <c r="G37" s="837"/>
      <c r="H37" s="838"/>
      <c r="I37" s="271"/>
      <c r="J37" s="272"/>
      <c r="K37" s="273"/>
      <c r="L37" s="274"/>
      <c r="M37" s="275"/>
      <c r="N37" s="276"/>
    </row>
    <row r="38" spans="1:14">
      <c r="B38" s="836"/>
      <c r="C38" s="837"/>
      <c r="D38" s="837"/>
      <c r="E38" s="837"/>
      <c r="F38" s="837"/>
      <c r="G38" s="837"/>
      <c r="H38" s="838"/>
      <c r="I38" s="271"/>
      <c r="J38" s="272"/>
      <c r="K38" s="273"/>
      <c r="L38" s="274"/>
      <c r="M38" s="275"/>
      <c r="N38" s="277"/>
    </row>
    <row r="39" spans="1:14">
      <c r="B39" s="836"/>
      <c r="C39" s="837"/>
      <c r="D39" s="837"/>
      <c r="E39" s="837"/>
      <c r="F39" s="837"/>
      <c r="G39" s="837"/>
      <c r="H39" s="838"/>
      <c r="I39" s="839"/>
      <c r="J39" s="820"/>
      <c r="K39" s="278"/>
      <c r="L39" s="840"/>
      <c r="M39" s="841"/>
      <c r="N39" s="279"/>
    </row>
    <row r="40" spans="1:14">
      <c r="B40" s="836"/>
      <c r="C40" s="837"/>
      <c r="D40" s="837"/>
      <c r="E40" s="842"/>
      <c r="F40" s="837"/>
      <c r="G40" s="837"/>
      <c r="H40" s="838"/>
      <c r="I40" s="39"/>
      <c r="J40" s="40"/>
      <c r="K40" s="278"/>
      <c r="L40" s="280"/>
      <c r="M40" s="281"/>
      <c r="N40" s="282"/>
    </row>
    <row r="41" spans="1:14">
      <c r="B41" s="843"/>
      <c r="C41" s="844"/>
      <c r="D41" s="844"/>
      <c r="E41" s="41"/>
      <c r="F41" s="42"/>
      <c r="G41" s="42"/>
      <c r="H41" s="43"/>
      <c r="I41" s="39"/>
      <c r="J41" s="40"/>
      <c r="K41" s="283"/>
      <c r="L41" s="280"/>
      <c r="M41" s="281"/>
      <c r="N41" s="348"/>
    </row>
    <row r="42" spans="1:14" ht="15.75" thickBot="1">
      <c r="B42" s="836"/>
      <c r="C42" s="837"/>
      <c r="D42" s="837"/>
      <c r="E42" s="837"/>
      <c r="F42" s="837"/>
      <c r="G42" s="837"/>
      <c r="H42" s="838"/>
      <c r="I42" s="845"/>
      <c r="J42" s="846"/>
      <c r="K42" s="44"/>
      <c r="L42" s="847"/>
      <c r="M42" s="848"/>
      <c r="N42" s="108"/>
    </row>
    <row r="43" spans="1:14" ht="15.75" thickBot="1">
      <c r="B43" s="823" t="s">
        <v>953</v>
      </c>
      <c r="C43" s="824"/>
      <c r="D43" s="824"/>
      <c r="E43" s="824"/>
      <c r="F43" s="824"/>
      <c r="G43" s="824"/>
      <c r="H43" s="824"/>
      <c r="I43" s="824"/>
      <c r="J43" s="824"/>
      <c r="K43" s="824"/>
      <c r="L43" s="824"/>
      <c r="M43" s="825"/>
      <c r="N43" s="102">
        <f>SUM(N36:N42)</f>
        <v>1059.3995541717331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14" t="s">
        <v>944</v>
      </c>
      <c r="C47" s="815"/>
      <c r="D47" s="815"/>
      <c r="E47" s="815"/>
      <c r="F47" s="815"/>
      <c r="G47" s="815"/>
      <c r="H47" s="815"/>
      <c r="I47" s="816"/>
      <c r="J47" s="319" t="s">
        <v>945</v>
      </c>
      <c r="K47" s="88" t="s">
        <v>946</v>
      </c>
      <c r="L47" s="817" t="s">
        <v>955</v>
      </c>
      <c r="M47" s="816"/>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818"/>
      <c r="C53" s="819"/>
      <c r="D53" s="819"/>
      <c r="E53" s="819"/>
      <c r="F53" s="819"/>
      <c r="G53" s="819"/>
      <c r="H53" s="819"/>
      <c r="I53" s="820"/>
      <c r="J53" s="45"/>
      <c r="K53" s="47"/>
      <c r="L53" s="821"/>
      <c r="M53" s="822"/>
      <c r="N53" s="48"/>
    </row>
    <row r="54" spans="2:14" ht="15.75" thickBot="1">
      <c r="B54" s="823" t="s">
        <v>953</v>
      </c>
      <c r="C54" s="824"/>
      <c r="D54" s="824"/>
      <c r="E54" s="824"/>
      <c r="F54" s="824"/>
      <c r="G54" s="824"/>
      <c r="H54" s="824"/>
      <c r="I54" s="824"/>
      <c r="J54" s="824"/>
      <c r="K54" s="824"/>
      <c r="L54" s="824"/>
      <c r="M54" s="825"/>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826" t="s">
        <v>961</v>
      </c>
      <c r="M58" s="799"/>
      <c r="N58" s="79" t="s">
        <v>951</v>
      </c>
    </row>
    <row r="59" spans="2:14">
      <c r="B59" s="49"/>
      <c r="C59" s="321"/>
      <c r="D59" s="321"/>
      <c r="E59" s="321"/>
      <c r="F59" s="321"/>
      <c r="G59" s="321"/>
      <c r="H59" s="315"/>
      <c r="I59" s="283"/>
      <c r="J59" s="290"/>
      <c r="K59" s="283"/>
      <c r="L59" s="827"/>
      <c r="M59" s="828"/>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5"/>
      <c r="M64" s="996"/>
      <c r="N64" s="489"/>
    </row>
    <row r="65" spans="2:15" ht="15.75" thickBot="1">
      <c r="B65" s="823" t="s">
        <v>953</v>
      </c>
      <c r="C65" s="824"/>
      <c r="D65" s="824"/>
      <c r="E65" s="824"/>
      <c r="F65" s="824"/>
      <c r="G65" s="824"/>
      <c r="H65" s="824"/>
      <c r="I65" s="824"/>
      <c r="J65" s="824"/>
      <c r="K65" s="824"/>
      <c r="L65" s="824"/>
      <c r="M65" s="825"/>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49" t="s">
        <v>963</v>
      </c>
      <c r="C69" s="850"/>
      <c r="D69" s="850"/>
      <c r="E69" s="850"/>
      <c r="F69" s="850"/>
      <c r="G69" s="850"/>
      <c r="H69" s="850"/>
      <c r="I69" s="76" t="s">
        <v>964</v>
      </c>
      <c r="J69" s="78" t="s">
        <v>1409</v>
      </c>
      <c r="K69" s="77" t="s">
        <v>966</v>
      </c>
      <c r="L69" s="851" t="s">
        <v>950</v>
      </c>
      <c r="M69" s="852"/>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1"/>
      <c r="C75" s="992"/>
      <c r="D75" s="992"/>
      <c r="E75" s="992"/>
      <c r="F75" s="992"/>
      <c r="G75" s="992"/>
      <c r="H75" s="992"/>
      <c r="I75" s="172"/>
      <c r="J75" s="172"/>
      <c r="K75" s="172"/>
      <c r="L75" s="993"/>
      <c r="M75" s="994"/>
      <c r="N75" s="48"/>
    </row>
    <row r="76" spans="2:15" ht="15.75" thickBot="1">
      <c r="B76" s="823" t="s">
        <v>953</v>
      </c>
      <c r="C76" s="824"/>
      <c r="D76" s="824"/>
      <c r="E76" s="824"/>
      <c r="F76" s="824"/>
      <c r="G76" s="824"/>
      <c r="H76" s="824"/>
      <c r="I76" s="824"/>
      <c r="J76" s="824"/>
      <c r="K76" s="824"/>
      <c r="L76" s="824"/>
      <c r="M76" s="825"/>
      <c r="N76" s="305"/>
    </row>
    <row r="77" spans="2:15" ht="15.75" thickBot="1">
      <c r="B77" s="36"/>
      <c r="C77" s="37"/>
      <c r="D77" s="37"/>
      <c r="E77" s="37"/>
      <c r="F77" s="37"/>
      <c r="G77" s="37"/>
      <c r="H77" s="37"/>
      <c r="I77" s="37"/>
      <c r="J77" s="37"/>
      <c r="K77" s="37"/>
      <c r="L77" s="37"/>
      <c r="M77" s="37"/>
      <c r="N77" s="38"/>
    </row>
    <row r="78" spans="2:15" ht="15.75" thickBot="1">
      <c r="B78" s="823" t="s">
        <v>967</v>
      </c>
      <c r="C78" s="824"/>
      <c r="D78" s="824"/>
      <c r="E78" s="824"/>
      <c r="F78" s="824"/>
      <c r="G78" s="824"/>
      <c r="H78" s="824"/>
      <c r="I78" s="824"/>
      <c r="J78" s="824"/>
      <c r="K78" s="824"/>
      <c r="L78" s="824"/>
      <c r="M78" s="825"/>
      <c r="N78" s="102">
        <f>N43+N54+N65+N76</f>
        <v>1059.3995541717331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14" t="s">
        <v>969</v>
      </c>
      <c r="C82" s="815"/>
      <c r="D82" s="815"/>
      <c r="E82" s="815"/>
      <c r="F82" s="815"/>
      <c r="G82" s="815"/>
      <c r="H82" s="815"/>
      <c r="I82" s="318"/>
      <c r="J82" s="338"/>
      <c r="K82" s="306" t="s">
        <v>970</v>
      </c>
      <c r="L82" s="853" t="s">
        <v>971</v>
      </c>
      <c r="M82" s="854"/>
      <c r="N82" s="307"/>
    </row>
    <row r="83" spans="1:14">
      <c r="B83" s="855" t="s">
        <v>972</v>
      </c>
      <c r="C83" s="856"/>
      <c r="D83" s="856"/>
      <c r="E83" s="856"/>
      <c r="F83" s="856"/>
      <c r="G83" s="856"/>
      <c r="H83" s="856"/>
      <c r="I83" s="90"/>
      <c r="J83" s="91"/>
      <c r="K83" s="308">
        <v>0.2</v>
      </c>
      <c r="L83" s="857">
        <f>N78*K83</f>
        <v>211.87991083434665</v>
      </c>
      <c r="M83" s="858"/>
      <c r="N83" s="54"/>
    </row>
    <row r="84" spans="1:14">
      <c r="B84" s="92" t="s">
        <v>973</v>
      </c>
      <c r="C84" s="93"/>
      <c r="D84" s="93"/>
      <c r="E84" s="93"/>
      <c r="F84" s="93"/>
      <c r="G84" s="93"/>
      <c r="H84" s="93"/>
      <c r="I84" s="90"/>
      <c r="J84" s="91"/>
      <c r="K84" s="308">
        <v>0.05</v>
      </c>
      <c r="L84" s="857">
        <f>N78*K84</f>
        <v>52.969977708586661</v>
      </c>
      <c r="M84" s="858"/>
      <c r="N84" s="54"/>
    </row>
    <row r="85" spans="1:14" ht="15.75" thickBot="1">
      <c r="B85" s="94" t="s">
        <v>974</v>
      </c>
      <c r="C85" s="95"/>
      <c r="D85" s="95"/>
      <c r="E85" s="95"/>
      <c r="F85" s="95"/>
      <c r="G85" s="95"/>
      <c r="H85" s="95"/>
      <c r="I85" s="96"/>
      <c r="J85" s="97"/>
      <c r="K85" s="309">
        <v>0.05</v>
      </c>
      <c r="L85" s="859">
        <f>N78*K85</f>
        <v>52.969977708586661</v>
      </c>
      <c r="M85" s="860"/>
      <c r="N85" s="54"/>
    </row>
    <row r="86" spans="1:14" ht="15.75" thickBot="1">
      <c r="B86" s="823" t="s">
        <v>953</v>
      </c>
      <c r="C86" s="824"/>
      <c r="D86" s="824"/>
      <c r="E86" s="824"/>
      <c r="F86" s="824"/>
      <c r="G86" s="824"/>
      <c r="H86" s="824"/>
      <c r="I86" s="824"/>
      <c r="J86" s="824"/>
      <c r="K86" s="824"/>
      <c r="L86" s="824"/>
      <c r="M86" s="825"/>
      <c r="N86" s="55">
        <f>L83+L84+L85</f>
        <v>317.81986625151995</v>
      </c>
    </row>
    <row r="87" spans="1:14" ht="15.75" thickBot="1">
      <c r="B87" s="36"/>
      <c r="C87" s="37"/>
      <c r="D87" s="37"/>
      <c r="E87" s="37"/>
      <c r="F87" s="37"/>
      <c r="G87" s="37"/>
      <c r="H87" s="37"/>
      <c r="I87" s="37"/>
      <c r="J87" s="37"/>
      <c r="K87" s="37"/>
      <c r="L87" s="37"/>
      <c r="M87" s="37"/>
      <c r="N87" s="38"/>
    </row>
    <row r="88" spans="1:14" ht="15.75" thickBot="1">
      <c r="A88" t="s">
        <v>2015</v>
      </c>
      <c r="B88" s="823" t="s">
        <v>975</v>
      </c>
      <c r="C88" s="824"/>
      <c r="D88" s="824"/>
      <c r="E88" s="824"/>
      <c r="F88" s="824"/>
      <c r="G88" s="824"/>
      <c r="H88" s="824"/>
      <c r="I88" s="824"/>
      <c r="J88" s="824"/>
      <c r="K88" s="824"/>
      <c r="L88" s="824"/>
      <c r="M88" s="825"/>
      <c r="N88" s="192">
        <f>N78+N86</f>
        <v>1377.219420423253</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2215</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2216</v>
      </c>
      <c r="C104" s="259"/>
      <c r="D104" s="259"/>
      <c r="E104" s="259"/>
      <c r="F104" s="259"/>
      <c r="G104" s="259"/>
      <c r="H104" s="259"/>
      <c r="I104" s="259"/>
      <c r="J104" s="259"/>
      <c r="K104" s="259"/>
      <c r="L104" s="259"/>
      <c r="M104" s="259"/>
      <c r="N104" s="260"/>
    </row>
    <row r="105" spans="2:14" ht="15" customHeight="1">
      <c r="B105" s="965" t="s">
        <v>2217</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2218</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2219</v>
      </c>
      <c r="C118" s="261"/>
      <c r="D118" s="261"/>
      <c r="E118" s="247"/>
      <c r="F118" s="247"/>
      <c r="G118" s="247"/>
      <c r="H118" s="247"/>
      <c r="I118" s="247"/>
      <c r="J118" s="971"/>
      <c r="K118" s="971"/>
      <c r="L118" s="971"/>
      <c r="M118" s="971"/>
      <c r="N118" s="972"/>
    </row>
    <row r="119" spans="2:14" ht="15.75" thickBot="1">
      <c r="B119" s="423" t="s">
        <v>2220</v>
      </c>
      <c r="C119" s="424"/>
      <c r="D119" s="424"/>
      <c r="E119" s="263"/>
      <c r="F119" s="263"/>
      <c r="G119" s="263"/>
      <c r="H119" s="263"/>
      <c r="I119" s="263"/>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2021-04-21T00:23:29Z</dcterms:modified>
</cp:coreProperties>
</file>