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5ED3E4C6-E175-4DA3-83C5-D8A3121050A1}" xr6:coauthVersionLast="45" xr6:coauthVersionMax="45" xr10:uidLastSave="{00000000-0000-0000-0000-000000000000}"/>
  <bookViews>
    <workbookView xWindow="525" yWindow="0" windowWidth="16260" windowHeight="156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4" i="2" s="1"/>
  <c r="D51" i="2"/>
  <c r="D52" i="2" s="1"/>
  <c r="D47" i="2"/>
  <c r="D46" i="2"/>
  <c r="D45" i="2"/>
  <c r="D39" i="2"/>
  <c r="D38" i="2"/>
  <c r="D37" i="2"/>
  <c r="D36" i="2"/>
  <c r="D35" i="2"/>
  <c r="D32" i="2"/>
  <c r="D31" i="2"/>
  <c r="D29" i="2"/>
  <c r="D9" i="2"/>
  <c r="D33" i="2" l="1"/>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J48" i="82"/>
  <c r="B48" i="82"/>
  <c r="K38" i="82"/>
  <c r="B38" i="82"/>
  <c r="K37" i="82"/>
  <c r="N37" i="82" s="1"/>
  <c r="B37" i="82"/>
  <c r="K36" i="82"/>
  <c r="N36" i="82" s="1"/>
  <c r="B36" i="82"/>
  <c r="K71" i="81"/>
  <c r="N71" i="81" s="1"/>
  <c r="B71" i="81"/>
  <c r="K70" i="81"/>
  <c r="N70" i="81" s="1"/>
  <c r="B70" i="81"/>
  <c r="K59" i="81"/>
  <c r="B59" i="81"/>
  <c r="M49" i="81"/>
  <c r="N49" i="81" s="1"/>
  <c r="J49" i="81"/>
  <c r="B49" i="81"/>
  <c r="M48" i="81"/>
  <c r="J48" i="81"/>
  <c r="B48" i="81"/>
  <c r="K38" i="8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62" l="1"/>
  <c r="N41" i="362" s="1"/>
  <c r="N77" i="193"/>
  <c r="N43" i="193" s="1"/>
  <c r="N76" i="65"/>
  <c r="N41" i="65" s="1"/>
  <c r="N43" i="65" s="1"/>
  <c r="N76" i="98"/>
  <c r="N41" i="98" s="1"/>
  <c r="N76" i="101"/>
  <c r="N41" i="101" s="1"/>
  <c r="N76" i="134"/>
  <c r="N41" i="134" s="1"/>
  <c r="N76" i="136"/>
  <c r="N41" i="136" s="1"/>
  <c r="N76" i="137"/>
  <c r="N41" i="137" s="1"/>
  <c r="N76" i="146"/>
  <c r="N41" i="146" s="1"/>
  <c r="N43" i="146" s="1"/>
  <c r="N76" i="144"/>
  <c r="N41" i="144" s="1"/>
  <c r="N43" i="144" s="1"/>
  <c r="N84" i="220"/>
  <c r="N46" i="220" s="1"/>
  <c r="N78" i="273"/>
  <c r="N41" i="273" s="1"/>
  <c r="N75" i="325"/>
  <c r="N41" i="325" s="1"/>
  <c r="N77" i="329"/>
  <c r="N41" i="329" s="1"/>
  <c r="N77" i="259"/>
  <c r="N41" i="259" s="1"/>
  <c r="N43" i="259" s="1"/>
  <c r="N81" i="267"/>
  <c r="N41" i="267" s="1"/>
  <c r="N43" i="267" s="1"/>
  <c r="N77" i="308"/>
  <c r="N41" i="308" s="1"/>
  <c r="N76" i="92"/>
  <c r="N41" i="92" s="1"/>
  <c r="N43" i="92" s="1"/>
  <c r="N76" i="96"/>
  <c r="N41" i="96" s="1"/>
  <c r="N76" i="107"/>
  <c r="N41" i="107" s="1"/>
  <c r="N75" i="133"/>
  <c r="N41" i="133" s="1"/>
  <c r="N76" i="135"/>
  <c r="N41" i="135" s="1"/>
  <c r="N83" i="221"/>
  <c r="N46" i="221" s="1"/>
  <c r="N72" i="227"/>
  <c r="N41" i="227" s="1"/>
  <c r="N83" i="279"/>
  <c r="N46" i="279" s="1"/>
  <c r="N48" i="279" s="1"/>
  <c r="N61" i="221"/>
  <c r="N75" i="302"/>
  <c r="N41" i="302" s="1"/>
  <c r="N43" i="302" s="1"/>
  <c r="N77" i="323"/>
  <c r="N77" i="328"/>
  <c r="N41" i="328" s="1"/>
  <c r="N43" i="328" s="1"/>
  <c r="N77" i="337"/>
  <c r="N41" i="337" s="1"/>
  <c r="N75" i="292"/>
  <c r="N41" i="292" s="1"/>
  <c r="N43" i="292" s="1"/>
  <c r="N87" i="246"/>
  <c r="N45" i="246" s="1"/>
  <c r="N47" i="246" s="1"/>
  <c r="N79" i="244"/>
  <c r="N45" i="244" s="1"/>
  <c r="N47" i="244" s="1"/>
  <c r="N76" i="19"/>
  <c r="N42" i="19" s="1"/>
  <c r="N43" i="19" s="1"/>
  <c r="N43" i="22"/>
  <c r="N76" i="24"/>
  <c r="N42" i="24" s="1"/>
  <c r="N76" i="25"/>
  <c r="N42" i="25" s="1"/>
  <c r="N43" i="25" s="1"/>
  <c r="N76" i="61"/>
  <c r="N42" i="61" s="1"/>
  <c r="N43" i="61" s="1"/>
  <c r="N76" i="64"/>
  <c r="N41" i="64" s="1"/>
  <c r="N43" i="64" s="1"/>
  <c r="N75" i="72"/>
  <c r="N41" i="72" s="1"/>
  <c r="N43" i="72" s="1"/>
  <c r="N77" i="72" s="1"/>
  <c r="L84" i="72" s="1"/>
  <c r="N75" i="74"/>
  <c r="N41" i="74" s="1"/>
  <c r="N43" i="74" s="1"/>
  <c r="N77" i="74" s="1"/>
  <c r="N76" i="79"/>
  <c r="N41" i="79" s="1"/>
  <c r="N43" i="79" s="1"/>
  <c r="N76" i="81"/>
  <c r="N41" i="81" s="1"/>
  <c r="N76" i="83"/>
  <c r="N41" i="83" s="1"/>
  <c r="N76" i="85"/>
  <c r="N41" i="85" s="1"/>
  <c r="N76" i="87"/>
  <c r="N41" i="87" s="1"/>
  <c r="N43" i="87" s="1"/>
  <c r="N76" i="89"/>
  <c r="N41" i="89" s="1"/>
  <c r="N43" i="89" s="1"/>
  <c r="N76" i="91"/>
  <c r="N41" i="91" s="1"/>
  <c r="N43" i="91" s="1"/>
  <c r="N76" i="100"/>
  <c r="N41" i="100" s="1"/>
  <c r="N43" i="100" s="1"/>
  <c r="N76" i="106"/>
  <c r="N41" i="106" s="1"/>
  <c r="N43" i="106" s="1"/>
  <c r="N80" i="160"/>
  <c r="N46" i="160" s="1"/>
  <c r="N78" i="232"/>
  <c r="N41" i="232" s="1"/>
  <c r="N76" i="234"/>
  <c r="N40" i="234" s="1"/>
  <c r="N42" i="234" s="1"/>
  <c r="N77" i="250"/>
  <c r="N41" i="250" s="1"/>
  <c r="N75" i="286"/>
  <c r="N41" i="286" s="1"/>
  <c r="N43" i="286" s="1"/>
  <c r="N75" i="291"/>
  <c r="N41" i="291" s="1"/>
  <c r="N43" i="291" s="1"/>
  <c r="N75" i="283"/>
  <c r="N41" i="283" s="1"/>
  <c r="N43" i="283" s="1"/>
  <c r="N53" i="325"/>
  <c r="N48" i="82"/>
  <c r="P48" i="82"/>
  <c r="N48" i="81"/>
  <c r="N54" i="81" s="1"/>
  <c r="P48" i="81"/>
  <c r="N48" i="84"/>
  <c r="N54" i="84" s="1"/>
  <c r="P48" i="84"/>
  <c r="N38" i="82"/>
  <c r="P38" i="82"/>
  <c r="N38" i="81"/>
  <c r="P38" i="81"/>
  <c r="N81" i="282"/>
  <c r="N44" i="282" s="1"/>
  <c r="N75" i="289"/>
  <c r="N41" i="289" s="1"/>
  <c r="N43" i="289" s="1"/>
  <c r="N77" i="289" s="1"/>
  <c r="N75" i="293"/>
  <c r="N41" i="293" s="1"/>
  <c r="N43" i="293" s="1"/>
  <c r="N77" i="295"/>
  <c r="N41" i="295" s="1"/>
  <c r="N43" i="295" s="1"/>
  <c r="N77" i="254"/>
  <c r="N41" i="254" s="1"/>
  <c r="N43" i="254" s="1"/>
  <c r="N91" i="260"/>
  <c r="N47" i="260" s="1"/>
  <c r="N49" i="260" s="1"/>
  <c r="N81" i="266"/>
  <c r="N41" i="266" s="1"/>
  <c r="N78" i="272"/>
  <c r="N41" i="272" s="1"/>
  <c r="N81" i="280"/>
  <c r="N44" i="280" s="1"/>
  <c r="N46" i="280" s="1"/>
  <c r="N75" i="290"/>
  <c r="N41" i="290" s="1"/>
  <c r="N43" i="290" s="1"/>
  <c r="N77" i="294"/>
  <c r="N41" i="294" s="1"/>
  <c r="N43" i="294" s="1"/>
  <c r="N75" i="299"/>
  <c r="N41" i="299" s="1"/>
  <c r="N43" i="299" s="1"/>
  <c r="N77" i="321"/>
  <c r="N79" i="321" s="1"/>
  <c r="L85" i="321" s="1"/>
  <c r="N77" i="342"/>
  <c r="N41" i="342" s="1"/>
  <c r="N77" i="347"/>
  <c r="N41" i="347" s="1"/>
  <c r="N43" i="347" s="1"/>
  <c r="N77" i="364"/>
  <c r="N41" i="364" s="1"/>
  <c r="N76" i="242"/>
  <c r="N40" i="242" s="1"/>
  <c r="N42" i="242" s="1"/>
  <c r="N43" i="31"/>
  <c r="N76" i="63"/>
  <c r="N41" i="63" s="1"/>
  <c r="N43" i="63" s="1"/>
  <c r="N78" i="63" s="1"/>
  <c r="L83" i="63" s="1"/>
  <c r="N76" i="95"/>
  <c r="N41" i="95" s="1"/>
  <c r="N43" i="95" s="1"/>
  <c r="N76" i="97"/>
  <c r="N41" i="97" s="1"/>
  <c r="N43" i="97" s="1"/>
  <c r="N76" i="99"/>
  <c r="N41" i="99" s="1"/>
  <c r="N76" i="103"/>
  <c r="N41" i="103" s="1"/>
  <c r="N43" i="103" s="1"/>
  <c r="N81" i="154"/>
  <c r="N47" i="154" s="1"/>
  <c r="N49" i="154" s="1"/>
  <c r="N73" i="229"/>
  <c r="N40" i="229" s="1"/>
  <c r="N77" i="258"/>
  <c r="N41" i="258" s="1"/>
  <c r="N77" i="262"/>
  <c r="N41" i="262" s="1"/>
  <c r="N43" i="262" s="1"/>
  <c r="N78" i="270"/>
  <c r="N41" i="270" s="1"/>
  <c r="N43" i="270" s="1"/>
  <c r="N78" i="271"/>
  <c r="N41" i="271" s="1"/>
  <c r="N43" i="271" s="1"/>
  <c r="N77" i="334"/>
  <c r="N41" i="334" s="1"/>
  <c r="N77" i="348"/>
  <c r="N41" i="348" s="1"/>
  <c r="N43" i="348" s="1"/>
  <c r="N77" i="354"/>
  <c r="N41" i="354" s="1"/>
  <c r="N43" i="354" s="1"/>
  <c r="N77" i="363"/>
  <c r="N41" i="363" s="1"/>
  <c r="N77" i="365"/>
  <c r="N41" i="365" s="1"/>
  <c r="N76" i="26"/>
  <c r="N42" i="26" s="1"/>
  <c r="N43" i="26" s="1"/>
  <c r="N79" i="50"/>
  <c r="N42" i="50" s="1"/>
  <c r="N43" i="50" s="1"/>
  <c r="N76" i="56"/>
  <c r="N42" i="56" s="1"/>
  <c r="N43" i="56" s="1"/>
  <c r="N78" i="56" s="1"/>
  <c r="L85" i="56" s="1"/>
  <c r="N76" i="67"/>
  <c r="N41" i="67" s="1"/>
  <c r="N43" i="67" s="1"/>
  <c r="N78" i="67" s="1"/>
  <c r="N76" i="68"/>
  <c r="N41" i="68" s="1"/>
  <c r="N43" i="68" s="1"/>
  <c r="N75" i="75"/>
  <c r="N41" i="75" s="1"/>
  <c r="N76" i="80"/>
  <c r="N41" i="80" s="1"/>
  <c r="N43" i="80" s="1"/>
  <c r="N76" i="82"/>
  <c r="N41" i="82" s="1"/>
  <c r="N76" i="84"/>
  <c r="N41" i="84" s="1"/>
  <c r="N43" i="84" s="1"/>
  <c r="N76" i="86"/>
  <c r="N41" i="86" s="1"/>
  <c r="N43" i="86" s="1"/>
  <c r="N76" i="88"/>
  <c r="N41" i="88" s="1"/>
  <c r="N43" i="88" s="1"/>
  <c r="N76" i="90"/>
  <c r="N41" i="90" s="1"/>
  <c r="N43" i="90" s="1"/>
  <c r="N76" i="94"/>
  <c r="N41" i="94" s="1"/>
  <c r="N43" i="94" s="1"/>
  <c r="N76" i="102"/>
  <c r="N41" i="102" s="1"/>
  <c r="N76" i="105"/>
  <c r="N41" i="105" s="1"/>
  <c r="N43" i="105" s="1"/>
  <c r="N76" i="108"/>
  <c r="N41" i="108" s="1"/>
  <c r="N43" i="108" s="1"/>
  <c r="N80" i="164"/>
  <c r="N46" i="164" s="1"/>
  <c r="N48" i="164" s="1"/>
  <c r="N83" i="165"/>
  <c r="N49" i="165" s="1"/>
  <c r="N51" i="165" s="1"/>
  <c r="N81" i="170"/>
  <c r="N47" i="170" s="1"/>
  <c r="N49" i="170" s="1"/>
  <c r="N81" i="176"/>
  <c r="N47" i="176" s="1"/>
  <c r="N49" i="176" s="1"/>
  <c r="N81" i="171"/>
  <c r="N47" i="171" s="1"/>
  <c r="N81" i="178"/>
  <c r="N47" i="178" s="1"/>
  <c r="N80" i="179"/>
  <c r="N46" i="179" s="1"/>
  <c r="N48" i="179" s="1"/>
  <c r="N80" i="180"/>
  <c r="N46" i="180" s="1"/>
  <c r="N80" i="177"/>
  <c r="N46" i="177" s="1"/>
  <c r="N48" i="177" s="1"/>
  <c r="N80" i="181"/>
  <c r="N46" i="181" s="1"/>
  <c r="N48" i="181" s="1"/>
  <c r="N80" i="183"/>
  <c r="N46" i="183" s="1"/>
  <c r="N48" i="183" s="1"/>
  <c r="N80" i="184"/>
  <c r="N46" i="184" s="1"/>
  <c r="N48" i="184" s="1"/>
  <c r="N81" i="185"/>
  <c r="N47" i="185" s="1"/>
  <c r="N81" i="186"/>
  <c r="N47" i="186" s="1"/>
  <c r="N80" i="188"/>
  <c r="N46" i="188" s="1"/>
  <c r="N48" i="188" s="1"/>
  <c r="N81" i="187"/>
  <c r="N47" i="187" s="1"/>
  <c r="N49" i="187" s="1"/>
  <c r="N76" i="231"/>
  <c r="N40" i="231" s="1"/>
  <c r="N42" i="231" s="1"/>
  <c r="N77" i="233"/>
  <c r="N41" i="233" s="1"/>
  <c r="N43" i="233" s="1"/>
  <c r="N76" i="243"/>
  <c r="N40" i="243" s="1"/>
  <c r="N42" i="243"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43" i="132"/>
  <c r="N78" i="132" s="1"/>
  <c r="N55" i="50"/>
  <c r="I70" i="80"/>
  <c r="I71" i="80"/>
  <c r="I70" i="84"/>
  <c r="I71" i="84"/>
  <c r="I70" i="86"/>
  <c r="I71" i="86"/>
  <c r="I70" i="90"/>
  <c r="I71" i="90"/>
  <c r="N43" i="96"/>
  <c r="I70" i="96"/>
  <c r="I71" i="96"/>
  <c r="N43" i="102"/>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I74" i="164"/>
  <c r="I75" i="164"/>
  <c r="I76" i="164"/>
  <c r="I75" i="170"/>
  <c r="I76" i="170"/>
  <c r="I77" i="170"/>
  <c r="N65" i="182"/>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75"/>
  <c r="N43" i="85"/>
  <c r="N43" i="98"/>
  <c r="N43" i="101"/>
  <c r="N43" i="107"/>
  <c r="N43" i="133"/>
  <c r="N43" i="135"/>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O70" i="14" s="1"/>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5"/>
  <c r="N43" i="143"/>
  <c r="N75" i="158"/>
  <c r="I75" i="158"/>
  <c r="N76" i="158"/>
  <c r="I76" i="158"/>
  <c r="N77" i="158"/>
  <c r="I77" i="158"/>
  <c r="N75" i="168"/>
  <c r="I75" i="168"/>
  <c r="N76" i="168"/>
  <c r="I76" i="168"/>
  <c r="N77" i="168"/>
  <c r="I77" i="168"/>
  <c r="N49" i="178"/>
  <c r="N48" i="180"/>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1" i="239"/>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6"/>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8" i="43" l="1"/>
  <c r="L85" i="43" s="1"/>
  <c r="L83" i="47"/>
  <c r="N78" i="37"/>
  <c r="L85" i="37" s="1"/>
  <c r="L83" i="7"/>
  <c r="N78" i="31"/>
  <c r="L83" i="31" s="1"/>
  <c r="N78" i="21"/>
  <c r="L84" i="21" s="1"/>
  <c r="L84" i="78"/>
  <c r="N85" i="78" s="1"/>
  <c r="N87" i="78" s="1"/>
  <c r="D69" i="5" s="1"/>
  <c r="L85" i="51"/>
  <c r="L83" i="51"/>
  <c r="N79" i="364"/>
  <c r="L84" i="364" s="1"/>
  <c r="N78" i="39"/>
  <c r="L85" i="39" s="1"/>
  <c r="N81" i="248"/>
  <c r="N43" i="248" s="1"/>
  <c r="N45" i="248" s="1"/>
  <c r="N83" i="248" s="1"/>
  <c r="L88" i="248" s="1"/>
  <c r="L83" i="65"/>
  <c r="L84" i="65"/>
  <c r="L82" i="289"/>
  <c r="L84" i="289"/>
  <c r="N93" i="260"/>
  <c r="L100" i="260" s="1"/>
  <c r="L83" i="78"/>
  <c r="L86" i="323"/>
  <c r="L84" i="208"/>
  <c r="N78" i="34"/>
  <c r="L83" i="34" s="1"/>
  <c r="N43" i="82"/>
  <c r="L83" i="289"/>
  <c r="N81" i="50"/>
  <c r="L87" i="50" s="1"/>
  <c r="L85" i="67"/>
  <c r="L83" i="67"/>
  <c r="L84" i="67"/>
  <c r="N78" i="25"/>
  <c r="L85" i="25" s="1"/>
  <c r="N79" i="348"/>
  <c r="L85" i="348" s="1"/>
  <c r="N80" i="275"/>
  <c r="L87" i="275" s="1"/>
  <c r="L86" i="356"/>
  <c r="L84" i="226"/>
  <c r="N79" i="306"/>
  <c r="L86" i="306" s="1"/>
  <c r="L84" i="63"/>
  <c r="L84" i="74"/>
  <c r="L82" i="74"/>
  <c r="L83" i="74"/>
  <c r="N78" i="42"/>
  <c r="L85" i="42" s="1"/>
  <c r="L84" i="253"/>
  <c r="N79" i="333"/>
  <c r="L85" i="333" s="1"/>
  <c r="L85" i="46"/>
  <c r="L83" i="46"/>
  <c r="N78" i="38"/>
  <c r="L85" i="38" s="1"/>
  <c r="L85" i="63"/>
  <c r="L82" i="72"/>
  <c r="N79" i="363"/>
  <c r="L86"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5" i="7"/>
  <c r="N86" i="7" s="1"/>
  <c r="N88" i="7" s="1"/>
  <c r="D3" i="5" s="1"/>
  <c r="L83" i="43"/>
  <c r="L84" i="46"/>
  <c r="L84" i="339"/>
  <c r="N83" i="282"/>
  <c r="L89" i="282" s="1"/>
  <c r="N79" i="256"/>
  <c r="L84" i="256" s="1"/>
  <c r="N78" i="35"/>
  <c r="N77" i="284"/>
  <c r="L84" i="284" s="1"/>
  <c r="L88" i="218"/>
  <c r="L85" i="253"/>
  <c r="N78" i="33"/>
  <c r="L83" i="33" s="1"/>
  <c r="L84" i="64"/>
  <c r="N78" i="53"/>
  <c r="L85" i="53" s="1"/>
  <c r="N78" i="107"/>
  <c r="L85" i="107" s="1"/>
  <c r="L86" i="328"/>
  <c r="N78" i="213"/>
  <c r="L83" i="213" s="1"/>
  <c r="N77" i="299"/>
  <c r="L83" i="299" s="1"/>
  <c r="N80" i="272"/>
  <c r="L85" i="272" s="1"/>
  <c r="L85" i="32"/>
  <c r="L84" i="32"/>
  <c r="L85" i="31"/>
  <c r="N74" i="227"/>
  <c r="L79" i="227" s="1"/>
  <c r="N79" i="233"/>
  <c r="L84" i="233" s="1"/>
  <c r="N79" i="261"/>
  <c r="L84" i="261" s="1"/>
  <c r="L82" i="305"/>
  <c r="L83" i="305"/>
  <c r="L87" i="281"/>
  <c r="N78" i="243"/>
  <c r="L83" i="243" s="1"/>
  <c r="N77" i="293"/>
  <c r="L84" i="293" s="1"/>
  <c r="N70" i="187"/>
  <c r="N83" i="187" s="1"/>
  <c r="L88" i="187" s="1"/>
  <c r="L83" i="39"/>
  <c r="L85" i="128"/>
  <c r="L84" i="25"/>
  <c r="L84" i="39"/>
  <c r="N79" i="332"/>
  <c r="L84"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5" i="131"/>
  <c r="N78" i="79"/>
  <c r="L83" i="79" s="1"/>
  <c r="N78" i="68"/>
  <c r="L84" i="130"/>
  <c r="L85" i="208"/>
  <c r="N79" i="342"/>
  <c r="L85" i="342" s="1"/>
  <c r="N78" i="40"/>
  <c r="L84" i="40" s="1"/>
  <c r="L87" i="277"/>
  <c r="L86" i="277"/>
  <c r="L85" i="250"/>
  <c r="L84" i="250"/>
  <c r="N78" i="101"/>
  <c r="N78" i="45"/>
  <c r="L85" i="45" s="1"/>
  <c r="N78" i="36"/>
  <c r="N80" i="274"/>
  <c r="L86" i="274" s="1"/>
  <c r="N79" i="259"/>
  <c r="L84" i="259"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4" i="43"/>
  <c r="L84" i="57"/>
  <c r="L86" i="347"/>
  <c r="L85" i="371"/>
  <c r="L86" i="343"/>
  <c r="L85" i="336"/>
  <c r="L86" i="321"/>
  <c r="L85" i="328"/>
  <c r="L84" i="323"/>
  <c r="N87" i="323" s="1"/>
  <c r="N89" i="323" s="1"/>
  <c r="D279" i="5" s="1"/>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J107" i="5" s="1"/>
  <c r="L83" i="115"/>
  <c r="L85" i="115"/>
  <c r="L85" i="116"/>
  <c r="L83" i="116"/>
  <c r="N86" i="114"/>
  <c r="N88" i="114" s="1"/>
  <c r="D104" i="5" s="1"/>
  <c r="N86" i="113"/>
  <c r="N88" i="113" s="1"/>
  <c r="D103" i="5" s="1"/>
  <c r="J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L84" i="38"/>
  <c r="L83" i="38"/>
  <c r="N86" i="28"/>
  <c r="N88" i="28" s="1"/>
  <c r="D20" i="5" s="1"/>
  <c r="L85" i="18"/>
  <c r="L83" i="18"/>
  <c r="L85" i="15"/>
  <c r="L83" i="15"/>
  <c r="N78" i="12"/>
  <c r="L85" i="12" s="1"/>
  <c r="N86" i="65" l="1"/>
  <c r="N88" i="65" s="1"/>
  <c r="D56" i="5" s="1"/>
  <c r="L88" i="50"/>
  <c r="N86" i="64"/>
  <c r="N88" i="64" s="1"/>
  <c r="D55" i="5" s="1"/>
  <c r="N69" i="177"/>
  <c r="N82" i="177" s="1"/>
  <c r="L89" i="177" s="1"/>
  <c r="N70" i="267"/>
  <c r="N83" i="267" s="1"/>
  <c r="L88" i="267" s="1"/>
  <c r="L84" i="31"/>
  <c r="N70" i="268"/>
  <c r="N83" i="268" s="1"/>
  <c r="L90" i="268" s="1"/>
  <c r="N72" i="165"/>
  <c r="N85" i="165" s="1"/>
  <c r="L91" i="165" s="1"/>
  <c r="L83" i="21"/>
  <c r="N86" i="51"/>
  <c r="N88" i="51" s="1"/>
  <c r="D43" i="5" s="1"/>
  <c r="L86" i="50"/>
  <c r="N87" i="253"/>
  <c r="N89" i="253" s="1"/>
  <c r="D213" i="5" s="1"/>
  <c r="N87" i="327"/>
  <c r="N89" i="327" s="1"/>
  <c r="D281" i="5" s="1"/>
  <c r="N85" i="289"/>
  <c r="N87" i="289" s="1"/>
  <c r="D245" i="5" s="1"/>
  <c r="N86" i="226"/>
  <c r="N88" i="226" s="1"/>
  <c r="D187" i="5" s="1"/>
  <c r="L85" i="364"/>
  <c r="N87" i="339"/>
  <c r="N89" i="339" s="1"/>
  <c r="D292" i="5" s="1"/>
  <c r="N87" i="340"/>
  <c r="N89" i="340" s="1"/>
  <c r="D294" i="5" s="1"/>
  <c r="N87" i="356"/>
  <c r="N89" i="356" s="1"/>
  <c r="D308" i="5" s="1"/>
  <c r="N70" i="266"/>
  <c r="N83" i="266" s="1"/>
  <c r="L90" i="266" s="1"/>
  <c r="N77" i="287"/>
  <c r="N79" i="315"/>
  <c r="L84" i="315" s="1"/>
  <c r="N69" i="179"/>
  <c r="N82" i="179" s="1"/>
  <c r="L89" i="179" s="1"/>
  <c r="L84" i="365"/>
  <c r="L85" i="306"/>
  <c r="L99" i="260"/>
  <c r="L85" i="21"/>
  <c r="L84" i="24"/>
  <c r="L86" i="364"/>
  <c r="L83" i="24"/>
  <c r="L86" i="365"/>
  <c r="L98" i="260"/>
  <c r="N90" i="218"/>
  <c r="N92" i="218" s="1"/>
  <c r="D180" i="5" s="1"/>
  <c r="L84" i="348"/>
  <c r="N86" i="224"/>
  <c r="N88" i="224" s="1"/>
  <c r="D185" i="5" s="1"/>
  <c r="L84" i="34"/>
  <c r="L86" i="251"/>
  <c r="N79" i="314"/>
  <c r="L86" i="314" s="1"/>
  <c r="N78" i="82"/>
  <c r="L85" i="82" s="1"/>
  <c r="N82" i="174"/>
  <c r="L89" i="174" s="1"/>
  <c r="L86" i="348"/>
  <c r="L85" i="27"/>
  <c r="L84" i="30"/>
  <c r="L84" i="27"/>
  <c r="L83" i="30"/>
  <c r="N87" i="328"/>
  <c r="N89" i="328" s="1"/>
  <c r="D282" i="5" s="1"/>
  <c r="N86" i="208"/>
  <c r="N88" i="208" s="1"/>
  <c r="D119" i="5" s="1"/>
  <c r="N83" i="155"/>
  <c r="L88" i="155" s="1"/>
  <c r="N66" i="294"/>
  <c r="N79" i="294" s="1"/>
  <c r="L85" i="294" s="1"/>
  <c r="N87" i="371"/>
  <c r="N89" i="371" s="1"/>
  <c r="D293" i="5" s="1"/>
  <c r="L83" i="25"/>
  <c r="N86" i="25" s="1"/>
  <c r="N88" i="25" s="1"/>
  <c r="D17" i="5" s="1"/>
  <c r="N69" i="172"/>
  <c r="N82" i="172" s="1"/>
  <c r="L88" i="172" s="1"/>
  <c r="N89" i="50"/>
  <c r="N91" i="50" s="1"/>
  <c r="D42" i="5" s="1"/>
  <c r="L84" i="19"/>
  <c r="L83" i="19"/>
  <c r="N86" i="19" s="1"/>
  <c r="N88" i="19" s="1"/>
  <c r="D11" i="5" s="1"/>
  <c r="L84" i="306"/>
  <c r="L85" i="34"/>
  <c r="N86" i="67"/>
  <c r="N88" i="67" s="1"/>
  <c r="D58" i="5" s="1"/>
  <c r="N86" i="21"/>
  <c r="N88" i="21" s="1"/>
  <c r="D13" i="5" s="1"/>
  <c r="L85" i="213"/>
  <c r="N85" i="303"/>
  <c r="N87" i="303" s="1"/>
  <c r="D259" i="5" s="1"/>
  <c r="N86" i="43"/>
  <c r="N88" i="43" s="1"/>
  <c r="D34" i="5" s="1"/>
  <c r="L84" i="363"/>
  <c r="L85" i="241"/>
  <c r="L83" i="42"/>
  <c r="L84" i="102"/>
  <c r="L85" i="254"/>
  <c r="L82" i="302"/>
  <c r="L84" i="42"/>
  <c r="L86" i="254"/>
  <c r="L83" i="138"/>
  <c r="L85" i="138"/>
  <c r="L84" i="75"/>
  <c r="N69" i="180"/>
  <c r="N82" i="180" s="1"/>
  <c r="L89" i="180" s="1"/>
  <c r="N70" i="168"/>
  <c r="N83" i="168" s="1"/>
  <c r="L90" i="168" s="1"/>
  <c r="N79" i="311"/>
  <c r="L84" i="311" s="1"/>
  <c r="L85" i="332"/>
  <c r="L86" i="256"/>
  <c r="L86" i="275"/>
  <c r="L85" i="69"/>
  <c r="L86" i="332"/>
  <c r="L85" i="275"/>
  <c r="N86" i="131"/>
  <c r="N88" i="131" s="1"/>
  <c r="D122" i="5" s="1"/>
  <c r="N85" i="74"/>
  <c r="N87" i="74" s="1"/>
  <c r="D65" i="5" s="1"/>
  <c r="L83" i="147"/>
  <c r="L84" i="147"/>
  <c r="L85" i="147"/>
  <c r="N69" i="183"/>
  <c r="N82" i="183" s="1"/>
  <c r="L88" i="183" s="1"/>
  <c r="N64" i="297"/>
  <c r="N77" i="297" s="1"/>
  <c r="L82" i="297" s="1"/>
  <c r="N69" i="164"/>
  <c r="N82" i="164" s="1"/>
  <c r="L89" i="164" s="1"/>
  <c r="N79" i="239"/>
  <c r="L85" i="239" s="1"/>
  <c r="N79" i="317"/>
  <c r="L84" i="317" s="1"/>
  <c r="L83" i="26"/>
  <c r="L84" i="26"/>
  <c r="N79" i="316"/>
  <c r="L84" i="316" s="1"/>
  <c r="L83" i="135"/>
  <c r="L85" i="105"/>
  <c r="L84" i="92"/>
  <c r="N90" i="219"/>
  <c r="N92" i="219" s="1"/>
  <c r="D181" i="5" s="1"/>
  <c r="N86" i="121"/>
  <c r="N88" i="121" s="1"/>
  <c r="D111" i="5" s="1"/>
  <c r="N86" i="46"/>
  <c r="N88" i="46" s="1"/>
  <c r="D38" i="5" s="1"/>
  <c r="L88" i="282"/>
  <c r="L84" i="135"/>
  <c r="N86" i="63"/>
  <c r="N88" i="63" s="1"/>
  <c r="D54" i="5" s="1"/>
  <c r="L90" i="282"/>
  <c r="L86" i="240"/>
  <c r="N85" i="72"/>
  <c r="N87" i="72" s="1"/>
  <c r="D63" i="5" s="1"/>
  <c r="L85" i="240"/>
  <c r="N87" i="321"/>
  <c r="N89" i="321" s="1"/>
  <c r="D277" i="5" s="1"/>
  <c r="N87" i="343"/>
  <c r="N89" i="343" s="1"/>
  <c r="D296" i="5" s="1"/>
  <c r="N86" i="123"/>
  <c r="N88" i="123" s="1"/>
  <c r="D114" i="5" s="1"/>
  <c r="L84" i="298"/>
  <c r="N86" i="130"/>
  <c r="N88" i="130" s="1"/>
  <c r="D121" i="5" s="1"/>
  <c r="N86" i="58"/>
  <c r="N88" i="58" s="1"/>
  <c r="D49" i="5" s="1"/>
  <c r="L82" i="298"/>
  <c r="L85" i="363"/>
  <c r="N86" i="124"/>
  <c r="N88" i="124" s="1"/>
  <c r="D113" i="5" s="1"/>
  <c r="L84" i="142"/>
  <c r="L86" i="241"/>
  <c r="L86" i="262"/>
  <c r="L87" i="274"/>
  <c r="L84" i="346"/>
  <c r="L83" i="59"/>
  <c r="L83" i="284"/>
  <c r="L84" i="251"/>
  <c r="N87" i="251" s="1"/>
  <c r="N89" i="251" s="1"/>
  <c r="D211" i="5" s="1"/>
  <c r="L82" i="286"/>
  <c r="N70" i="157"/>
  <c r="N83" i="157" s="1"/>
  <c r="L90" i="157" s="1"/>
  <c r="N70" i="176"/>
  <c r="N83" i="176" s="1"/>
  <c r="L88" i="176" s="1"/>
  <c r="N86" i="132"/>
  <c r="N88" i="132" s="1"/>
  <c r="D123" i="5" s="1"/>
  <c r="L84" i="342"/>
  <c r="L85" i="41"/>
  <c r="L84" i="103"/>
  <c r="L87" i="232"/>
  <c r="L86" i="232"/>
  <c r="L85" i="232"/>
  <c r="L84" i="215"/>
  <c r="L85" i="215"/>
  <c r="L83" i="215"/>
  <c r="L85" i="100"/>
  <c r="L84" i="100"/>
  <c r="L85" i="142"/>
  <c r="L83" i="75"/>
  <c r="L83" i="302"/>
  <c r="L82" i="284"/>
  <c r="L92" i="221"/>
  <c r="L91" i="221"/>
  <c r="L85" i="262"/>
  <c r="L83" i="105"/>
  <c r="L83" i="92"/>
  <c r="L83" i="286"/>
  <c r="L83" i="10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38"/>
  <c r="N88" i="38" s="1"/>
  <c r="D29" i="5" s="1"/>
  <c r="N86" i="15"/>
  <c r="N88" i="15" s="1"/>
  <c r="D7" i="5" s="1"/>
  <c r="L83" i="12"/>
  <c r="L84" i="12"/>
  <c r="L88" i="268" l="1"/>
  <c r="L89" i="268"/>
  <c r="N87" i="364"/>
  <c r="N89" i="364" s="1"/>
  <c r="D314" i="5" s="1"/>
  <c r="L88" i="266"/>
  <c r="L85" i="317"/>
  <c r="N86" i="24"/>
  <c r="N88" i="24" s="1"/>
  <c r="D16" i="5" s="1"/>
  <c r="L85" i="315"/>
  <c r="N87" i="315" s="1"/>
  <c r="N89" i="315" s="1"/>
  <c r="D271" i="5" s="1"/>
  <c r="L89" i="266"/>
  <c r="N91" i="266" s="1"/>
  <c r="N93" i="266" s="1"/>
  <c r="D225" i="5" s="1"/>
  <c r="N86" i="34"/>
  <c r="N88" i="34" s="1"/>
  <c r="D26" i="5" s="1"/>
  <c r="N87" i="365"/>
  <c r="N89" i="365" s="1"/>
  <c r="D315" i="5" s="1"/>
  <c r="N87" i="348"/>
  <c r="N89" i="348" s="1"/>
  <c r="D301" i="5" s="1"/>
  <c r="L88" i="179"/>
  <c r="L87" i="179"/>
  <c r="N87" i="306"/>
  <c r="N89" i="306" s="1"/>
  <c r="D262" i="5" s="1"/>
  <c r="L88" i="164"/>
  <c r="N86" i="27"/>
  <c r="N88" i="27" s="1"/>
  <c r="D19" i="5" s="1"/>
  <c r="N87" i="363"/>
  <c r="N89" i="363" s="1"/>
  <c r="D313" i="5" s="1"/>
  <c r="L83" i="82"/>
  <c r="N101" i="260"/>
  <c r="N103" i="260" s="1"/>
  <c r="D219" i="5" s="1"/>
  <c r="L87" i="174"/>
  <c r="L84" i="82"/>
  <c r="N86" i="30"/>
  <c r="N88" i="30" s="1"/>
  <c r="D22" i="5" s="1"/>
  <c r="L88" i="174"/>
  <c r="L84" i="294"/>
  <c r="L84" i="314"/>
  <c r="N87" i="314" s="1"/>
  <c r="N89" i="314" s="1"/>
  <c r="D270" i="5" s="1"/>
  <c r="L85" i="311"/>
  <c r="N87" i="241"/>
  <c r="N89" i="241" s="1"/>
  <c r="D201" i="5" s="1"/>
  <c r="N87" i="254"/>
  <c r="N89" i="254" s="1"/>
  <c r="D214" i="5" s="1"/>
  <c r="L86" i="294"/>
  <c r="L84" i="297"/>
  <c r="N85" i="75"/>
  <c r="N87" i="75" s="1"/>
  <c r="D66" i="5" s="1"/>
  <c r="N87" i="332"/>
  <c r="N89" i="332" s="1"/>
  <c r="D286" i="5" s="1"/>
  <c r="N86" i="42"/>
  <c r="N88" i="42" s="1"/>
  <c r="D33" i="5" s="1"/>
  <c r="N86" i="105"/>
  <c r="N88" i="105" s="1"/>
  <c r="D95" i="5" s="1"/>
  <c r="L83" i="297"/>
  <c r="N86" i="53"/>
  <c r="N88" i="53" s="1"/>
  <c r="D45" i="5" s="1"/>
  <c r="L90" i="176"/>
  <c r="L89" i="155"/>
  <c r="L90" i="155"/>
  <c r="N85" i="284"/>
  <c r="N87" i="284" s="1"/>
  <c r="D241" i="5" s="1"/>
  <c r="N86" i="135"/>
  <c r="N88" i="135" s="1"/>
  <c r="D126" i="5" s="1"/>
  <c r="L88" i="157"/>
  <c r="N88" i="275"/>
  <c r="N90" i="275" s="1"/>
  <c r="D233" i="5" s="1"/>
  <c r="L85" i="316"/>
  <c r="N86" i="33"/>
  <c r="N88" i="33" s="1"/>
  <c r="D25" i="5" s="1"/>
  <c r="N86" i="92"/>
  <c r="N88" i="92" s="1"/>
  <c r="D83" i="5" s="1"/>
  <c r="L89" i="189"/>
  <c r="N87" i="342"/>
  <c r="N89" i="342" s="1"/>
  <c r="D295" i="5" s="1"/>
  <c r="N87" i="240"/>
  <c r="N89" i="240" s="1"/>
  <c r="D200" i="5" s="1"/>
  <c r="N86" i="140"/>
  <c r="N88" i="140" s="1"/>
  <c r="D132" i="5" s="1"/>
  <c r="N86" i="96"/>
  <c r="N88" i="96" s="1"/>
  <c r="D86" i="5" s="1"/>
  <c r="N85" i="302"/>
  <c r="N87" i="302" s="1"/>
  <c r="N87" i="346"/>
  <c r="N89" i="346" s="1"/>
  <c r="D299" i="5" s="1"/>
  <c r="N86" i="26"/>
  <c r="N88" i="26" s="1"/>
  <c r="D18" i="5" s="1"/>
  <c r="N86" i="69"/>
  <c r="N88" i="69" s="1"/>
  <c r="D60" i="5" s="1"/>
  <c r="N86" i="213"/>
  <c r="N88" i="213" s="1"/>
  <c r="D175" i="5" s="1"/>
  <c r="N91" i="282"/>
  <c r="N93" i="282" s="1"/>
  <c r="D239" i="5" s="1"/>
  <c r="L86" i="311"/>
  <c r="N87" i="311" s="1"/>
  <c r="N89" i="311" s="1"/>
  <c r="D267" i="5" s="1"/>
  <c r="N91" i="249"/>
  <c r="N93" i="249" s="1"/>
  <c r="D209" i="5" s="1"/>
  <c r="N85" i="286"/>
  <c r="N87" i="286" s="1"/>
  <c r="D243" i="5" s="1"/>
  <c r="L86" i="316"/>
  <c r="N93" i="221"/>
  <c r="N95" i="221" s="1"/>
  <c r="D184" i="5" s="1"/>
  <c r="N86" i="147"/>
  <c r="N88" i="147" s="1"/>
  <c r="D137" i="5" s="1"/>
  <c r="L84" i="239"/>
  <c r="L86" i="239"/>
  <c r="N86" i="138"/>
  <c r="N88" i="138" s="1"/>
  <c r="D129" i="5" s="1"/>
  <c r="N86" i="29"/>
  <c r="N88" i="29" s="1"/>
  <c r="D21" i="5" s="1"/>
  <c r="L87" i="164"/>
  <c r="N87" i="235"/>
  <c r="N89" i="235" s="1"/>
  <c r="D195" i="5" s="1"/>
  <c r="N87" i="256"/>
  <c r="N89" i="256" s="1"/>
  <c r="D215" i="5" s="1"/>
  <c r="N86" i="103"/>
  <c r="N88" i="103" s="1"/>
  <c r="D93" i="5" s="1"/>
  <c r="N86" i="102"/>
  <c r="N88" i="102" s="1"/>
  <c r="D92" i="5" s="1"/>
  <c r="J92" i="5" s="1"/>
  <c r="N87" i="262"/>
  <c r="N89" i="262" s="1"/>
  <c r="D221" i="5" s="1"/>
  <c r="N85" i="298"/>
  <c r="N87" i="298" s="1"/>
  <c r="D254" i="5" s="1"/>
  <c r="L89" i="176"/>
  <c r="L87" i="180"/>
  <c r="L88" i="180"/>
  <c r="L86" i="317"/>
  <c r="N87" i="317" s="1"/>
  <c r="N89" i="317" s="1"/>
  <c r="D273" i="5" s="1"/>
  <c r="L89" i="157"/>
  <c r="N86" i="59"/>
  <c r="N88" i="59" s="1"/>
  <c r="D50" i="5" s="1"/>
  <c r="L89" i="183"/>
  <c r="L87" i="183"/>
  <c r="N87" i="238"/>
  <c r="N89" i="238" s="1"/>
  <c r="D198" i="5" s="1"/>
  <c r="N88" i="232"/>
  <c r="N90" i="232" s="1"/>
  <c r="D192" i="5" s="1"/>
  <c r="N90" i="217"/>
  <c r="N92" i="217" s="1"/>
  <c r="D179" i="5" s="1"/>
  <c r="N86" i="99"/>
  <c r="N88" i="99" s="1"/>
  <c r="D89" i="5" s="1"/>
  <c r="N87" i="264"/>
  <c r="N89" i="264" s="1"/>
  <c r="D223" i="5" s="1"/>
  <c r="N87" i="295"/>
  <c r="N89" i="295" s="1"/>
  <c r="D251" i="5" s="1"/>
  <c r="N86" i="142"/>
  <c r="N88" i="142" s="1"/>
  <c r="D134" i="5" s="1"/>
  <c r="N86" i="80"/>
  <c r="N88" i="80" s="1"/>
  <c r="D71" i="5" s="1"/>
  <c r="J71" i="5" s="1"/>
  <c r="N82" i="227"/>
  <c r="N84" i="227" s="1"/>
  <c r="D188" i="5" s="1"/>
  <c r="N86" i="231"/>
  <c r="N88" i="231" s="1"/>
  <c r="D191" i="5" s="1"/>
  <c r="L87" i="189"/>
  <c r="N86" i="41"/>
  <c r="N88" i="41" s="1"/>
  <c r="D32" i="5" s="1"/>
  <c r="N91" i="268"/>
  <c r="N93" i="268" s="1"/>
  <c r="D227" i="5" s="1"/>
  <c r="N88" i="274"/>
  <c r="N90" i="274" s="1"/>
  <c r="D232" i="5" s="1"/>
  <c r="N86" i="214"/>
  <c r="N88" i="214" s="1"/>
  <c r="D176" i="5" s="1"/>
  <c r="N86" i="149"/>
  <c r="N88" i="149" s="1"/>
  <c r="D135" i="5" s="1"/>
  <c r="N86" i="9"/>
  <c r="N88" i="9" s="1"/>
  <c r="D4" i="5" s="1"/>
  <c r="N87" i="333"/>
  <c r="N89" i="333" s="1"/>
  <c r="D287" i="5" s="1"/>
  <c r="N86" i="100"/>
  <c r="N88" i="100" s="1"/>
  <c r="D90" i="5" s="1"/>
  <c r="N86" i="215"/>
  <c r="N88" i="215" s="1"/>
  <c r="D177" i="5" s="1"/>
  <c r="N86" i="88"/>
  <c r="N88" i="88" s="1"/>
  <c r="D79" i="5" s="1"/>
  <c r="N85" i="325"/>
  <c r="N87" i="325" s="1"/>
  <c r="D280"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J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J77" i="5" s="1"/>
  <c r="N86" i="108"/>
  <c r="N88" i="108" s="1"/>
  <c r="D98" i="5" s="1"/>
  <c r="N85" i="309"/>
  <c r="N87" i="309" s="1"/>
  <c r="D265" i="5" s="1"/>
  <c r="N90" i="160"/>
  <c r="N92" i="160" s="1"/>
  <c r="D147" i="5" s="1"/>
  <c r="N86" i="145"/>
  <c r="N88" i="145" s="1"/>
  <c r="D139" i="5" s="1"/>
  <c r="N86" i="136"/>
  <c r="N88" i="136" s="1"/>
  <c r="D127" i="5" s="1"/>
  <c r="N93" i="207"/>
  <c r="N95" i="207" s="1"/>
  <c r="D183" i="5" s="1"/>
  <c r="N86" i="81"/>
  <c r="N88" i="81" s="1"/>
  <c r="D72" i="5" s="1"/>
  <c r="J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J80" i="5" s="1"/>
  <c r="N91" i="185"/>
  <c r="N93" i="185" s="1"/>
  <c r="D165" i="5" s="1"/>
  <c r="N87" i="257"/>
  <c r="N89" i="257" s="1"/>
  <c r="D216" i="5" s="1"/>
  <c r="N90" i="177"/>
  <c r="N92" i="177" s="1"/>
  <c r="N85" i="133"/>
  <c r="N87" i="133" s="1"/>
  <c r="D124" i="5" s="1"/>
  <c r="N86" i="137"/>
  <c r="N88" i="137" s="1"/>
  <c r="D128" i="5" s="1"/>
  <c r="J128" i="5" s="1"/>
  <c r="N86" i="90"/>
  <c r="N88" i="90" s="1"/>
  <c r="D81" i="5" s="1"/>
  <c r="J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64" l="1"/>
  <c r="N92" i="164" s="1"/>
  <c r="D149" i="5" s="1"/>
  <c r="N91" i="176"/>
  <c r="N93" i="176" s="1"/>
  <c r="D155" i="5" s="1"/>
  <c r="N86" i="82"/>
  <c r="N88" i="82" s="1"/>
  <c r="D73" i="5" s="1"/>
  <c r="J73" i="5" s="1"/>
  <c r="N90" i="174"/>
  <c r="N92" i="174" s="1"/>
  <c r="D154" i="5" s="1"/>
  <c r="N91" i="155"/>
  <c r="N93" i="155" s="1"/>
  <c r="D144" i="5" s="1"/>
  <c r="N87" i="294"/>
  <c r="N89" i="294" s="1"/>
  <c r="D250" i="5" s="1"/>
  <c r="N87" i="316"/>
  <c r="N89" i="316" s="1"/>
  <c r="D272" i="5" s="1"/>
  <c r="N85" i="297"/>
  <c r="N87" i="297" s="1"/>
  <c r="D253" i="5" s="1"/>
  <c r="N90" i="183"/>
  <c r="N92" i="183" s="1"/>
  <c r="D163" i="5" s="1"/>
  <c r="N87" i="239"/>
  <c r="N89" i="239" s="1"/>
  <c r="D199" i="5" s="1"/>
  <c r="N91" i="157"/>
  <c r="N93" i="157" s="1"/>
  <c r="D145" i="5" s="1"/>
  <c r="N90" i="189"/>
  <c r="N92" i="189" s="1"/>
  <c r="D169" i="5" s="1"/>
  <c r="N90" i="180"/>
  <c r="N92" i="180" s="1"/>
  <c r="D159" i="5" s="1"/>
  <c r="N86" i="60"/>
  <c r="N88" i="60" s="1"/>
  <c r="D51" i="5" s="1"/>
  <c r="J51" i="5" s="1"/>
  <c r="N91" i="158"/>
  <c r="N93" i="158" s="1"/>
  <c r="D146" i="5" s="1"/>
  <c r="N90" i="172"/>
  <c r="N92" i="172" s="1"/>
  <c r="D153" i="5" s="1"/>
  <c r="N82" i="228"/>
  <c r="N84" i="228" s="1"/>
  <c r="D189" i="5" s="1"/>
  <c r="N91" i="162"/>
  <c r="N93" i="162" s="1"/>
  <c r="D148" i="5" s="1"/>
  <c r="N91" i="182"/>
  <c r="N93" i="182" s="1"/>
  <c r="D162" i="5" s="1"/>
  <c r="N91" i="168"/>
  <c r="N93" i="168" s="1"/>
  <c r="D151" i="5" s="1"/>
  <c r="N87" i="150"/>
  <c r="N89" i="150" s="1"/>
  <c r="D142" i="5" s="1"/>
  <c r="D78" i="5"/>
  <c r="J78" i="5" s="1"/>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D138" authorId="0" shapeId="0" xr:uid="{00000000-0006-0000-0500-000001000000}">
      <text>
        <r>
          <rPr>
            <b/>
            <sz val="9"/>
            <color indexed="81"/>
            <rFont val="Tahoma"/>
            <family val="2"/>
          </rPr>
          <t>Jorge antonio Mantilla Puerto:</t>
        </r>
        <r>
          <rPr>
            <sz val="9"/>
            <color indexed="81"/>
            <rFont val="Tahoma"/>
            <family val="2"/>
          </rPr>
          <t xml:space="preserve">
</t>
        </r>
        <r>
          <rPr>
            <b/>
            <sz val="10"/>
            <color indexed="81"/>
            <rFont val="Tahoma"/>
            <family val="2"/>
          </rPr>
          <t xml:space="preserve">Creo que este valor está mal. Debe ser en porcentaje
</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<sst xmlns="http://schemas.openxmlformats.org/spreadsheetml/2006/main" count="38539" uniqueCount="2344">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</sst>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9">
    <font>
      <sz val="11"/>
      <color rgb="FF000000"/>
      <name val="Calibri"/>
      <family val="2"/>
    </font>
    <font>
      <sz val="11"/>
      <color theme="1"/>
      <name val="Calibri"/>
      <family val="2"/>
      <scheme val="minor"/>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rgb="FFFF0000"/>
      <name val="Arial"/>
      <family val="2"/>
    </font>
    <font>
      <sz val="9"/>
      <color indexed="81"/>
      <name val="Tahoma"/>
      <family val="2"/>
    </font>
    <font>
      <b/>
      <sz val="9"/>
      <color indexed="81"/>
      <name val="Tahoma"/>
      <family val="2"/>
    </font>
    <font>
      <b/>
      <sz val="10"/>
      <color indexed="81"/>
      <name val="Tahoma"/>
      <family val="2"/>
    </font>
  </fonts>
  <fills count="32">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9">
    <xf numFmtId="0" fontId="0" fillId="0" borderId="0" applyNumberFormat="0" applyBorder="0" applyAlignment="0"/>
    <xf numFmtId="0" fontId="3" fillId="2" borderId="0" applyNumberFormat="0" applyBorder="0" applyAlignment="0" applyProtection="0"/>
    <xf numFmtId="0" fontId="2" fillId="3" borderId="1" applyNumberFormat="0" applyFont="0" applyAlignment="0" applyProtection="0"/>
    <xf numFmtId="0" fontId="4" fillId="0" borderId="2" applyNumberFormat="0" applyFill="0" applyAlignment="0" applyProtection="0"/>
    <xf numFmtId="166" fontId="2" fillId="0" borderId="0" applyFont="0" applyFill="0" applyBorder="0" applyAlignment="0" applyProtection="0"/>
    <xf numFmtId="9" fontId="2" fillId="0" borderId="0" applyFont="0" applyFill="0" applyBorder="0" applyAlignment="0" applyProtection="0"/>
    <xf numFmtId="0" fontId="11" fillId="0" borderId="0"/>
    <xf numFmtId="0" fontId="17" fillId="0" borderId="0"/>
    <xf numFmtId="9" fontId="9" fillId="0" borderId="0" applyFont="0" applyFill="0" applyBorder="0" applyAlignment="0" applyProtection="0"/>
    <xf numFmtId="165" fontId="2" fillId="0" borderId="0" applyFont="0" applyFill="0" applyBorder="0" applyAlignment="0" applyProtection="0"/>
    <xf numFmtId="0" fontId="20" fillId="0" borderId="0" applyNumberFormat="0" applyFill="0" applyBorder="0" applyAlignment="0" applyProtection="0"/>
    <xf numFmtId="164" fontId="2" fillId="0" borderId="0" applyFont="0" applyFill="0" applyBorder="0" applyAlignment="0" applyProtection="0"/>
    <xf numFmtId="0" fontId="2" fillId="0" borderId="0" applyNumberFormat="0" applyBorder="0" applyAlignment="0"/>
    <xf numFmtId="0" fontId="2" fillId="3" borderId="1" applyNumberFormat="0" applyFont="0" applyAlignment="0" applyProtection="0"/>
    <xf numFmtId="166" fontId="2" fillId="0" borderId="0" applyFont="0" applyFill="0" applyBorder="0" applyAlignment="0" applyProtection="0"/>
    <xf numFmtId="9"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165" fontId="2" fillId="0" borderId="0" applyFont="0" applyFill="0" applyBorder="0" applyAlignment="0" applyProtection="0"/>
    <xf numFmtId="0" fontId="44" fillId="0" borderId="0"/>
    <xf numFmtId="165" fontId="9" fillId="0" borderId="0" applyFont="0" applyFill="0" applyBorder="0" applyAlignment="0" applyProtection="0"/>
    <xf numFmtId="166" fontId="9" fillId="0" borderId="0" applyFont="0" applyFill="0" applyBorder="0" applyAlignment="0" applyProtection="0"/>
    <xf numFmtId="9" fontId="9" fillId="0" borderId="0" applyFont="0" applyFill="0" applyBorder="0" applyAlignment="0" applyProtection="0"/>
    <xf numFmtId="0" fontId="9" fillId="0" borderId="0"/>
    <xf numFmtId="165" fontId="2" fillId="0" borderId="0" applyFont="0" applyFill="0" applyBorder="0" applyAlignment="0" applyProtection="0"/>
    <xf numFmtId="165" fontId="2" fillId="0" borderId="0" applyFont="0" applyFill="0" applyBorder="0" applyAlignment="0" applyProtection="0"/>
    <xf numFmtId="0" fontId="9" fillId="0" borderId="0"/>
    <xf numFmtId="165" fontId="9" fillId="0" borderId="0" applyFont="0" applyFill="0" applyBorder="0" applyAlignment="0" applyProtection="0"/>
    <xf numFmtId="0" fontId="1" fillId="0" borderId="0"/>
  </cellStyleXfs>
  <cellXfs count="101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6" fillId="0" borderId="0" xfId="0" applyFont="1" applyFill="1" applyProtection="1"/>
    <xf numFmtId="0" fontId="6" fillId="0" borderId="0" xfId="0" applyFont="1" applyFill="1" applyAlignment="1" applyProtection="1">
      <alignment horizontal="center" vertical="center" wrapText="1"/>
    </xf>
    <xf numFmtId="0" fontId="6"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4" fillId="5" borderId="4" xfId="3" applyFill="1" applyBorder="1" applyAlignment="1" applyProtection="1">
      <alignment horizontal="center" vertical="center"/>
    </xf>
    <xf numFmtId="0" fontId="4" fillId="5" borderId="4" xfId="3" applyFill="1" applyBorder="1" applyAlignment="1" applyProtection="1">
      <alignment horizontal="center" vertical="center" wrapText="1"/>
    </xf>
    <xf numFmtId="0" fontId="4" fillId="5" borderId="4" xfId="3" applyFill="1" applyBorder="1" applyProtection="1"/>
    <xf numFmtId="0" fontId="4" fillId="5" borderId="4" xfId="3" applyFill="1" applyBorder="1" applyAlignment="1" applyProtection="1">
      <alignment horizontal="left" vertical="center" wrapText="1"/>
    </xf>
    <xf numFmtId="0" fontId="9" fillId="0" borderId="0" xfId="0" applyFont="1" applyFill="1" applyBorder="1"/>
    <xf numFmtId="0" fontId="9" fillId="0" borderId="28" xfId="0" applyFont="1" applyFill="1" applyBorder="1"/>
    <xf numFmtId="0" fontId="9" fillId="0" borderId="9" xfId="0" applyFont="1" applyFill="1" applyBorder="1"/>
    <xf numFmtId="0" fontId="9" fillId="0" borderId="12" xfId="0" applyFont="1" applyFill="1" applyBorder="1"/>
    <xf numFmtId="0" fontId="9" fillId="0" borderId="30" xfId="0" applyFont="1" applyFill="1" applyBorder="1"/>
    <xf numFmtId="0" fontId="9" fillId="0" borderId="31" xfId="0" applyFont="1" applyFill="1" applyBorder="1"/>
    <xf numFmtId="0" fontId="15" fillId="0" borderId="30" xfId="0" applyFont="1" applyFill="1" applyBorder="1" applyAlignment="1" applyProtection="1">
      <alignment horizontal="left"/>
      <protection locked="0"/>
    </xf>
    <xf numFmtId="0" fontId="15" fillId="0" borderId="17" xfId="0" applyFont="1" applyFill="1" applyBorder="1" applyAlignment="1" applyProtection="1">
      <alignment horizontal="left"/>
      <protection locked="0"/>
    </xf>
    <xf numFmtId="0" fontId="9" fillId="0" borderId="17" xfId="0" applyFont="1" applyFill="1" applyBorder="1" applyProtection="1">
      <protection locked="0"/>
    </xf>
    <xf numFmtId="0" fontId="15" fillId="0" borderId="0" xfId="0" applyFont="1" applyFill="1" applyBorder="1" applyAlignment="1" applyProtection="1">
      <alignment horizontal="center"/>
      <protection locked="0"/>
    </xf>
    <xf numFmtId="0" fontId="9" fillId="0" borderId="0" xfId="0" applyFont="1" applyFill="1" applyBorder="1" applyProtection="1">
      <protection locked="0"/>
    </xf>
    <xf numFmtId="0" fontId="15" fillId="0" borderId="30" xfId="0" applyFont="1" applyFill="1" applyBorder="1" applyProtection="1">
      <protection locked="0"/>
    </xf>
    <xf numFmtId="0" fontId="15" fillId="0" borderId="0" xfId="0" applyFont="1" applyFill="1" applyBorder="1"/>
    <xf numFmtId="0" fontId="9" fillId="0" borderId="33" xfId="0" applyFont="1" applyFill="1" applyBorder="1" applyAlignment="1" applyProtection="1">
      <alignment horizontal="center"/>
      <protection locked="0"/>
    </xf>
    <xf numFmtId="0" fontId="9" fillId="0" borderId="17" xfId="0" applyFont="1" applyFill="1" applyBorder="1" applyAlignment="1" applyProtection="1">
      <alignment horizontal="center"/>
      <protection locked="0"/>
    </xf>
    <xf numFmtId="0" fontId="9" fillId="0" borderId="18" xfId="0" applyFont="1" applyFill="1" applyBorder="1" applyAlignment="1" applyProtection="1">
      <alignment horizontal="center"/>
      <protection locked="0"/>
    </xf>
    <xf numFmtId="0" fontId="9" fillId="0" borderId="0" xfId="0" applyFont="1" applyFill="1" applyBorder="1" applyAlignment="1" applyProtection="1">
      <alignment horizontal="center"/>
      <protection locked="0"/>
    </xf>
    <xf numFmtId="0" fontId="9" fillId="0" borderId="31" xfId="0" applyFont="1" applyFill="1" applyBorder="1" applyAlignment="1" applyProtection="1">
      <alignment horizontal="center"/>
      <protection locked="0"/>
    </xf>
    <xf numFmtId="0" fontId="9" fillId="0" borderId="18" xfId="0" applyFont="1" applyFill="1" applyBorder="1" applyAlignment="1">
      <alignment horizontal="center"/>
    </xf>
    <xf numFmtId="0" fontId="9" fillId="0" borderId="0" xfId="0" applyFont="1" applyFill="1" applyBorder="1" applyAlignment="1">
      <alignment horizontal="center"/>
    </xf>
    <xf numFmtId="0" fontId="9" fillId="0" borderId="31" xfId="0" applyFont="1" applyFill="1" applyBorder="1" applyAlignment="1">
      <alignment horizontal="center"/>
    </xf>
    <xf numFmtId="0" fontId="9" fillId="7" borderId="30" xfId="0" applyFont="1" applyFill="1" applyBorder="1"/>
    <xf numFmtId="0" fontId="9" fillId="7" borderId="0" xfId="0" applyFont="1" applyFill="1" applyBorder="1"/>
    <xf numFmtId="0" fontId="9" fillId="7" borderId="31" xfId="0" applyFont="1" applyFill="1" applyBorder="1"/>
    <xf numFmtId="0" fontId="9" fillId="7" borderId="20" xfId="0" applyFont="1" applyFill="1" applyBorder="1" applyAlignment="1"/>
    <xf numFmtId="0" fontId="9" fillId="7" borderId="50" xfId="0" applyFont="1" applyFill="1" applyBorder="1" applyAlignment="1"/>
    <xf numFmtId="0" fontId="9" fillId="7" borderId="33" xfId="0" applyFont="1" applyFill="1" applyBorder="1" applyAlignment="1">
      <alignment horizontal="center"/>
    </xf>
    <xf numFmtId="0" fontId="9" fillId="7" borderId="21" xfId="0" applyFont="1" applyFill="1" applyBorder="1" applyAlignment="1">
      <alignment horizontal="center"/>
    </xf>
    <xf numFmtId="0" fontId="9" fillId="7" borderId="50" xfId="0" applyFont="1" applyFill="1" applyBorder="1" applyAlignment="1">
      <alignment horizontal="center"/>
    </xf>
    <xf numFmtId="0" fontId="9" fillId="7" borderId="52" xfId="0" applyFont="1" applyFill="1" applyBorder="1"/>
    <xf numFmtId="0" fontId="9" fillId="7" borderId="33" xfId="0" applyFont="1" applyFill="1" applyBorder="1"/>
    <xf numFmtId="0" fontId="9" fillId="7" borderId="32" xfId="0" applyFont="1" applyFill="1" applyBorder="1" applyAlignment="1">
      <alignment horizontal="left"/>
    </xf>
    <xf numFmtId="0" fontId="9" fillId="7" borderId="15" xfId="0" applyFont="1" applyFill="1" applyBorder="1"/>
    <xf numFmtId="0" fontId="9" fillId="7" borderId="29" xfId="0" applyFont="1" applyFill="1" applyBorder="1"/>
    <xf numFmtId="0" fontId="9" fillId="0" borderId="46" xfId="7" applyFont="1" applyFill="1" applyBorder="1"/>
    <xf numFmtId="0" fontId="9" fillId="7" borderId="21" xfId="0" applyFont="1" applyFill="1" applyBorder="1" applyAlignment="1"/>
    <xf numFmtId="0" fontId="9" fillId="7" borderId="60" xfId="0" applyFont="1" applyFill="1" applyBorder="1" applyAlignment="1"/>
    <xf numFmtId="0" fontId="9" fillId="7" borderId="41" xfId="0" applyFont="1" applyFill="1" applyBorder="1" applyAlignment="1"/>
    <xf numFmtId="0" fontId="9" fillId="7" borderId="16" xfId="0" applyFont="1" applyFill="1" applyBorder="1" applyAlignment="1">
      <alignment horizontal="center"/>
    </xf>
    <xf numFmtId="166" fontId="9" fillId="7" borderId="29" xfId="4" applyFont="1" applyFill="1" applyBorder="1"/>
    <xf numFmtId="166" fontId="9" fillId="7" borderId="57" xfId="0" applyNumberFormat="1" applyFont="1" applyFill="1" applyBorder="1"/>
    <xf numFmtId="0" fontId="9" fillId="0" borderId="17" xfId="0" applyFont="1" applyFill="1" applyBorder="1"/>
    <xf numFmtId="0" fontId="9" fillId="0" borderId="21" xfId="0" applyFont="1" applyFill="1" applyBorder="1"/>
    <xf numFmtId="0" fontId="9" fillId="0" borderId="0" xfId="0" applyFont="1" applyFill="1" applyBorder="1" applyAlignment="1">
      <alignment horizontal="left"/>
    </xf>
    <xf numFmtId="0" fontId="9" fillId="0" borderId="30" xfId="0" applyFont="1" applyFill="1" applyBorder="1" applyAlignment="1">
      <alignment horizontal="left"/>
    </xf>
    <xf numFmtId="0" fontId="9" fillId="0" borderId="42" xfId="0" applyFont="1" applyFill="1" applyBorder="1"/>
    <xf numFmtId="0" fontId="15" fillId="12" borderId="41" xfId="0" applyFont="1" applyFill="1" applyBorder="1"/>
    <xf numFmtId="0" fontId="9" fillId="12" borderId="21" xfId="0" applyFont="1" applyFill="1" applyBorder="1"/>
    <xf numFmtId="0" fontId="9" fillId="12" borderId="22" xfId="0" applyFont="1" applyFill="1" applyBorder="1"/>
    <xf numFmtId="0" fontId="9" fillId="12" borderId="0" xfId="0" applyFont="1" applyFill="1" applyBorder="1"/>
    <xf numFmtId="0" fontId="9" fillId="12" borderId="42" xfId="0" applyFont="1" applyFill="1" applyBorder="1"/>
    <xf numFmtId="0" fontId="9" fillId="12" borderId="31" xfId="0" applyFont="1" applyFill="1" applyBorder="1"/>
    <xf numFmtId="0" fontId="15" fillId="12" borderId="46" xfId="0" applyFont="1" applyFill="1" applyBorder="1"/>
    <xf numFmtId="0" fontId="9" fillId="12" borderId="33" xfId="0" applyFont="1" applyFill="1" applyBorder="1"/>
    <xf numFmtId="0" fontId="9" fillId="12" borderId="58" xfId="0" applyFont="1" applyFill="1" applyBorder="1"/>
    <xf numFmtId="0" fontId="9" fillId="12" borderId="59" xfId="0" applyFont="1" applyFill="1" applyBorder="1"/>
    <xf numFmtId="0" fontId="9" fillId="12" borderId="30" xfId="0" applyFont="1" applyFill="1" applyBorder="1"/>
    <xf numFmtId="0" fontId="15" fillId="9" borderId="11" xfId="0" applyFont="1" applyFill="1" applyBorder="1" applyAlignment="1">
      <alignment horizontal="center"/>
    </xf>
    <xf numFmtId="0" fontId="15" fillId="9" borderId="45" xfId="0" applyFont="1" applyFill="1" applyBorder="1" applyAlignment="1">
      <alignment horizontal="center"/>
    </xf>
    <xf numFmtId="0" fontId="15" fillId="9" borderId="34" xfId="0" applyFont="1" applyFill="1" applyBorder="1" applyAlignment="1">
      <alignment horizontal="center" vertical="center"/>
    </xf>
    <xf numFmtId="0" fontId="15" fillId="8" borderId="36" xfId="0" applyFont="1" applyFill="1" applyBorder="1" applyAlignment="1">
      <alignment horizontal="center" vertical="center" wrapText="1"/>
    </xf>
    <xf numFmtId="0" fontId="15" fillId="10" borderId="11" xfId="0" applyFont="1" applyFill="1" applyBorder="1" applyAlignment="1">
      <alignment horizontal="center" vertical="center"/>
    </xf>
    <xf numFmtId="0" fontId="15" fillId="10" borderId="11" xfId="0" applyFont="1" applyFill="1" applyBorder="1" applyAlignment="1">
      <alignment horizontal="center" vertical="center" wrapText="1"/>
    </xf>
    <xf numFmtId="0" fontId="15" fillId="10" borderId="36" xfId="0" applyFont="1" applyFill="1" applyBorder="1" applyAlignment="1">
      <alignment horizontal="center" vertical="center" wrapText="1"/>
    </xf>
    <xf numFmtId="0" fontId="15" fillId="10" borderId="45" xfId="0" applyFont="1" applyFill="1" applyBorder="1" applyAlignment="1">
      <alignment horizontal="center" vertical="center"/>
    </xf>
    <xf numFmtId="0" fontId="15" fillId="13" borderId="9" xfId="0" applyFont="1" applyFill="1" applyBorder="1" applyAlignment="1">
      <alignment horizontal="center"/>
    </xf>
    <xf numFmtId="0" fontId="15" fillId="13" borderId="9" xfId="0" applyFont="1" applyFill="1" applyBorder="1" applyAlignment="1">
      <alignment horizontal="left"/>
    </xf>
    <xf numFmtId="0" fontId="15" fillId="13" borderId="0" xfId="0" applyFont="1" applyFill="1" applyBorder="1" applyAlignment="1">
      <alignment horizontal="center"/>
    </xf>
    <xf numFmtId="0" fontId="15" fillId="12" borderId="39" xfId="0" applyFont="1" applyFill="1" applyBorder="1"/>
    <xf numFmtId="0" fontId="15" fillId="12" borderId="25" xfId="0" applyFont="1" applyFill="1" applyBorder="1" applyAlignment="1"/>
    <xf numFmtId="0" fontId="15" fillId="12" borderId="26" xfId="0" applyFont="1" applyFill="1" applyBorder="1" applyAlignment="1"/>
    <xf numFmtId="0" fontId="15" fillId="13" borderId="26" xfId="0" applyFont="1" applyFill="1" applyBorder="1" applyAlignment="1">
      <alignment horizontal="center"/>
    </xf>
    <xf numFmtId="0" fontId="15" fillId="12" borderId="39" xfId="0" applyFont="1" applyFill="1" applyBorder="1" applyAlignment="1"/>
    <xf numFmtId="0" fontId="15" fillId="10" borderId="11" xfId="0" applyFont="1" applyFill="1" applyBorder="1" applyAlignment="1">
      <alignment horizontal="center"/>
    </xf>
    <xf numFmtId="0" fontId="15" fillId="10" borderId="45" xfId="0" applyFont="1" applyFill="1" applyBorder="1" applyAlignment="1">
      <alignment horizontal="center"/>
    </xf>
    <xf numFmtId="166" fontId="15" fillId="14" borderId="33" xfId="4" applyFont="1" applyFill="1" applyBorder="1"/>
    <xf numFmtId="9" fontId="15" fillId="14" borderId="47" xfId="5" applyFont="1" applyFill="1" applyBorder="1"/>
    <xf numFmtId="0" fontId="15" fillId="14" borderId="41" xfId="0" applyFont="1" applyFill="1" applyBorder="1" applyAlignment="1"/>
    <xf numFmtId="0" fontId="15" fillId="14" borderId="21" xfId="0" applyFont="1" applyFill="1" applyBorder="1" applyAlignment="1"/>
    <xf numFmtId="0" fontId="15" fillId="14" borderId="25" xfId="0" applyFont="1" applyFill="1" applyBorder="1" applyAlignment="1"/>
    <xf numFmtId="0" fontId="15" fillId="14" borderId="26" xfId="0" applyFont="1" applyFill="1" applyBorder="1" applyAlignment="1"/>
    <xf numFmtId="166" fontId="15" fillId="14" borderId="26" xfId="4" applyFont="1" applyFill="1" applyBorder="1"/>
    <xf numFmtId="9" fontId="15" fillId="14" borderId="40" xfId="5" applyFont="1" applyFill="1" applyBorder="1"/>
    <xf numFmtId="0" fontId="9" fillId="15" borderId="30" xfId="0" applyFont="1" applyFill="1" applyBorder="1"/>
    <xf numFmtId="0" fontId="9" fillId="15" borderId="0" xfId="0" applyFont="1" applyFill="1" applyBorder="1"/>
    <xf numFmtId="0" fontId="9" fillId="15" borderId="31" xfId="0" applyFont="1" applyFill="1" applyBorder="1"/>
    <xf numFmtId="0" fontId="15" fillId="10" borderId="45" xfId="0" applyFont="1" applyFill="1" applyBorder="1" applyAlignment="1">
      <alignment horizontal="center" vertical="center" wrapText="1"/>
    </xf>
    <xf numFmtId="4" fontId="9" fillId="7" borderId="57" xfId="0" applyNumberFormat="1" applyFont="1" applyFill="1" applyBorder="1"/>
    <xf numFmtId="0" fontId="4" fillId="16" borderId="63" xfId="3" applyFill="1" applyBorder="1" applyAlignment="1" applyProtection="1">
      <alignment horizontal="center" vertical="center"/>
    </xf>
    <xf numFmtId="0" fontId="4" fillId="16" borderId="63" xfId="3" applyFill="1" applyBorder="1" applyAlignment="1" applyProtection="1">
      <alignment horizontal="center" vertical="center" wrapText="1"/>
    </xf>
    <xf numFmtId="0" fontId="4" fillId="16" borderId="63" xfId="3" applyFill="1" applyBorder="1" applyAlignment="1" applyProtection="1">
      <alignment horizontal="left" vertical="center" wrapText="1"/>
    </xf>
    <xf numFmtId="4" fontId="0" fillId="0" borderId="0" xfId="0" applyNumberFormat="1" applyFill="1" applyProtection="1"/>
    <xf numFmtId="170" fontId="9" fillId="7" borderId="62" xfId="0" applyNumberFormat="1" applyFont="1" applyFill="1" applyBorder="1"/>
    <xf numFmtId="4" fontId="9" fillId="7" borderId="53" xfId="0" applyNumberFormat="1" applyFont="1" applyFill="1" applyBorder="1"/>
    <xf numFmtId="170" fontId="0" fillId="0" borderId="0" xfId="0" applyNumberFormat="1" applyFill="1" applyProtection="1"/>
    <xf numFmtId="0" fontId="15" fillId="12" borderId="39" xfId="0" applyFont="1" applyFill="1" applyBorder="1" applyAlignment="1">
      <alignment horizontal="left" vertical="center"/>
    </xf>
    <xf numFmtId="0" fontId="16"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21" fillId="0" borderId="0" xfId="0" applyFont="1" applyFill="1" applyAlignment="1" applyProtection="1">
      <alignment horizontal="left" vertical="center" wrapText="1"/>
    </xf>
    <xf numFmtId="0" fontId="21" fillId="0" borderId="0" xfId="0" applyFont="1" applyFill="1" applyAlignment="1" applyProtection="1">
      <alignment wrapText="1"/>
    </xf>
    <xf numFmtId="0" fontId="22" fillId="0" borderId="0" xfId="0" applyFont="1" applyFill="1" applyAlignment="1" applyProtection="1">
      <alignment wrapText="1"/>
    </xf>
    <xf numFmtId="0" fontId="23" fillId="0" borderId="0" xfId="0" applyFont="1" applyFill="1" applyAlignment="1" applyProtection="1">
      <alignment horizontal="left" vertical="top" wrapText="1"/>
    </xf>
    <xf numFmtId="171" fontId="0" fillId="0" borderId="0" xfId="0" applyNumberFormat="1" applyFill="1" applyProtection="1"/>
    <xf numFmtId="0" fontId="16" fillId="0" borderId="0" xfId="0" applyFont="1" applyFill="1" applyAlignment="1" applyProtection="1">
      <alignment horizontal="left" vertical="top" wrapText="1"/>
    </xf>
    <xf numFmtId="0" fontId="16"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9" fillId="7" borderId="50" xfId="0" applyFont="1" applyFill="1" applyBorder="1" applyAlignment="1">
      <alignment horizontal="left"/>
    </xf>
    <xf numFmtId="0" fontId="9" fillId="7" borderId="60" xfId="0" applyFont="1" applyFill="1" applyBorder="1"/>
    <xf numFmtId="0" fontId="9" fillId="7" borderId="77" xfId="0" applyFont="1" applyFill="1" applyBorder="1"/>
    <xf numFmtId="0" fontId="25" fillId="5" borderId="66" xfId="10" applyFont="1" applyFill="1" applyBorder="1" applyAlignment="1" applyProtection="1">
      <alignment wrapText="1"/>
    </xf>
    <xf numFmtId="0" fontId="25" fillId="5" borderId="67" xfId="10" applyFont="1" applyFill="1" applyBorder="1" applyAlignment="1" applyProtection="1">
      <alignment horizontal="left" vertical="center" wrapText="1"/>
    </xf>
    <xf numFmtId="0" fontId="24" fillId="5" borderId="67" xfId="0" applyFont="1" applyFill="1" applyBorder="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4" fillId="5" borderId="65" xfId="0" applyFont="1" applyFill="1" applyBorder="1" applyAlignment="1" applyProtection="1">
      <alignment horizont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4" fillId="0" borderId="0" xfId="0" applyFont="1" applyFill="1" applyAlignment="1" applyProtection="1">
      <alignment horizontal="center" wrapText="1"/>
    </xf>
    <xf numFmtId="0" fontId="26" fillId="5" borderId="69" xfId="10" applyFont="1" applyFill="1" applyBorder="1" applyAlignment="1" applyProtection="1">
      <alignment wrapText="1"/>
    </xf>
    <xf numFmtId="0" fontId="26" fillId="5" borderId="65" xfId="10" applyFont="1" applyFill="1" applyBorder="1" applyAlignment="1" applyProtection="1">
      <alignment horizontal="left" vertical="center" wrapText="1"/>
    </xf>
    <xf numFmtId="0" fontId="26" fillId="5" borderId="69" xfId="10" applyFont="1" applyFill="1" applyBorder="1" applyAlignment="1">
      <alignment wrapText="1"/>
    </xf>
    <xf numFmtId="0" fontId="26" fillId="5" borderId="65" xfId="10" applyFont="1" applyFill="1" applyBorder="1" applyAlignment="1">
      <alignment horizontal="left" vertical="center" wrapText="1"/>
    </xf>
    <xf numFmtId="0" fontId="27" fillId="0" borderId="0" xfId="0" applyFont="1" applyFill="1" applyAlignment="1" applyProtection="1">
      <alignment horizontal="center" wrapText="1"/>
    </xf>
    <xf numFmtId="0" fontId="24" fillId="5" borderId="0" xfId="0" applyFont="1" applyFill="1" applyAlignment="1" applyProtection="1">
      <alignment horizontal="center"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2" fillId="0" borderId="0" xfId="12" applyFill="1" applyProtection="1"/>
    <xf numFmtId="0" fontId="16" fillId="0" borderId="0" xfId="12" applyFont="1" applyFill="1" applyAlignment="1" applyProtection="1">
      <alignment horizontal="left" vertical="top" wrapText="1"/>
    </xf>
    <xf numFmtId="0" fontId="16" fillId="18"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16" fillId="0"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0" fillId="0" borderId="0" xfId="0" applyFill="1" applyAlignment="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0" fillId="17" borderId="0" xfId="0" applyFill="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5" fillId="7" borderId="41" xfId="0" applyFont="1" applyFill="1" applyBorder="1" applyAlignment="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9" fillId="7" borderId="30" xfId="0" applyFont="1" applyFill="1" applyBorder="1" applyAlignment="1">
      <alignment horizontal="left"/>
    </xf>
    <xf numFmtId="0" fontId="9" fillId="7" borderId="19" xfId="0" applyFont="1" applyFill="1" applyBorder="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26" fillId="5" borderId="65" xfId="10" applyFont="1" applyFill="1" applyBorder="1" applyAlignment="1">
      <alignment horizontal="center" wrapText="1"/>
    </xf>
    <xf numFmtId="0" fontId="9" fillId="15" borderId="30" xfId="0" applyFont="1" applyFill="1" applyBorder="1" applyAlignment="1">
      <alignment horizontal="center"/>
    </xf>
    <xf numFmtId="0" fontId="15" fillId="12" borderId="39" xfId="0" applyFont="1" applyFill="1" applyBorder="1" applyAlignment="1">
      <alignment horizontal="center"/>
    </xf>
    <xf numFmtId="3" fontId="24" fillId="5" borderId="68" xfId="0" applyNumberFormat="1" applyFont="1" applyFill="1" applyBorder="1" applyAlignment="1" applyProtection="1">
      <alignment wrapText="1"/>
    </xf>
    <xf numFmtId="3" fontId="24" fillId="5" borderId="70" xfId="0" applyNumberFormat="1" applyFont="1" applyFill="1" applyBorder="1" applyAlignment="1" applyProtection="1">
      <alignment wrapText="1"/>
    </xf>
    <xf numFmtId="3" fontId="22" fillId="5" borderId="70" xfId="0" applyNumberFormat="1" applyFont="1" applyFill="1" applyBorder="1" applyAlignment="1" applyProtection="1">
      <alignment wrapText="1"/>
    </xf>
    <xf numFmtId="3" fontId="22" fillId="0" borderId="0" xfId="0" applyNumberFormat="1" applyFont="1" applyFill="1" applyAlignment="1" applyProtection="1">
      <alignment wrapText="1"/>
    </xf>
    <xf numFmtId="3" fontId="21" fillId="0" borderId="0" xfId="0" applyNumberFormat="1" applyFont="1" applyFill="1" applyAlignment="1" applyProtection="1">
      <alignment wrapText="1"/>
    </xf>
    <xf numFmtId="3" fontId="9" fillId="7" borderId="57" xfId="0" applyNumberFormat="1" applyFont="1" applyFill="1" applyBorder="1"/>
    <xf numFmtId="3" fontId="0" fillId="0" borderId="0" xfId="0" applyNumberFormat="1" applyFill="1" applyProtection="1"/>
    <xf numFmtId="3" fontId="6" fillId="3" borderId="3" xfId="2" applyNumberFormat="1" applyFont="1" applyBorder="1" applyProtection="1"/>
    <xf numFmtId="3" fontId="6" fillId="0" borderId="0" xfId="0" applyNumberFormat="1" applyFont="1" applyFill="1" applyProtection="1"/>
    <xf numFmtId="3" fontId="4" fillId="5" borderId="4" xfId="3" applyNumberFormat="1" applyFill="1" applyBorder="1" applyAlignment="1" applyProtection="1">
      <alignment horizontal="center" vertical="center"/>
    </xf>
    <xf numFmtId="3" fontId="4" fillId="5" borderId="4" xfId="3" applyNumberFormat="1" applyFill="1" applyBorder="1" applyProtection="1"/>
    <xf numFmtId="3" fontId="4" fillId="16" borderId="63" xfId="3" applyNumberFormat="1" applyFill="1" applyBorder="1" applyAlignment="1" applyProtection="1">
      <alignment horizontal="center" vertical="center"/>
    </xf>
    <xf numFmtId="173" fontId="9" fillId="7" borderId="57" xfId="0" applyNumberFormat="1" applyFont="1" applyFill="1" applyBorder="1"/>
    <xf numFmtId="0" fontId="24" fillId="4" borderId="78" xfId="0" applyFont="1" applyFill="1" applyBorder="1" applyAlignment="1" applyProtection="1">
      <alignment horizontal="center" vertical="center" wrapText="1"/>
    </xf>
    <xf numFmtId="0" fontId="24" fillId="4" borderId="79" xfId="0" applyFont="1" applyFill="1" applyBorder="1" applyAlignment="1" applyProtection="1">
      <alignment horizontal="center" vertical="center" wrapText="1"/>
    </xf>
    <xf numFmtId="0" fontId="26" fillId="20" borderId="65" xfId="10" applyFont="1" applyFill="1" applyBorder="1" applyAlignment="1">
      <alignment horizontal="left" vertical="center" wrapText="1"/>
    </xf>
    <xf numFmtId="0" fontId="8" fillId="25" borderId="6" xfId="1" applyFont="1" applyFill="1" applyBorder="1" applyProtection="1"/>
    <xf numFmtId="3" fontId="8" fillId="25" borderId="6" xfId="1" applyNumberFormat="1" applyFont="1" applyFill="1" applyBorder="1" applyProtection="1"/>
    <xf numFmtId="3" fontId="28" fillId="25" borderId="6" xfId="1" applyNumberFormat="1" applyFont="1" applyFill="1" applyBorder="1" applyAlignment="1" applyProtection="1">
      <alignment horizontal="center"/>
    </xf>
    <xf numFmtId="0" fontId="26" fillId="5" borderId="69" xfId="10" applyFont="1" applyFill="1" applyBorder="1" applyAlignment="1" applyProtection="1">
      <alignment horizontal="left" wrapText="1"/>
    </xf>
    <xf numFmtId="0" fontId="33" fillId="5" borderId="69" xfId="10" applyFont="1" applyFill="1" applyBorder="1" applyAlignment="1" applyProtection="1">
      <alignment horizontal="left" wrapText="1"/>
    </xf>
    <xf numFmtId="0" fontId="8" fillId="25" borderId="6" xfId="1" applyFont="1" applyFill="1" applyBorder="1" applyAlignment="1" applyProtection="1">
      <alignment horizontal="left" wrapText="1"/>
    </xf>
    <xf numFmtId="0" fontId="0" fillId="0" borderId="0" xfId="0" applyFill="1" applyAlignment="1" applyProtection="1">
      <alignment horizontal="left" wrapText="1"/>
    </xf>
    <xf numFmtId="0" fontId="4" fillId="16" borderId="63" xfId="3" applyFill="1" applyBorder="1" applyAlignment="1" applyProtection="1">
      <alignment vertical="center"/>
    </xf>
    <xf numFmtId="0" fontId="4" fillId="16" borderId="63" xfId="3" applyFill="1" applyBorder="1" applyAlignment="1" applyProtection="1"/>
    <xf numFmtId="168" fontId="22" fillId="5" borderId="70" xfId="0" applyNumberFormat="1" applyFont="1" applyFill="1" applyBorder="1" applyAlignment="1" applyProtection="1">
      <alignment wrapText="1"/>
    </xf>
    <xf numFmtId="175" fontId="34" fillId="0" borderId="0" xfId="0" applyNumberFormat="1" applyFont="1" applyFill="1" applyAlignment="1" applyProtection="1">
      <alignment wrapText="1"/>
    </xf>
    <xf numFmtId="0" fontId="15" fillId="12" borderId="27" xfId="0" applyFont="1" applyFill="1" applyBorder="1" applyAlignment="1">
      <alignment horizontal="right"/>
    </xf>
    <xf numFmtId="0" fontId="15" fillId="12" borderId="27" xfId="0" applyFont="1" applyFill="1" applyBorder="1" applyAlignment="1">
      <alignment horizontal="right" vertical="center"/>
    </xf>
    <xf numFmtId="0" fontId="16" fillId="0" borderId="0" xfId="0" applyFont="1" applyFill="1" applyAlignment="1" applyProtection="1">
      <alignment horizontal="left" vertical="top" wrapText="1"/>
    </xf>
    <xf numFmtId="0" fontId="23" fillId="0" borderId="0" xfId="0" applyFont="1" applyFill="1" applyAlignment="1" applyProtection="1">
      <alignment horizontal="left" vertical="center" wrapText="1"/>
    </xf>
    <xf numFmtId="0" fontId="15" fillId="18" borderId="30" xfId="0" applyFont="1" applyFill="1" applyBorder="1" applyAlignment="1">
      <alignment horizontal="center" vertical="center"/>
    </xf>
    <xf numFmtId="0" fontId="15" fillId="18" borderId="0" xfId="0" applyFont="1" applyFill="1" applyBorder="1" applyAlignment="1">
      <alignment horizontal="center" vertical="center"/>
    </xf>
    <xf numFmtId="0" fontId="15" fillId="27" borderId="23" xfId="0" applyFont="1" applyFill="1" applyBorder="1" applyAlignment="1">
      <alignment horizontal="center" vertical="center"/>
    </xf>
    <xf numFmtId="0" fontId="15" fillId="27" borderId="17" xfId="0" applyFont="1" applyFill="1" applyBorder="1" applyAlignment="1">
      <alignment horizontal="center" vertical="center" wrapText="1"/>
    </xf>
    <xf numFmtId="0" fontId="15" fillId="27" borderId="23" xfId="0" applyFont="1" applyFill="1" applyBorder="1" applyAlignment="1">
      <alignment horizontal="center" vertical="center" wrapText="1"/>
    </xf>
    <xf numFmtId="0" fontId="15" fillId="27" borderId="16" xfId="0" applyFont="1" applyFill="1" applyBorder="1" applyAlignment="1">
      <alignment horizontal="center" vertical="center" wrapText="1"/>
    </xf>
    <xf numFmtId="0" fontId="15" fillId="27" borderId="47" xfId="0" applyFont="1" applyFill="1" applyBorder="1" applyAlignment="1">
      <alignment horizontal="center" vertical="center" wrapText="1"/>
    </xf>
    <xf numFmtId="0" fontId="15" fillId="27" borderId="48" xfId="0" applyFont="1" applyFill="1" applyBorder="1" applyAlignment="1">
      <alignment horizontal="center" vertical="center" wrapText="1"/>
    </xf>
    <xf numFmtId="0" fontId="0" fillId="18" borderId="0" xfId="0" applyFill="1" applyProtection="1"/>
    <xf numFmtId="0" fontId="35" fillId="5" borderId="65" xfId="10" applyFont="1" applyFill="1" applyBorder="1" applyAlignment="1" applyProtection="1">
      <alignment horizontal="left" vertical="center" wrapText="1"/>
    </xf>
    <xf numFmtId="0" fontId="15" fillId="12" borderId="39" xfId="0" applyFont="1" applyFill="1" applyBorder="1" applyAlignment="1">
      <alignment horizontal="left"/>
    </xf>
    <xf numFmtId="0" fontId="15" fillId="12" borderId="25" xfId="0" applyFont="1" applyFill="1" applyBorder="1" applyAlignment="1">
      <alignment horizontal="left" vertical="center"/>
    </xf>
    <xf numFmtId="3" fontId="24"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5" fillId="0" borderId="30" xfId="0" applyFont="1" applyFill="1" applyBorder="1" applyAlignment="1">
      <alignment horizontal="left"/>
    </xf>
    <xf numFmtId="0" fontId="15" fillId="0" borderId="17" xfId="0" applyFont="1" applyFill="1" applyBorder="1"/>
    <xf numFmtId="0" fontId="9" fillId="7" borderId="17" xfId="0" applyFont="1" applyFill="1" applyBorder="1" applyAlignment="1">
      <alignment horizontal="center"/>
    </xf>
    <xf numFmtId="0" fontId="38" fillId="7" borderId="18" xfId="0" applyFont="1" applyFill="1" applyBorder="1" applyAlignment="1">
      <alignment horizontal="center"/>
    </xf>
    <xf numFmtId="0" fontId="9" fillId="0" borderId="17" xfId="0" applyFont="1" applyFill="1" applyBorder="1" applyAlignment="1">
      <alignment horizontal="center" vertical="center"/>
    </xf>
    <xf numFmtId="0" fontId="15" fillId="0" borderId="35" xfId="0" applyFont="1" applyFill="1" applyBorder="1"/>
    <xf numFmtId="0" fontId="9" fillId="0" borderId="36" xfId="0" applyFont="1" applyFill="1" applyBorder="1"/>
    <xf numFmtId="0" fontId="9" fillId="0" borderId="38" xfId="0" applyFont="1" applyFill="1" applyBorder="1"/>
    <xf numFmtId="0" fontId="9" fillId="0" borderId="46" xfId="0" applyFont="1" applyFill="1" applyBorder="1" applyAlignment="1"/>
    <xf numFmtId="0" fontId="9" fillId="0" borderId="33" xfId="0" applyFont="1" applyFill="1" applyBorder="1" applyAlignment="1"/>
    <xf numFmtId="0" fontId="9" fillId="0" borderId="58" xfId="0" applyFont="1" applyFill="1" applyBorder="1" applyAlignment="1"/>
    <xf numFmtId="0" fontId="9" fillId="0" borderId="25" xfId="0" applyFont="1" applyFill="1" applyBorder="1" applyAlignment="1"/>
    <xf numFmtId="0" fontId="9" fillId="0" borderId="26" xfId="0" applyFont="1" applyFill="1" applyBorder="1" applyAlignment="1"/>
    <xf numFmtId="0" fontId="9" fillId="0" borderId="27" xfId="0" applyFont="1" applyFill="1" applyBorder="1" applyAlignment="1"/>
    <xf numFmtId="0" fontId="9" fillId="0" borderId="30" xfId="0" applyFont="1" applyFill="1" applyBorder="1" applyAlignment="1"/>
    <xf numFmtId="0" fontId="9" fillId="0" borderId="0" xfId="0" applyFont="1" applyFill="1" applyBorder="1" applyAlignment="1"/>
    <xf numFmtId="0" fontId="9" fillId="0" borderId="31" xfId="0" applyFont="1" applyFill="1" applyBorder="1" applyAlignment="1"/>
    <xf numFmtId="0" fontId="9" fillId="0" borderId="28" xfId="0" applyFont="1" applyBorder="1"/>
    <xf numFmtId="0" fontId="9" fillId="0" borderId="9" xfId="0" applyFont="1" applyBorder="1"/>
    <xf numFmtId="0" fontId="9" fillId="0" borderId="12" xfId="0" applyFont="1" applyBorder="1"/>
    <xf numFmtId="0" fontId="9" fillId="0" borderId="30" xfId="0" applyFont="1" applyBorder="1"/>
    <xf numFmtId="0" fontId="9" fillId="0" borderId="0" xfId="0" applyFont="1" applyBorder="1"/>
    <xf numFmtId="0" fontId="9" fillId="0" borderId="31" xfId="0" applyFont="1" applyBorder="1"/>
    <xf numFmtId="0" fontId="9" fillId="0" borderId="46" xfId="0" applyFont="1" applyBorder="1" applyAlignment="1"/>
    <xf numFmtId="0" fontId="9" fillId="0" borderId="33" xfId="0" applyFont="1" applyBorder="1" applyAlignment="1"/>
    <xf numFmtId="0" fontId="9" fillId="0" borderId="58" xfId="0" applyFont="1" applyBorder="1" applyAlignment="1"/>
    <xf numFmtId="0" fontId="9" fillId="0" borderId="25" xfId="0" applyFont="1" applyBorder="1" applyAlignment="1"/>
    <xf numFmtId="0" fontId="9" fillId="0" borderId="26" xfId="0" applyFont="1" applyBorder="1" applyAlignment="1"/>
    <xf numFmtId="0" fontId="9" fillId="0" borderId="27" xfId="0" applyFont="1" applyBorder="1" applyAlignment="1"/>
    <xf numFmtId="0" fontId="9" fillId="0" borderId="30" xfId="0" applyFont="1" applyBorder="1" applyAlignment="1"/>
    <xf numFmtId="0" fontId="9" fillId="0" borderId="0" xfId="0" applyFont="1" applyBorder="1" applyAlignment="1"/>
    <xf numFmtId="0" fontId="9" fillId="0" borderId="31" xfId="0" applyFont="1" applyBorder="1" applyAlignment="1"/>
    <xf numFmtId="0" fontId="15" fillId="0" borderId="30" xfId="0" applyFont="1" applyBorder="1" applyAlignment="1">
      <alignment horizontal="left"/>
    </xf>
    <xf numFmtId="0" fontId="9" fillId="0" borderId="0" xfId="0" applyFont="1" applyBorder="1" applyAlignment="1">
      <alignment horizontal="center"/>
    </xf>
    <xf numFmtId="0" fontId="9" fillId="0" borderId="31" xfId="0" applyFont="1" applyBorder="1" applyAlignment="1">
      <alignment horizontal="center"/>
    </xf>
    <xf numFmtId="0" fontId="9" fillId="0" borderId="0" xfId="0" applyFont="1" applyBorder="1" applyAlignment="1">
      <alignment horizontal="left"/>
    </xf>
    <xf numFmtId="0" fontId="9" fillId="0" borderId="30" xfId="0" applyFont="1" applyBorder="1" applyAlignment="1">
      <alignment horizontal="left"/>
    </xf>
    <xf numFmtId="0" fontId="9" fillId="0" borderId="42" xfId="0" applyFont="1" applyBorder="1"/>
    <xf numFmtId="0" fontId="9" fillId="0" borderId="0" xfId="0" applyFont="1" applyFill="1" applyBorder="1" applyAlignment="1">
      <alignment horizontal="center" vertical="center"/>
    </xf>
    <xf numFmtId="0" fontId="9" fillId="0" borderId="59" xfId="0" applyFont="1" applyFill="1" applyBorder="1" applyAlignment="1">
      <alignment horizontal="left"/>
    </xf>
    <xf numFmtId="0" fontId="15" fillId="0" borderId="30" xfId="0" applyFont="1" applyFill="1" applyBorder="1" applyAlignment="1" applyProtection="1">
      <alignment vertical="top"/>
      <protection locked="0"/>
    </xf>
    <xf numFmtId="0" fontId="15" fillId="0" borderId="0" xfId="0" applyFont="1" applyFill="1" applyBorder="1" applyAlignment="1">
      <alignment vertical="top"/>
    </xf>
    <xf numFmtId="0" fontId="9" fillId="0" borderId="0" xfId="0" applyFont="1" applyFill="1" applyBorder="1" applyAlignment="1">
      <alignment vertical="top"/>
    </xf>
    <xf numFmtId="0" fontId="9" fillId="0" borderId="31" xfId="0" applyFont="1" applyFill="1" applyBorder="1" applyAlignment="1">
      <alignment horizontal="center" vertical="top"/>
    </xf>
    <xf numFmtId="0" fontId="15" fillId="12" borderId="30" xfId="0" applyFont="1" applyFill="1" applyBorder="1"/>
    <xf numFmtId="0" fontId="15" fillId="7" borderId="16" xfId="0" applyFont="1" applyFill="1" applyBorder="1" applyAlignment="1">
      <alignment horizontal="center"/>
    </xf>
    <xf numFmtId="0" fontId="15" fillId="7" borderId="43" xfId="0" applyFont="1" applyFill="1" applyBorder="1" applyAlignment="1">
      <alignment horizontal="center"/>
    </xf>
    <xf numFmtId="170" fontId="9" fillId="7" borderId="23" xfId="0" applyNumberFormat="1" applyFont="1" applyFill="1" applyBorder="1" applyAlignment="1">
      <alignment horizontal="right"/>
    </xf>
    <xf numFmtId="167" fontId="9" fillId="7" borderId="16" xfId="0" applyNumberFormat="1" applyFont="1" applyFill="1" applyBorder="1" applyAlignment="1">
      <alignment horizontal="right"/>
    </xf>
    <xf numFmtId="167" fontId="9" fillId="7" borderId="43" xfId="0" applyNumberFormat="1" applyFont="1" applyFill="1" applyBorder="1" applyAlignment="1">
      <alignment horizontal="right"/>
    </xf>
    <xf numFmtId="170" fontId="9" fillId="7" borderId="48" xfId="0" applyNumberFormat="1" applyFont="1" applyFill="1" applyBorder="1" applyAlignment="1">
      <alignment horizontal="right"/>
    </xf>
    <xf numFmtId="170" fontId="9" fillId="7" borderId="29" xfId="0" applyNumberFormat="1" applyFont="1" applyFill="1" applyBorder="1" applyAlignment="1">
      <alignment horizontal="right"/>
    </xf>
    <xf numFmtId="4" fontId="9" fillId="7" borderId="15" xfId="0" applyNumberFormat="1" applyFont="1" applyFill="1" applyBorder="1" applyAlignment="1">
      <alignment horizontal="right"/>
    </xf>
    <xf numFmtId="0" fontId="9" fillId="7" borderId="29" xfId="0" applyNumberFormat="1" applyFont="1" applyFill="1" applyBorder="1" applyAlignment="1">
      <alignment horizontal="right"/>
    </xf>
    <xf numFmtId="167" fontId="9" fillId="7" borderId="20" xfId="0" applyNumberFormat="1" applyFont="1" applyFill="1" applyBorder="1" applyAlignment="1">
      <alignment horizontal="right"/>
    </xf>
    <xf numFmtId="167" fontId="9" fillId="7" borderId="50" xfId="0" applyNumberFormat="1" applyFont="1" applyFill="1" applyBorder="1" applyAlignment="1">
      <alignment horizontal="right"/>
    </xf>
    <xf numFmtId="4" fontId="9" fillId="7" borderId="29" xfId="0" applyNumberFormat="1" applyFont="1" applyFill="1" applyBorder="1" applyAlignment="1">
      <alignment horizontal="right"/>
    </xf>
    <xf numFmtId="2" fontId="9" fillId="7" borderId="15" xfId="0" applyNumberFormat="1" applyFont="1" applyFill="1" applyBorder="1"/>
    <xf numFmtId="0" fontId="15" fillId="7" borderId="30" xfId="0" applyFont="1" applyFill="1" applyBorder="1"/>
    <xf numFmtId="0" fontId="15" fillId="7" borderId="17" xfId="0" applyFont="1" applyFill="1" applyBorder="1" applyAlignment="1">
      <alignment horizontal="center"/>
    </xf>
    <xf numFmtId="167" fontId="9" fillId="7" borderId="23" xfId="0" applyNumberFormat="1" applyFont="1" applyFill="1" applyBorder="1" applyAlignment="1">
      <alignment horizontal="right"/>
    </xf>
    <xf numFmtId="2" fontId="9" fillId="7" borderId="43" xfId="0" applyNumberFormat="1" applyFont="1" applyFill="1" applyBorder="1" applyAlignment="1">
      <alignment horizontal="right"/>
    </xf>
    <xf numFmtId="2" fontId="9" fillId="7" borderId="48" xfId="0" applyNumberFormat="1" applyFont="1" applyFill="1" applyBorder="1" applyAlignment="1">
      <alignment horizontal="right"/>
    </xf>
    <xf numFmtId="2" fontId="9" fillId="7" borderId="57" xfId="0" applyNumberFormat="1" applyFont="1" applyFill="1" applyBorder="1"/>
    <xf numFmtId="2" fontId="9" fillId="7" borderId="33" xfId="0" applyNumberFormat="1" applyFont="1" applyFill="1" applyBorder="1"/>
    <xf numFmtId="170" fontId="9" fillId="7" borderId="29" xfId="0" applyNumberFormat="1" applyFont="1" applyFill="1" applyBorder="1"/>
    <xf numFmtId="0" fontId="9" fillId="7" borderId="19"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2" fontId="9" fillId="7" borderId="29" xfId="0" applyNumberFormat="1" applyFont="1" applyFill="1" applyBorder="1"/>
    <xf numFmtId="170" fontId="9" fillId="7" borderId="15" xfId="0" applyNumberFormat="1" applyFont="1" applyFill="1" applyBorder="1"/>
    <xf numFmtId="1" fontId="9" fillId="0" borderId="15" xfId="8" applyNumberFormat="1" applyFont="1" applyFill="1" applyBorder="1" applyAlignment="1">
      <alignment horizontal="center"/>
    </xf>
    <xf numFmtId="170" fontId="9" fillId="0" borderId="15" xfId="9" applyNumberFormat="1" applyFont="1" applyFill="1" applyBorder="1"/>
    <xf numFmtId="4" fontId="9" fillId="0" borderId="33" xfId="7" applyNumberFormat="1" applyFont="1" applyFill="1" applyBorder="1"/>
    <xf numFmtId="4" fontId="9" fillId="0" borderId="29" xfId="7" applyNumberFormat="1" applyFont="1" applyFill="1" applyBorder="1"/>
    <xf numFmtId="9" fontId="9" fillId="0" borderId="15" xfId="8" applyFont="1" applyFill="1" applyBorder="1" applyAlignment="1">
      <alignment horizontal="center"/>
    </xf>
    <xf numFmtId="4" fontId="9" fillId="0" borderId="15" xfId="7" applyNumberFormat="1" applyFont="1" applyFill="1" applyBorder="1"/>
    <xf numFmtId="2" fontId="9" fillId="7" borderId="17" xfId="0" applyNumberFormat="1" applyFont="1" applyFill="1" applyBorder="1" applyAlignment="1">
      <alignment horizontal="right"/>
    </xf>
    <xf numFmtId="2" fontId="9" fillId="7" borderId="33" xfId="0" applyNumberFormat="1" applyFont="1" applyFill="1" applyBorder="1" applyAlignment="1">
      <alignment horizontal="right"/>
    </xf>
    <xf numFmtId="4" fontId="9" fillId="0" borderId="57" xfId="7" applyNumberFormat="1" applyFont="1" applyFill="1" applyBorder="1"/>
    <xf numFmtId="0" fontId="15" fillId="10" borderId="11" xfId="0" applyFont="1" applyFill="1" applyBorder="1" applyAlignment="1">
      <alignment horizontal="center" wrapText="1"/>
    </xf>
    <xf numFmtId="0" fontId="15" fillId="10" borderId="45" xfId="0" applyFont="1" applyFill="1" applyBorder="1" applyAlignment="1">
      <alignment horizontal="center" wrapText="1"/>
    </xf>
    <xf numFmtId="9" fontId="9" fillId="0" borderId="47" xfId="7" applyNumberFormat="1" applyFont="1" applyFill="1" applyBorder="1"/>
    <xf numFmtId="9" fontId="9" fillId="0" borderId="60" xfId="7" applyNumberFormat="1" applyFont="1" applyFill="1" applyBorder="1"/>
    <xf numFmtId="0" fontId="15" fillId="12" borderId="26" xfId="0" applyFont="1" applyFill="1" applyBorder="1" applyAlignment="1">
      <alignment horizontal="right"/>
    </xf>
    <xf numFmtId="0" fontId="9" fillId="8" borderId="10" xfId="0" applyFont="1" applyFill="1" applyBorder="1"/>
    <xf numFmtId="0" fontId="15" fillId="13" borderId="57"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15" xfId="0" applyFont="1" applyFill="1" applyBorder="1" applyAlignment="1">
      <alignment horizontal="center"/>
    </xf>
    <xf numFmtId="0" fontId="9" fillId="7" borderId="23" xfId="0" applyFont="1" applyFill="1" applyBorder="1" applyAlignment="1">
      <alignment horizontal="center"/>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21" xfId="0" applyFont="1" applyFill="1" applyBorder="1" applyAlignment="1">
      <alignment horizontal="left"/>
    </xf>
    <xf numFmtId="0" fontId="9" fillId="7" borderId="40" xfId="0" applyFont="1" applyFill="1" applyBorder="1" applyAlignment="1">
      <alignment horizontal="center"/>
    </xf>
    <xf numFmtId="0" fontId="9" fillId="7" borderId="51" xfId="0" applyFont="1" applyFill="1" applyBorder="1" applyAlignment="1">
      <alignment horizontal="center"/>
    </xf>
    <xf numFmtId="0" fontId="9" fillId="0" borderId="0" xfId="0" applyFont="1" applyFill="1" applyBorder="1" applyAlignment="1">
      <alignment horizontal="center" vertical="top"/>
    </xf>
    <xf numFmtId="0" fontId="9" fillId="0" borderId="17" xfId="0" applyFont="1" applyFill="1" applyBorder="1" applyAlignment="1">
      <alignment horizontal="center"/>
    </xf>
    <xf numFmtId="0" fontId="15" fillId="7" borderId="13" xfId="0" applyFont="1" applyFill="1" applyBorder="1" applyAlignment="1">
      <alignment horizontal="center"/>
    </xf>
    <xf numFmtId="0" fontId="15" fillId="7" borderId="0" xfId="0" applyFont="1" applyFill="1" applyBorder="1" applyAlignment="1">
      <alignment horizontal="center"/>
    </xf>
    <xf numFmtId="0" fontId="15" fillId="7" borderId="14" xfId="0" applyFont="1" applyFill="1" applyBorder="1" applyAlignment="1">
      <alignment horizontal="center"/>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10" borderId="37" xfId="0" applyFont="1" applyFill="1" applyBorder="1" applyAlignment="1">
      <alignment horizontal="center" wrapText="1"/>
    </xf>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0" borderId="46" xfId="7" applyFont="1" applyFill="1" applyBorder="1" applyAlignment="1">
      <alignment horizontal="left"/>
    </xf>
    <xf numFmtId="0" fontId="9" fillId="0" borderId="33" xfId="0" applyFont="1" applyFill="1" applyBorder="1"/>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8" borderId="57" xfId="0" applyFont="1" applyFill="1" applyBorder="1" applyAlignment="1">
      <alignment horizontal="center" vertical="center" wrapText="1"/>
    </xf>
    <xf numFmtId="0" fontId="9" fillId="0" borderId="0" xfId="0" applyFont="1" applyFill="1" applyBorder="1" applyAlignment="1">
      <alignment horizontal="center" vertical="top"/>
    </xf>
    <xf numFmtId="4" fontId="9" fillId="7" borderId="29" xfId="7" applyNumberFormat="1" applyFont="1" applyFill="1" applyBorder="1"/>
    <xf numFmtId="0" fontId="9" fillId="13" borderId="54" xfId="0" applyFont="1" applyFill="1" applyBorder="1" applyAlignment="1">
      <alignment horizontal="center"/>
    </xf>
    <xf numFmtId="0" fontId="15" fillId="13" borderId="55" xfId="0" applyFont="1" applyFill="1" applyBorder="1" applyAlignment="1">
      <alignment horizontal="center"/>
    </xf>
    <xf numFmtId="0" fontId="9" fillId="13" borderId="55" xfId="0" applyFont="1" applyFill="1" applyBorder="1" applyAlignment="1">
      <alignment vertical="center"/>
    </xf>
    <xf numFmtId="0" fontId="9" fillId="13" borderId="56" xfId="0" applyFont="1" applyFill="1" applyBorder="1" applyAlignment="1">
      <alignment vertical="center"/>
    </xf>
    <xf numFmtId="0" fontId="9" fillId="13" borderId="28" xfId="0" applyFont="1" applyFill="1" applyBorder="1" applyAlignment="1">
      <alignment horizontal="center"/>
    </xf>
    <xf numFmtId="0" fontId="9" fillId="13" borderId="9" xfId="0" applyFont="1" applyFill="1" applyBorder="1" applyAlignment="1">
      <alignment horizontal="center" vertical="center"/>
    </xf>
    <xf numFmtId="0" fontId="9" fillId="13" borderId="11" xfId="0" applyFont="1" applyFill="1" applyBorder="1" applyAlignment="1">
      <alignment horizontal="center" vertical="center"/>
    </xf>
    <xf numFmtId="0" fontId="9" fillId="13" borderId="45" xfId="0" applyFont="1" applyFill="1" applyBorder="1" applyAlignment="1">
      <alignment horizontal="center" vertical="center"/>
    </xf>
    <xf numFmtId="0" fontId="9" fillId="13" borderId="30" xfId="0" applyFont="1" applyFill="1" applyBorder="1" applyAlignment="1">
      <alignment horizontal="center"/>
    </xf>
    <xf numFmtId="0" fontId="15" fillId="13" borderId="0" xfId="0" applyFont="1" applyFill="1" applyBorder="1" applyAlignment="1">
      <alignment horizontal="left"/>
    </xf>
    <xf numFmtId="0" fontId="9" fillId="13" borderId="0" xfId="0" applyFont="1" applyFill="1" applyBorder="1" applyAlignment="1">
      <alignment horizontal="right" vertical="center"/>
    </xf>
    <xf numFmtId="0" fontId="9" fillId="13" borderId="0" xfId="0" applyFont="1" applyFill="1" applyBorder="1" applyAlignment="1">
      <alignment horizontal="center" vertical="center"/>
    </xf>
    <xf numFmtId="0" fontId="9" fillId="13" borderId="31" xfId="0" applyFont="1" applyFill="1" applyBorder="1" applyAlignment="1">
      <alignment horizontal="center" vertical="center"/>
    </xf>
    <xf numFmtId="0" fontId="39" fillId="13" borderId="0" xfId="0" applyFont="1" applyFill="1" applyBorder="1" applyAlignment="1">
      <alignment horizontal="center"/>
    </xf>
    <xf numFmtId="0" fontId="9" fillId="13" borderId="0" xfId="0" applyFont="1" applyFill="1" applyBorder="1"/>
    <xf numFmtId="0" fontId="40" fillId="13" borderId="0" xfId="0" applyFont="1" applyFill="1" applyBorder="1" applyAlignment="1">
      <alignment horizontal="left" vertical="center"/>
    </xf>
    <xf numFmtId="0" fontId="15" fillId="13" borderId="30" xfId="0" applyFont="1" applyFill="1" applyBorder="1" applyAlignment="1">
      <alignment horizontal="left"/>
    </xf>
    <xf numFmtId="0" fontId="9" fillId="13" borderId="0" xfId="0" applyFont="1" applyFill="1" applyBorder="1" applyAlignment="1">
      <alignment horizontal="right"/>
    </xf>
    <xf numFmtId="0" fontId="9" fillId="13" borderId="17" xfId="0" applyFont="1" applyFill="1" applyBorder="1" applyAlignment="1">
      <alignment horizontal="center"/>
    </xf>
    <xf numFmtId="0" fontId="9" fillId="13" borderId="0" xfId="0" applyFont="1" applyFill="1" applyBorder="1" applyAlignment="1">
      <alignment horizontal="center"/>
    </xf>
    <xf numFmtId="0" fontId="15" fillId="13" borderId="0" xfId="0" applyFont="1" applyFill="1" applyBorder="1" applyAlignment="1">
      <alignment horizontal="right"/>
    </xf>
    <xf numFmtId="0" fontId="9" fillId="13" borderId="17" xfId="0" applyFont="1" applyFill="1" applyBorder="1" applyAlignment="1">
      <alignment horizontal="right"/>
    </xf>
    <xf numFmtId="0" fontId="9" fillId="13" borderId="31" xfId="0" applyFont="1" applyFill="1" applyBorder="1" applyAlignment="1">
      <alignment horizontal="center"/>
    </xf>
    <xf numFmtId="0" fontId="9" fillId="13" borderId="59" xfId="0" applyFont="1" applyFill="1" applyBorder="1" applyAlignment="1">
      <alignment horizontal="left"/>
    </xf>
    <xf numFmtId="0" fontId="9" fillId="13" borderId="42" xfId="0" applyFont="1" applyFill="1" applyBorder="1" applyAlignment="1">
      <alignment horizontal="right"/>
    </xf>
    <xf numFmtId="0" fontId="9" fillId="13" borderId="42" xfId="0" applyFont="1" applyFill="1" applyBorder="1" applyAlignment="1">
      <alignment horizontal="center"/>
    </xf>
    <xf numFmtId="0" fontId="9" fillId="13" borderId="42" xfId="0" applyFont="1" applyFill="1" applyBorder="1" applyAlignment="1">
      <alignment horizontal="center"/>
    </xf>
    <xf numFmtId="0" fontId="9" fillId="26" borderId="54" xfId="0" applyFont="1" applyFill="1" applyBorder="1" applyAlignment="1">
      <alignment horizontal="center"/>
    </xf>
    <xf numFmtId="0" fontId="15" fillId="26" borderId="55" xfId="0" applyFont="1" applyFill="1" applyBorder="1" applyAlignment="1">
      <alignment horizontal="center"/>
    </xf>
    <xf numFmtId="0" fontId="9" fillId="26" borderId="55" xfId="0" applyFont="1" applyFill="1" applyBorder="1" applyAlignment="1">
      <alignment vertical="center"/>
    </xf>
    <xf numFmtId="0" fontId="9" fillId="26" borderId="56" xfId="0" applyFont="1" applyFill="1" applyBorder="1" applyAlignment="1">
      <alignment vertical="center"/>
    </xf>
    <xf numFmtId="0" fontId="9" fillId="26" borderId="28" xfId="0" applyFont="1" applyFill="1" applyBorder="1" applyAlignment="1">
      <alignment horizontal="center"/>
    </xf>
    <xf numFmtId="0" fontId="15" fillId="26" borderId="9" xfId="0" applyFont="1" applyFill="1" applyBorder="1" applyAlignment="1">
      <alignment horizontal="center"/>
    </xf>
    <xf numFmtId="0" fontId="15" fillId="26" borderId="9" xfId="0" applyFont="1" applyFill="1" applyBorder="1" applyAlignment="1">
      <alignment horizontal="left"/>
    </xf>
    <xf numFmtId="0" fontId="9" fillId="26" borderId="9" xfId="0" applyFont="1" applyFill="1" applyBorder="1" applyAlignment="1">
      <alignment horizontal="center" vertical="center"/>
    </xf>
    <xf numFmtId="0" fontId="9" fillId="26" borderId="11" xfId="0" applyFont="1" applyFill="1" applyBorder="1" applyAlignment="1">
      <alignment horizontal="center" vertical="center"/>
    </xf>
    <xf numFmtId="0" fontId="9" fillId="26" borderId="45" xfId="0" applyFont="1" applyFill="1" applyBorder="1" applyAlignment="1">
      <alignment horizontal="center" vertical="center"/>
    </xf>
    <xf numFmtId="0" fontId="9" fillId="26" borderId="30" xfId="0" applyFont="1" applyFill="1" applyBorder="1" applyAlignment="1">
      <alignment horizontal="center"/>
    </xf>
    <xf numFmtId="0" fontId="15" fillId="26" borderId="0" xfId="0" applyFont="1" applyFill="1" applyBorder="1" applyAlignment="1">
      <alignment horizontal="center"/>
    </xf>
    <xf numFmtId="0" fontId="15" fillId="26" borderId="0" xfId="0" applyFont="1" applyFill="1" applyBorder="1" applyAlignment="1">
      <alignment horizontal="left"/>
    </xf>
    <xf numFmtId="0" fontId="9" fillId="26" borderId="0" xfId="0" applyFont="1" applyFill="1" applyBorder="1" applyAlignment="1">
      <alignment horizontal="right" vertical="center"/>
    </xf>
    <xf numFmtId="0" fontId="9" fillId="26" borderId="0" xfId="0" applyFont="1" applyFill="1" applyBorder="1" applyAlignment="1">
      <alignment horizontal="center" vertical="center"/>
    </xf>
    <xf numFmtId="0" fontId="9" fillId="26" borderId="31" xfId="0" applyFont="1" applyFill="1" applyBorder="1" applyAlignment="1">
      <alignment horizontal="center" vertical="center"/>
    </xf>
    <xf numFmtId="0" fontId="36" fillId="26" borderId="0" xfId="0" applyFont="1" applyFill="1" applyBorder="1" applyAlignment="1">
      <alignment horizontal="center"/>
    </xf>
    <xf numFmtId="0" fontId="9" fillId="26" borderId="0" xfId="0" applyFont="1" applyFill="1" applyBorder="1"/>
    <xf numFmtId="0" fontId="37" fillId="26" borderId="0" xfId="0" applyFont="1" applyFill="1" applyBorder="1" applyAlignment="1">
      <alignment horizontal="left" vertical="center"/>
    </xf>
    <xf numFmtId="0" fontId="36" fillId="13" borderId="0" xfId="0" applyFont="1" applyFill="1" applyBorder="1" applyAlignment="1">
      <alignment horizontal="center"/>
    </xf>
    <xf numFmtId="0" fontId="37" fillId="13" borderId="0" xfId="0" applyFont="1" applyFill="1" applyBorder="1" applyAlignment="1">
      <alignment horizontal="left" vertical="center"/>
    </xf>
    <xf numFmtId="0" fontId="9" fillId="0" borderId="42" xfId="0" applyFont="1" applyFill="1" applyBorder="1" applyAlignment="1">
      <alignment horizontal="left"/>
    </xf>
    <xf numFmtId="170" fontId="9" fillId="7" borderId="57" xfId="0" applyNumberFormat="1" applyFont="1" applyFill="1" applyBorder="1"/>
    <xf numFmtId="170" fontId="9" fillId="0" borderId="29" xfId="7" applyNumberFormat="1" applyFont="1" applyFill="1" applyBorder="1"/>
    <xf numFmtId="172" fontId="9" fillId="0" borderId="47" xfId="7" applyNumberFormat="1" applyFont="1" applyFill="1" applyBorder="1" applyAlignment="1" applyProtection="1">
      <alignment horizontal="right" vertical="top" wrapText="1"/>
    </xf>
    <xf numFmtId="167" fontId="9" fillId="7" borderId="15" xfId="0" applyNumberFormat="1" applyFont="1" applyFill="1" applyBorder="1" applyAlignment="1">
      <alignment horizontal="right"/>
    </xf>
    <xf numFmtId="172" fontId="9" fillId="0" borderId="43" xfId="7" applyNumberFormat="1" applyFont="1" applyFill="1" applyBorder="1" applyAlignment="1" applyProtection="1">
      <alignment horizontal="right" vertical="top" wrapText="1"/>
    </xf>
    <xf numFmtId="2" fontId="9" fillId="7" borderId="15" xfId="0" applyNumberFormat="1" applyFont="1" applyFill="1" applyBorder="1" applyAlignment="1">
      <alignment horizontal="right"/>
    </xf>
    <xf numFmtId="170" fontId="9" fillId="7" borderId="43" xfId="0" applyNumberFormat="1" applyFont="1" applyFill="1" applyBorder="1" applyAlignment="1">
      <alignment horizontal="right"/>
    </xf>
    <xf numFmtId="9" fontId="9" fillId="7" borderId="50" xfId="5" applyFont="1" applyFill="1" applyBorder="1" applyAlignment="1">
      <alignment horizontal="left"/>
    </xf>
    <xf numFmtId="165" fontId="9" fillId="7" borderId="43" xfId="9" applyFont="1" applyFill="1" applyBorder="1" applyAlignment="1">
      <alignment horizontal="right"/>
    </xf>
    <xf numFmtId="170" fontId="9" fillId="7" borderId="48" xfId="0" applyNumberFormat="1" applyFont="1" applyFill="1" applyBorder="1" applyAlignment="1">
      <alignment horizontal="right" vertical="center"/>
    </xf>
    <xf numFmtId="171" fontId="9" fillId="0" borderId="33" xfId="7" applyNumberFormat="1" applyFont="1" applyFill="1" applyBorder="1"/>
    <xf numFmtId="171" fontId="9" fillId="7" borderId="17" xfId="0" applyNumberFormat="1" applyFont="1" applyFill="1" applyBorder="1" applyAlignment="1">
      <alignment horizontal="right"/>
    </xf>
    <xf numFmtId="2" fontId="9" fillId="7" borderId="17" xfId="11" applyNumberFormat="1" applyFont="1" applyFill="1" applyBorder="1" applyAlignment="1">
      <alignment horizontal="right"/>
    </xf>
    <xf numFmtId="176" fontId="9" fillId="7" borderId="23" xfId="0" applyNumberFormat="1" applyFont="1" applyFill="1" applyBorder="1" applyAlignment="1">
      <alignment horizontal="right"/>
    </xf>
    <xf numFmtId="176" fontId="9" fillId="7" borderId="15" xfId="0" applyNumberFormat="1" applyFont="1" applyFill="1" applyBorder="1"/>
    <xf numFmtId="169" fontId="9" fillId="7" borderId="23" xfId="0" applyNumberFormat="1" applyFont="1" applyFill="1" applyBorder="1" applyAlignment="1">
      <alignment horizontal="right"/>
    </xf>
    <xf numFmtId="169" fontId="9" fillId="7" borderId="15" xfId="0" applyNumberFormat="1" applyFont="1" applyFill="1" applyBorder="1"/>
    <xf numFmtId="174" fontId="9" fillId="7" borderId="57" xfId="0" applyNumberFormat="1" applyFont="1" applyFill="1" applyBorder="1"/>
    <xf numFmtId="165" fontId="9" fillId="7" borderId="29" xfId="0" applyNumberFormat="1" applyFont="1" applyFill="1" applyBorder="1"/>
    <xf numFmtId="167" fontId="9" fillId="7" borderId="15" xfId="0" applyNumberFormat="1" applyFont="1" applyFill="1" applyBorder="1"/>
    <xf numFmtId="165" fontId="9" fillId="7" borderId="47" xfId="0" applyNumberFormat="1" applyFont="1" applyFill="1" applyBorder="1" applyAlignment="1">
      <alignment horizontal="center"/>
    </xf>
    <xf numFmtId="165" fontId="9" fillId="7" borderId="49" xfId="0" applyNumberFormat="1" applyFont="1" applyFill="1" applyBorder="1" applyAlignment="1">
      <alignment horizontal="center"/>
    </xf>
    <xf numFmtId="49" fontId="9" fillId="0" borderId="15" xfId="0" applyNumberFormat="1" applyFont="1" applyFill="1" applyBorder="1" applyAlignment="1" applyProtection="1">
      <alignment horizontal="center" vertical="top" wrapText="1"/>
    </xf>
    <xf numFmtId="0" fontId="9" fillId="0" borderId="17" xfId="0" applyFont="1" applyBorder="1"/>
    <xf numFmtId="0" fontId="9" fillId="0" borderId="21" xfId="0" applyFont="1" applyBorder="1"/>
    <xf numFmtId="0" fontId="9" fillId="0" borderId="59" xfId="0" applyFont="1" applyBorder="1" applyAlignment="1">
      <alignment horizontal="left"/>
    </xf>
    <xf numFmtId="0" fontId="9" fillId="0" borderId="42" xfId="0" applyFont="1" applyBorder="1" applyAlignment="1">
      <alignment horizontal="left"/>
    </xf>
    <xf numFmtId="0" fontId="15" fillId="7" borderId="49" xfId="0" applyFont="1" applyFill="1" applyBorder="1" applyAlignment="1">
      <alignment horizontal="center"/>
    </xf>
    <xf numFmtId="0" fontId="15" fillId="7" borderId="47" xfId="0" applyFont="1" applyFill="1" applyBorder="1" applyAlignment="1">
      <alignment horizontal="center"/>
    </xf>
    <xf numFmtId="167" fontId="9" fillId="7" borderId="13" xfId="0" applyNumberFormat="1" applyFont="1" applyFill="1" applyBorder="1" applyAlignment="1">
      <alignment horizontal="right"/>
    </xf>
    <xf numFmtId="167" fontId="9" fillId="7" borderId="14" xfId="0" applyNumberFormat="1" applyFont="1" applyFill="1" applyBorder="1" applyAlignment="1">
      <alignment horizontal="right"/>
    </xf>
    <xf numFmtId="0" fontId="15" fillId="7" borderId="33" xfId="0" applyFont="1" applyFill="1" applyBorder="1" applyAlignment="1">
      <alignment horizontal="center"/>
    </xf>
    <xf numFmtId="165" fontId="9" fillId="7" borderId="47" xfId="9" applyFont="1" applyFill="1" applyBorder="1" applyAlignment="1">
      <alignment horizontal="right"/>
    </xf>
    <xf numFmtId="0" fontId="9" fillId="7" borderId="0" xfId="0" applyFont="1" applyFill="1" applyBorder="1" applyAlignment="1">
      <alignment horizontal="center"/>
    </xf>
    <xf numFmtId="167" fontId="9" fillId="7" borderId="24" xfId="0" applyNumberFormat="1" applyFont="1" applyFill="1" applyBorder="1" applyAlignment="1">
      <alignment horizontal="right"/>
    </xf>
    <xf numFmtId="165" fontId="9" fillId="7" borderId="14" xfId="9" applyFont="1" applyFill="1" applyBorder="1" applyAlignment="1">
      <alignment horizontal="right"/>
    </xf>
    <xf numFmtId="170" fontId="9" fillId="7" borderId="98" xfId="0" applyNumberFormat="1" applyFont="1" applyFill="1" applyBorder="1" applyAlignment="1">
      <alignment horizontal="right"/>
    </xf>
    <xf numFmtId="166" fontId="9" fillId="0" borderId="47" xfId="4" applyFont="1" applyFill="1" applyBorder="1" applyAlignment="1" applyProtection="1">
      <alignment horizontal="right" vertical="top" wrapText="1"/>
    </xf>
    <xf numFmtId="166" fontId="9" fillId="0" borderId="0" xfId="4" applyFont="1" applyFill="1" applyBorder="1" applyAlignment="1" applyProtection="1">
      <alignment horizontal="right" vertical="top" wrapText="1"/>
    </xf>
    <xf numFmtId="0" fontId="9" fillId="7" borderId="52" xfId="0" applyFont="1" applyFill="1" applyBorder="1" applyAlignment="1">
      <alignment horizontal="center"/>
    </xf>
    <xf numFmtId="166" fontId="9" fillId="0" borderId="43" xfId="4" applyFont="1" applyFill="1" applyBorder="1" applyAlignment="1" applyProtection="1">
      <alignment horizontal="right" vertical="top" wrapText="1"/>
    </xf>
    <xf numFmtId="0" fontId="9" fillId="7" borderId="60" xfId="0" applyFont="1" applyFill="1" applyBorder="1" applyAlignment="1">
      <alignment horizontal="center"/>
    </xf>
    <xf numFmtId="176" fontId="9" fillId="7" borderId="15" xfId="0" applyNumberFormat="1" applyFont="1" applyFill="1" applyBorder="1" applyAlignment="1">
      <alignment horizontal="right"/>
    </xf>
    <xf numFmtId="177" fontId="9" fillId="0" borderId="43" xfId="4" applyNumberFormat="1" applyFont="1" applyFill="1" applyBorder="1" applyAlignment="1" applyProtection="1">
      <alignment horizontal="right" vertical="top" wrapText="1"/>
    </xf>
    <xf numFmtId="170" fontId="9" fillId="7" borderId="15" xfId="0" applyNumberFormat="1" applyFont="1" applyFill="1" applyBorder="1" applyAlignment="1">
      <alignment horizontal="right"/>
    </xf>
    <xf numFmtId="166" fontId="9" fillId="0" borderId="33" xfId="4" applyFont="1" applyFill="1" applyBorder="1" applyAlignment="1" applyProtection="1">
      <alignment horizontal="right" vertical="top" wrapText="1"/>
    </xf>
    <xf numFmtId="170" fontId="9" fillId="0" borderId="77" xfId="7" applyNumberFormat="1" applyFont="1" applyFill="1" applyBorder="1"/>
    <xf numFmtId="2" fontId="9" fillId="7" borderId="47" xfId="0" applyNumberFormat="1" applyFont="1" applyFill="1" applyBorder="1" applyAlignment="1">
      <alignment horizontal="right"/>
    </xf>
    <xf numFmtId="172" fontId="9" fillId="0" borderId="0" xfId="0" applyNumberFormat="1" applyFont="1" applyFill="1" applyBorder="1" applyAlignment="1" applyProtection="1">
      <alignment horizontal="right" vertical="top" wrapText="1"/>
    </xf>
    <xf numFmtId="2" fontId="9" fillId="0" borderId="0" xfId="0" applyNumberFormat="1" applyFont="1" applyFill="1" applyBorder="1" applyAlignment="1" applyProtection="1">
      <alignment horizontal="right" vertical="top" wrapText="1"/>
    </xf>
    <xf numFmtId="169" fontId="9" fillId="7" borderId="15" xfId="0" applyNumberFormat="1" applyFont="1" applyFill="1" applyBorder="1" applyAlignment="1">
      <alignment horizontal="right"/>
    </xf>
    <xf numFmtId="172" fontId="9" fillId="0" borderId="15" xfId="0" applyNumberFormat="1" applyFont="1" applyFill="1" applyBorder="1" applyAlignment="1" applyProtection="1">
      <alignment horizontal="right" vertical="top" wrapText="1"/>
    </xf>
    <xf numFmtId="0" fontId="9" fillId="7" borderId="51"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60" xfId="0" applyFont="1" applyFill="1" applyBorder="1" applyAlignment="1">
      <alignment horizontal="center"/>
    </xf>
    <xf numFmtId="0" fontId="9" fillId="7" borderId="25" xfId="0" applyFont="1" applyFill="1" applyBorder="1" applyAlignment="1">
      <alignment horizontal="left"/>
    </xf>
    <xf numFmtId="2" fontId="9" fillId="7" borderId="15" xfId="0" applyNumberFormat="1" applyFont="1" applyFill="1" applyBorder="1" applyAlignment="1">
      <alignment horizontal="right"/>
    </xf>
    <xf numFmtId="0" fontId="9" fillId="8" borderId="57" xfId="0" applyFont="1" applyFill="1" applyBorder="1"/>
    <xf numFmtId="0" fontId="15" fillId="12" borderId="57" xfId="0" applyFont="1" applyFill="1" applyBorder="1" applyAlignment="1"/>
    <xf numFmtId="0" fontId="15" fillId="8" borderId="9" xfId="0" applyFont="1" applyFill="1" applyBorder="1" applyAlignment="1">
      <alignment horizontal="center" vertical="center" wrapText="1"/>
    </xf>
    <xf numFmtId="2" fontId="9" fillId="0" borderId="47" xfId="0" applyNumberFormat="1" applyFont="1" applyFill="1" applyBorder="1" applyAlignment="1" applyProtection="1">
      <alignment horizontal="right" vertical="top" wrapText="1"/>
    </xf>
    <xf numFmtId="0" fontId="15" fillId="12" borderId="25" xfId="0" applyFont="1" applyFill="1" applyBorder="1" applyAlignment="1">
      <alignment vertical="center"/>
    </xf>
    <xf numFmtId="0" fontId="15" fillId="12" borderId="26" xfId="0" applyFont="1" applyFill="1" applyBorder="1" applyAlignment="1">
      <alignment vertical="center"/>
    </xf>
    <xf numFmtId="0" fontId="15" fillId="12" borderId="26" xfId="0" applyFont="1" applyFill="1" applyBorder="1" applyAlignment="1">
      <alignment horizontal="right" vertical="center"/>
    </xf>
    <xf numFmtId="0" fontId="15" fillId="12" borderId="57" xfId="0" applyFont="1" applyFill="1" applyBorder="1" applyAlignment="1">
      <alignment vertical="center"/>
    </xf>
    <xf numFmtId="4" fontId="9" fillId="0" borderId="62" xfId="7" applyNumberFormat="1" applyFont="1" applyFill="1" applyBorder="1"/>
    <xf numFmtId="2" fontId="9" fillId="0" borderId="15" xfId="7" applyNumberFormat="1" applyFont="1" applyFill="1" applyBorder="1" applyAlignment="1" applyProtection="1">
      <alignment horizontal="right" vertical="top" wrapText="1"/>
    </xf>
    <xf numFmtId="2" fontId="9" fillId="0" borderId="47" xfId="7" applyNumberFormat="1" applyFont="1" applyFill="1" applyBorder="1" applyAlignment="1" applyProtection="1">
      <alignment horizontal="right" vertical="top" wrapText="1"/>
    </xf>
    <xf numFmtId="2" fontId="9" fillId="0" borderId="43" xfId="7" applyNumberFormat="1" applyFont="1" applyFill="1" applyBorder="1" applyAlignment="1" applyProtection="1">
      <alignment horizontal="right" vertical="top" wrapText="1"/>
    </xf>
    <xf numFmtId="2" fontId="9" fillId="7" borderId="16" xfId="0" applyNumberFormat="1" applyFont="1" applyFill="1" applyBorder="1" applyAlignment="1">
      <alignment horizontal="right"/>
    </xf>
    <xf numFmtId="0" fontId="9" fillId="0" borderId="25" xfId="7" applyFont="1" applyFill="1" applyBorder="1"/>
    <xf numFmtId="0" fontId="9" fillId="0" borderId="33" xfId="7" applyNumberFormat="1" applyFont="1" applyFill="1" applyBorder="1"/>
    <xf numFmtId="0" fontId="9" fillId="7" borderId="17" xfId="11" applyNumberFormat="1" applyFont="1" applyFill="1" applyBorder="1" applyAlignment="1">
      <alignment horizontal="right"/>
    </xf>
    <xf numFmtId="0" fontId="15" fillId="12" borderId="57" xfId="0" applyFont="1" applyFill="1" applyBorder="1" applyAlignment="1">
      <alignment wrapText="1"/>
    </xf>
    <xf numFmtId="9" fontId="9" fillId="7" borderId="50" xfId="5" applyFont="1" applyFill="1" applyBorder="1" applyAlignment="1">
      <alignment horizontal="right"/>
    </xf>
    <xf numFmtId="170" fontId="9" fillId="7" borderId="60" xfId="0" applyNumberFormat="1" applyFont="1" applyFill="1" applyBorder="1"/>
    <xf numFmtId="1" fontId="9" fillId="0" borderId="60" xfId="8" applyNumberFormat="1" applyFont="1" applyFill="1" applyBorder="1" applyAlignment="1">
      <alignment horizontal="center"/>
    </xf>
    <xf numFmtId="170" fontId="9" fillId="0" borderId="60" xfId="9" applyNumberFormat="1" applyFont="1" applyFill="1" applyBorder="1"/>
    <xf numFmtId="4" fontId="9" fillId="0" borderId="77" xfId="7" applyNumberFormat="1" applyFont="1" applyFill="1" applyBorder="1"/>
    <xf numFmtId="170" fontId="9" fillId="0" borderId="51" xfId="9" applyNumberFormat="1" applyFont="1" applyFill="1" applyBorder="1"/>
    <xf numFmtId="0" fontId="9" fillId="7" borderId="51" xfId="0" applyFont="1" applyFill="1" applyBorder="1" applyAlignment="1">
      <alignment vertical="top"/>
    </xf>
    <xf numFmtId="0" fontId="9" fillId="7" borderId="40" xfId="0" applyFont="1" applyFill="1" applyBorder="1" applyAlignment="1">
      <alignment vertical="top"/>
    </xf>
    <xf numFmtId="0" fontId="15" fillId="12" borderId="57" xfId="0" applyFont="1" applyFill="1" applyBorder="1" applyAlignment="1">
      <alignment vertical="top" wrapText="1"/>
    </xf>
    <xf numFmtId="0" fontId="9" fillId="7" borderId="41" xfId="0" applyFont="1" applyFill="1" applyBorder="1" applyAlignment="1">
      <alignment horizontal="left"/>
    </xf>
    <xf numFmtId="0" fontId="9" fillId="7" borderId="20" xfId="0" applyFont="1" applyFill="1" applyBorder="1" applyAlignment="1">
      <alignment horizontal="center"/>
    </xf>
    <xf numFmtId="165" fontId="9" fillId="7" borderId="50" xfId="9" applyFont="1" applyFill="1" applyBorder="1" applyAlignment="1">
      <alignment horizontal="right"/>
    </xf>
    <xf numFmtId="170" fontId="9" fillId="7" borderId="105" xfId="0" applyNumberFormat="1" applyFont="1" applyFill="1" applyBorder="1" applyAlignment="1">
      <alignment horizontal="right"/>
    </xf>
    <xf numFmtId="165" fontId="9" fillId="7" borderId="40" xfId="9" applyFont="1" applyFill="1" applyBorder="1" applyAlignment="1">
      <alignment horizontal="right"/>
    </xf>
    <xf numFmtId="170" fontId="9" fillId="7" borderId="77" xfId="0" applyNumberFormat="1" applyFont="1" applyFill="1" applyBorder="1" applyAlignment="1">
      <alignment horizontal="right"/>
    </xf>
    <xf numFmtId="0" fontId="9" fillId="7" borderId="19" xfId="0" applyFont="1" applyFill="1" applyBorder="1" applyAlignment="1"/>
    <xf numFmtId="0" fontId="9" fillId="7" borderId="105" xfId="0" applyFont="1" applyFill="1" applyBorder="1"/>
    <xf numFmtId="2" fontId="9" fillId="0" borderId="15" xfId="0" applyNumberFormat="1" applyFont="1" applyFill="1" applyBorder="1" applyAlignment="1" applyProtection="1">
      <alignment horizontal="right" vertical="top" wrapText="1"/>
    </xf>
    <xf numFmtId="2" fontId="9" fillId="0" borderId="43" xfId="0" applyNumberFormat="1" applyFont="1" applyFill="1" applyBorder="1" applyAlignment="1" applyProtection="1">
      <alignment horizontal="right" vertical="top" wrapText="1"/>
    </xf>
    <xf numFmtId="0" fontId="15" fillId="12" borderId="57" xfId="0" applyFont="1" applyFill="1" applyBorder="1" applyAlignment="1">
      <alignment vertical="center" wrapText="1"/>
    </xf>
    <xf numFmtId="0" fontId="9" fillId="0" borderId="0" xfId="19" applyFont="1" applyBorder="1"/>
    <xf numFmtId="0" fontId="41" fillId="0" borderId="54" xfId="19" applyFont="1" applyBorder="1" applyAlignment="1">
      <alignment horizontal="center"/>
    </xf>
    <xf numFmtId="0" fontId="42" fillId="0" borderId="55" xfId="19" applyFont="1" applyFill="1" applyBorder="1" applyAlignment="1">
      <alignment horizontal="center"/>
    </xf>
    <xf numFmtId="0" fontId="41" fillId="0" borderId="55" xfId="19" applyFont="1" applyBorder="1" applyAlignment="1">
      <alignment vertical="center"/>
    </xf>
    <xf numFmtId="0" fontId="41" fillId="0" borderId="56" xfId="19" applyFont="1" applyBorder="1" applyAlignment="1">
      <alignment vertical="center"/>
    </xf>
    <xf numFmtId="0" fontId="41" fillId="0" borderId="0" xfId="19" applyFont="1" applyBorder="1"/>
    <xf numFmtId="0" fontId="9" fillId="0" borderId="28" xfId="19" applyFont="1" applyBorder="1" applyAlignment="1">
      <alignment horizontal="center"/>
    </xf>
    <xf numFmtId="0" fontId="15" fillId="0" borderId="9" xfId="19" applyFont="1" applyFill="1" applyBorder="1" applyAlignment="1">
      <alignment horizontal="center"/>
    </xf>
    <xf numFmtId="0" fontId="15" fillId="0" borderId="9" xfId="19" applyFont="1" applyFill="1" applyBorder="1" applyAlignment="1">
      <alignment horizontal="left"/>
    </xf>
    <xf numFmtId="0" fontId="12" fillId="0" borderId="9" xfId="19" applyFont="1" applyBorder="1" applyAlignment="1">
      <alignment horizontal="center" vertical="center"/>
    </xf>
    <xf numFmtId="0" fontId="12" fillId="0" borderId="11" xfId="19" applyFont="1" applyBorder="1" applyAlignment="1">
      <alignment horizontal="center" vertical="center"/>
    </xf>
    <xf numFmtId="0" fontId="12" fillId="0" borderId="45" xfId="19" applyFont="1" applyBorder="1" applyAlignment="1">
      <alignment horizontal="center" vertical="center"/>
    </xf>
    <xf numFmtId="0" fontId="16" fillId="0" borderId="30" xfId="19" applyFont="1" applyBorder="1" applyAlignment="1">
      <alignment horizontal="center"/>
    </xf>
    <xf numFmtId="0" fontId="13" fillId="0" borderId="0" xfId="19" applyFont="1" applyFill="1" applyBorder="1" applyAlignment="1">
      <alignment horizontal="center"/>
    </xf>
    <xf numFmtId="0" fontId="13" fillId="0" borderId="0" xfId="19" applyFont="1" applyFill="1" applyBorder="1" applyAlignment="1">
      <alignment horizontal="left"/>
    </xf>
    <xf numFmtId="0" fontId="16" fillId="0" borderId="0" xfId="19" applyFont="1" applyBorder="1" applyAlignment="1">
      <alignment horizontal="right" vertical="center"/>
    </xf>
    <xf numFmtId="0" fontId="16" fillId="0" borderId="0" xfId="19" applyFont="1" applyBorder="1" applyAlignment="1">
      <alignment horizontal="center" vertical="center"/>
    </xf>
    <xf numFmtId="0" fontId="16" fillId="0" borderId="31" xfId="19" applyFont="1" applyBorder="1" applyAlignment="1">
      <alignment horizontal="center" vertical="center"/>
    </xf>
    <xf numFmtId="0" fontId="16" fillId="0" borderId="0" xfId="19" applyFont="1" applyBorder="1"/>
    <xf numFmtId="0" fontId="36" fillId="0" borderId="0" xfId="19" applyFont="1" applyFill="1" applyBorder="1" applyAlignment="1">
      <alignment horizontal="center"/>
    </xf>
    <xf numFmtId="0" fontId="15" fillId="0" borderId="0" xfId="19" applyFont="1" applyFill="1" applyBorder="1" applyAlignment="1">
      <alignment horizontal="center"/>
    </xf>
    <xf numFmtId="0" fontId="37" fillId="0" borderId="0" xfId="19" applyFont="1" applyBorder="1" applyAlignment="1">
      <alignment horizontal="left" vertical="center"/>
    </xf>
    <xf numFmtId="0" fontId="12" fillId="0" borderId="0" xfId="19" applyFont="1" applyBorder="1" applyAlignment="1">
      <alignment horizontal="center" vertical="center"/>
    </xf>
    <xf numFmtId="0" fontId="12" fillId="0" borderId="31" xfId="19" applyFont="1" applyBorder="1" applyAlignment="1">
      <alignment horizontal="center" vertical="center"/>
    </xf>
    <xf numFmtId="0" fontId="15" fillId="0" borderId="30" xfId="19" applyFont="1" applyBorder="1" applyAlignment="1">
      <alignment horizontal="left"/>
    </xf>
    <xf numFmtId="0" fontId="9" fillId="0" borderId="17" xfId="19" applyFont="1" applyBorder="1" applyAlignment="1">
      <alignment horizontal="right"/>
    </xf>
    <xf numFmtId="0" fontId="9" fillId="0" borderId="0" xfId="19" applyFont="1" applyBorder="1" applyAlignment="1">
      <alignment horizontal="center"/>
    </xf>
    <xf numFmtId="0" fontId="9" fillId="0" borderId="0" xfId="19" applyFont="1" applyBorder="1" applyAlignment="1">
      <alignment horizontal="right"/>
    </xf>
    <xf numFmtId="0" fontId="15" fillId="0" borderId="0" xfId="19" applyFont="1" applyBorder="1" applyAlignment="1">
      <alignment horizontal="right"/>
    </xf>
    <xf numFmtId="0" fontId="9" fillId="0" borderId="17" xfId="19" applyFont="1" applyBorder="1" applyAlignment="1">
      <alignment horizontal="center"/>
    </xf>
    <xf numFmtId="0" fontId="9" fillId="0" borderId="31" xfId="19" applyFont="1" applyBorder="1" applyAlignment="1">
      <alignment horizontal="center"/>
    </xf>
    <xf numFmtId="0" fontId="12" fillId="0" borderId="59" xfId="19" applyFont="1" applyBorder="1" applyAlignment="1">
      <alignment horizontal="left"/>
    </xf>
    <xf numFmtId="0" fontId="12" fillId="0" borderId="42" xfId="19" applyFont="1" applyBorder="1" applyAlignment="1">
      <alignment horizontal="right"/>
    </xf>
    <xf numFmtId="0" fontId="12" fillId="0" borderId="42" xfId="19" applyFont="1" applyBorder="1" applyAlignment="1">
      <alignment horizontal="center"/>
    </xf>
    <xf numFmtId="0" fontId="9" fillId="0" borderId="28" xfId="19" applyFont="1" applyBorder="1"/>
    <xf numFmtId="0" fontId="9" fillId="0" borderId="9" xfId="19" applyFont="1" applyBorder="1"/>
    <xf numFmtId="0" fontId="9" fillId="0" borderId="12" xfId="19" applyFont="1" applyBorder="1"/>
    <xf numFmtId="0" fontId="15" fillId="0" borderId="30" xfId="19" applyFont="1" applyBorder="1" applyAlignment="1" applyProtection="1">
      <alignment horizontal="left"/>
      <protection locked="0"/>
    </xf>
    <xf numFmtId="0" fontId="15" fillId="0" borderId="17" xfId="19" applyFont="1" applyBorder="1" applyAlignment="1" applyProtection="1">
      <alignment horizontal="left"/>
      <protection locked="0"/>
    </xf>
    <xf numFmtId="0" fontId="15" fillId="0" borderId="0" xfId="19" applyFont="1" applyBorder="1" applyAlignment="1" applyProtection="1">
      <alignment horizontal="center"/>
      <protection locked="0"/>
    </xf>
    <xf numFmtId="0" fontId="9" fillId="0" borderId="17" xfId="19" applyFont="1" applyBorder="1" applyProtection="1">
      <protection locked="0"/>
    </xf>
    <xf numFmtId="0" fontId="9" fillId="0" borderId="0" xfId="19" applyFont="1" applyBorder="1" applyProtection="1">
      <protection locked="0"/>
    </xf>
    <xf numFmtId="0" fontId="9" fillId="0" borderId="31" xfId="19" applyFont="1" applyBorder="1"/>
    <xf numFmtId="0" fontId="9" fillId="0" borderId="0" xfId="19" applyFont="1"/>
    <xf numFmtId="0" fontId="15" fillId="0" borderId="30" xfId="19" applyFont="1" applyBorder="1" applyProtection="1">
      <protection locked="0"/>
    </xf>
    <xf numFmtId="0" fontId="15" fillId="0" borderId="33" xfId="19" applyFont="1" applyBorder="1"/>
    <xf numFmtId="0" fontId="9" fillId="0" borderId="17" xfId="19" applyFont="1" applyBorder="1" applyAlignment="1" applyProtection="1">
      <alignment horizontal="center"/>
      <protection locked="0"/>
    </xf>
    <xf numFmtId="0" fontId="15" fillId="0" borderId="17" xfId="19" applyFont="1" applyBorder="1"/>
    <xf numFmtId="0" fontId="9" fillId="0" borderId="33" xfId="19" applyFont="1" applyBorder="1" applyAlignment="1" applyProtection="1">
      <alignment horizontal="center"/>
      <protection locked="0"/>
    </xf>
    <xf numFmtId="0" fontId="15" fillId="0" borderId="0" xfId="19" applyFont="1" applyBorder="1"/>
    <xf numFmtId="0" fontId="9" fillId="0" borderId="0" xfId="19" applyFont="1" applyBorder="1" applyAlignment="1" applyProtection="1">
      <alignment horizontal="center"/>
      <protection locked="0"/>
    </xf>
    <xf numFmtId="0" fontId="9" fillId="0" borderId="31" xfId="19" applyFont="1" applyBorder="1" applyAlignment="1" applyProtection="1">
      <alignment horizontal="center"/>
      <protection locked="0"/>
    </xf>
    <xf numFmtId="0" fontId="9" fillId="0" borderId="17" xfId="19" applyFont="1" applyBorder="1"/>
    <xf numFmtId="0" fontId="9" fillId="0" borderId="18" xfId="19" applyFont="1" applyBorder="1" applyAlignment="1" applyProtection="1">
      <alignment horizontal="center"/>
      <protection locked="0"/>
    </xf>
    <xf numFmtId="0" fontId="9" fillId="0" borderId="18" xfId="19" applyFont="1" applyBorder="1" applyAlignment="1">
      <alignment horizontal="center"/>
    </xf>
    <xf numFmtId="0" fontId="15" fillId="18" borderId="0" xfId="19" applyFont="1" applyFill="1" applyBorder="1" applyAlignment="1">
      <alignment horizontal="center"/>
    </xf>
    <xf numFmtId="0" fontId="9" fillId="18" borderId="17" xfId="19" applyFont="1" applyFill="1" applyBorder="1" applyAlignment="1">
      <alignment horizontal="center"/>
    </xf>
    <xf numFmtId="0" fontId="38" fillId="18" borderId="18" xfId="19" applyFont="1" applyFill="1" applyBorder="1" applyAlignment="1">
      <alignment horizontal="center"/>
    </xf>
    <xf numFmtId="0" fontId="9" fillId="0" borderId="17" xfId="19" applyFont="1" applyBorder="1" applyAlignment="1">
      <alignment horizontal="center" vertical="center"/>
    </xf>
    <xf numFmtId="0" fontId="13" fillId="0" borderId="30" xfId="19" applyFont="1" applyBorder="1" applyAlignment="1" applyProtection="1">
      <alignment vertical="top"/>
      <protection locked="0"/>
    </xf>
    <xf numFmtId="0" fontId="13" fillId="0" borderId="0" xfId="19" applyFont="1" applyBorder="1" applyAlignment="1">
      <alignment vertical="top"/>
    </xf>
    <xf numFmtId="0" fontId="16" fillId="0" borderId="0" xfId="19" applyFont="1" applyBorder="1" applyAlignment="1">
      <alignment horizontal="center" vertical="top"/>
    </xf>
    <xf numFmtId="0" fontId="16" fillId="0" borderId="0" xfId="19" applyFont="1" applyBorder="1" applyAlignment="1">
      <alignment vertical="top"/>
    </xf>
    <xf numFmtId="0" fontId="16" fillId="0" borderId="31" xfId="19" applyFont="1" applyBorder="1" applyAlignment="1">
      <alignment horizontal="center" vertical="top"/>
    </xf>
    <xf numFmtId="0" fontId="16" fillId="0" borderId="0" xfId="19" applyFont="1" applyAlignment="1">
      <alignment vertical="top"/>
    </xf>
    <xf numFmtId="0" fontId="9" fillId="0" borderId="30" xfId="19" applyFont="1" applyBorder="1"/>
    <xf numFmtId="0" fontId="9" fillId="18" borderId="30" xfId="19" applyFont="1" applyFill="1" applyBorder="1"/>
    <xf numFmtId="0" fontId="9" fillId="18" borderId="0" xfId="19" applyFont="1" applyFill="1" applyBorder="1"/>
    <xf numFmtId="0" fontId="9" fillId="18" borderId="31" xfId="19" applyFont="1" applyFill="1" applyBorder="1"/>
    <xf numFmtId="0" fontId="15" fillId="18" borderId="34" xfId="19" applyFont="1" applyFill="1" applyBorder="1" applyAlignment="1">
      <alignment horizontal="center" vertical="center"/>
    </xf>
    <xf numFmtId="0" fontId="15" fillId="18" borderId="35" xfId="19" applyFont="1" applyFill="1" applyBorder="1" applyAlignment="1">
      <alignment horizontal="center" vertical="center" wrapText="1"/>
    </xf>
    <xf numFmtId="0" fontId="9" fillId="18" borderId="39" xfId="19" applyFont="1" applyFill="1" applyBorder="1"/>
    <xf numFmtId="0" fontId="9" fillId="18" borderId="25" xfId="19" applyFont="1" applyFill="1" applyBorder="1" applyAlignment="1"/>
    <xf numFmtId="0" fontId="9" fillId="18" borderId="26" xfId="19" applyFont="1" applyFill="1" applyBorder="1" applyAlignment="1"/>
    <xf numFmtId="0" fontId="9" fillId="18" borderId="25" xfId="19" applyFont="1" applyFill="1" applyBorder="1" applyAlignment="1">
      <alignment horizontal="center"/>
    </xf>
    <xf numFmtId="0" fontId="9" fillId="18" borderId="39" xfId="19" applyFont="1" applyFill="1" applyBorder="1" applyAlignment="1"/>
    <xf numFmtId="0" fontId="15" fillId="18" borderId="41" xfId="19" applyFont="1" applyFill="1" applyBorder="1"/>
    <xf numFmtId="0" fontId="9" fillId="18" borderId="21" xfId="19" applyFont="1" applyFill="1" applyBorder="1"/>
    <xf numFmtId="0" fontId="9" fillId="18" borderId="22" xfId="19" applyFont="1" applyFill="1" applyBorder="1"/>
    <xf numFmtId="0" fontId="13" fillId="18" borderId="30" xfId="19" applyFont="1" applyFill="1" applyBorder="1"/>
    <xf numFmtId="0" fontId="9" fillId="18" borderId="42" xfId="19" applyFont="1" applyFill="1" applyBorder="1"/>
    <xf numFmtId="0" fontId="9" fillId="0" borderId="0" xfId="19" applyFont="1" applyFill="1"/>
    <xf numFmtId="0" fontId="14" fillId="18" borderId="11" xfId="19" applyFont="1" applyFill="1" applyBorder="1" applyAlignment="1">
      <alignment horizontal="center"/>
    </xf>
    <xf numFmtId="0" fontId="14" fillId="18" borderId="45" xfId="19" applyFont="1" applyFill="1" applyBorder="1" applyAlignment="1">
      <alignment horizontal="center"/>
    </xf>
    <xf numFmtId="0" fontId="12" fillId="0" borderId="0" xfId="19" applyFont="1"/>
    <xf numFmtId="0" fontId="12" fillId="18" borderId="15" xfId="19" applyFont="1" applyFill="1" applyBorder="1"/>
    <xf numFmtId="0" fontId="12" fillId="18" borderId="29" xfId="19" applyFont="1" applyFill="1" applyBorder="1"/>
    <xf numFmtId="0" fontId="12" fillId="18" borderId="52" xfId="19" applyFont="1" applyFill="1" applyBorder="1"/>
    <xf numFmtId="0" fontId="12" fillId="18" borderId="53" xfId="19" applyFont="1" applyFill="1" applyBorder="1"/>
    <xf numFmtId="165" fontId="12" fillId="18" borderId="57" xfId="20" applyFont="1" applyFill="1" applyBorder="1"/>
    <xf numFmtId="0" fontId="14" fillId="18" borderId="30" xfId="19" applyFont="1" applyFill="1" applyBorder="1"/>
    <xf numFmtId="0" fontId="12" fillId="18" borderId="0" xfId="19" applyFont="1" applyFill="1" applyBorder="1"/>
    <xf numFmtId="0" fontId="12" fillId="18" borderId="31" xfId="19" applyFont="1" applyFill="1" applyBorder="1"/>
    <xf numFmtId="0" fontId="15" fillId="18" borderId="46" xfId="19" applyFont="1" applyFill="1" applyBorder="1"/>
    <xf numFmtId="0" fontId="9" fillId="18" borderId="33" xfId="19" applyFont="1" applyFill="1" applyBorder="1"/>
    <xf numFmtId="0" fontId="9" fillId="18" borderId="58" xfId="19" applyFont="1" applyFill="1" applyBorder="1"/>
    <xf numFmtId="0" fontId="12" fillId="18" borderId="59" xfId="19" applyFont="1" applyFill="1" applyBorder="1"/>
    <xf numFmtId="0" fontId="12" fillId="18" borderId="42" xfId="19" applyFont="1" applyFill="1" applyBorder="1"/>
    <xf numFmtId="0" fontId="14" fillId="18" borderId="44" xfId="19" applyFont="1" applyFill="1" applyBorder="1" applyAlignment="1">
      <alignment horizontal="center"/>
    </xf>
    <xf numFmtId="0" fontId="12" fillId="18" borderId="33" xfId="19" applyFont="1" applyFill="1" applyBorder="1"/>
    <xf numFmtId="0" fontId="12" fillId="18" borderId="21" xfId="19" applyFont="1" applyFill="1" applyBorder="1"/>
    <xf numFmtId="0" fontId="12" fillId="18" borderId="60" xfId="19" applyFont="1" applyFill="1" applyBorder="1"/>
    <xf numFmtId="0" fontId="12" fillId="18" borderId="77" xfId="19" applyFont="1" applyFill="1" applyBorder="1"/>
    <xf numFmtId="0" fontId="12" fillId="18" borderId="30" xfId="19" applyFont="1" applyFill="1" applyBorder="1"/>
    <xf numFmtId="0" fontId="12" fillId="18" borderId="58" xfId="19" applyFont="1" applyFill="1" applyBorder="1"/>
    <xf numFmtId="0" fontId="14" fillId="18" borderId="37" xfId="19" applyFont="1" applyFill="1" applyBorder="1" applyAlignment="1">
      <alignment horizontal="center" vertical="center"/>
    </xf>
    <xf numFmtId="0" fontId="14" fillId="18" borderId="11" xfId="19" applyFont="1" applyFill="1" applyBorder="1" applyAlignment="1">
      <alignment horizontal="center" vertical="center"/>
    </xf>
    <xf numFmtId="0" fontId="14" fillId="18" borderId="11" xfId="19" applyFont="1" applyFill="1" applyBorder="1" applyAlignment="1">
      <alignment horizontal="center" vertical="center" wrapText="1"/>
    </xf>
    <xf numFmtId="0" fontId="14" fillId="18" borderId="36" xfId="19" applyFont="1" applyFill="1" applyBorder="1" applyAlignment="1">
      <alignment horizontal="center" vertical="center" wrapText="1"/>
    </xf>
    <xf numFmtId="0" fontId="14" fillId="18" borderId="45" xfId="19" applyFont="1" applyFill="1" applyBorder="1" applyAlignment="1">
      <alignment horizontal="center" vertical="center"/>
    </xf>
    <xf numFmtId="0" fontId="12" fillId="18" borderId="46" xfId="19" applyFont="1" applyFill="1" applyBorder="1" applyAlignment="1"/>
    <xf numFmtId="0" fontId="12" fillId="18" borderId="33" xfId="19" applyFont="1" applyFill="1" applyBorder="1" applyAlignment="1"/>
    <xf numFmtId="0" fontId="12" fillId="18" borderId="15" xfId="19" applyFont="1" applyFill="1" applyBorder="1" applyAlignment="1"/>
    <xf numFmtId="0" fontId="12" fillId="18" borderId="25" xfId="19" applyFont="1" applyFill="1" applyBorder="1" applyAlignment="1"/>
    <xf numFmtId="0" fontId="12" fillId="18" borderId="26" xfId="19" applyFont="1" applyFill="1" applyBorder="1" applyAlignment="1"/>
    <xf numFmtId="0" fontId="12" fillId="18" borderId="60" xfId="19" applyFont="1" applyFill="1" applyBorder="1" applyAlignment="1"/>
    <xf numFmtId="165" fontId="12" fillId="18" borderId="62" xfId="20" applyFont="1" applyFill="1" applyBorder="1"/>
    <xf numFmtId="0" fontId="14" fillId="18" borderId="45" xfId="19" applyFont="1" applyFill="1" applyBorder="1" applyAlignment="1">
      <alignment horizontal="center" vertical="center" wrapText="1"/>
    </xf>
    <xf numFmtId="0" fontId="14" fillId="18" borderId="36" xfId="19" applyFont="1" applyFill="1" applyBorder="1" applyAlignment="1">
      <alignment horizontal="center"/>
    </xf>
    <xf numFmtId="0" fontId="14" fillId="18" borderId="37" xfId="19" applyFont="1" applyFill="1" applyBorder="1" applyAlignment="1">
      <alignment horizontal="center" wrapText="1"/>
    </xf>
    <xf numFmtId="0" fontId="14" fillId="18" borderId="11" xfId="19" applyFont="1" applyFill="1" applyBorder="1" applyAlignment="1">
      <alignment horizontal="center" wrapText="1"/>
    </xf>
    <xf numFmtId="0" fontId="14" fillId="18" borderId="45" xfId="19" applyFont="1" applyFill="1" applyBorder="1" applyAlignment="1">
      <alignment horizontal="center" wrapText="1"/>
    </xf>
    <xf numFmtId="166" fontId="12" fillId="18" borderId="33" xfId="21" applyFont="1" applyFill="1" applyBorder="1"/>
    <xf numFmtId="9" fontId="12" fillId="18" borderId="47" xfId="22" applyFont="1" applyFill="1" applyBorder="1"/>
    <xf numFmtId="9" fontId="12" fillId="18" borderId="15" xfId="22" applyNumberFormat="1" applyFont="1" applyFill="1" applyBorder="1"/>
    <xf numFmtId="166" fontId="12" fillId="18" borderId="29" xfId="21" applyFont="1" applyFill="1" applyBorder="1"/>
    <xf numFmtId="0" fontId="12" fillId="18" borderId="41" xfId="19" applyFont="1" applyFill="1" applyBorder="1" applyAlignment="1"/>
    <xf numFmtId="0" fontId="12" fillId="18" borderId="21" xfId="19" applyFont="1" applyFill="1" applyBorder="1" applyAlignment="1"/>
    <xf numFmtId="166" fontId="12" fillId="18" borderId="26" xfId="21" applyFont="1" applyFill="1" applyBorder="1"/>
    <xf numFmtId="9" fontId="12" fillId="18" borderId="40" xfId="22" applyFont="1" applyFill="1" applyBorder="1"/>
    <xf numFmtId="0" fontId="12" fillId="0" borderId="30" xfId="19" applyFont="1" applyBorder="1"/>
    <xf numFmtId="0" fontId="12" fillId="0" borderId="0" xfId="19" applyFont="1" applyBorder="1"/>
    <xf numFmtId="0" fontId="12" fillId="0" borderId="17" xfId="19" applyFont="1" applyBorder="1"/>
    <xf numFmtId="0" fontId="12" fillId="0" borderId="31" xfId="19" applyFont="1" applyBorder="1"/>
    <xf numFmtId="0" fontId="15" fillId="0" borderId="35" xfId="19" applyFont="1" applyFill="1" applyBorder="1"/>
    <xf numFmtId="0" fontId="9" fillId="0" borderId="36" xfId="19" applyFont="1" applyFill="1" applyBorder="1"/>
    <xf numFmtId="0" fontId="9" fillId="0" borderId="38" xfId="19" applyFont="1" applyFill="1" applyBorder="1"/>
    <xf numFmtId="0" fontId="9" fillId="0" borderId="46" xfId="19" applyFont="1" applyBorder="1" applyAlignment="1"/>
    <xf numFmtId="0" fontId="9" fillId="0" borderId="33" xfId="19" applyFont="1" applyBorder="1" applyAlignment="1"/>
    <xf numFmtId="0" fontId="9" fillId="0" borderId="58" xfId="19" applyFont="1" applyBorder="1" applyAlignment="1"/>
    <xf numFmtId="0" fontId="9" fillId="0" borderId="25" xfId="19" applyFont="1" applyBorder="1" applyAlignment="1"/>
    <xf numFmtId="0" fontId="9" fillId="0" borderId="26" xfId="19" applyFont="1" applyBorder="1" applyAlignment="1"/>
    <xf numFmtId="0" fontId="9" fillId="0" borderId="27" xfId="19" applyFont="1" applyBorder="1" applyAlignment="1"/>
    <xf numFmtId="0" fontId="9" fillId="0" borderId="30" xfId="19" applyFont="1" applyBorder="1" applyAlignment="1"/>
    <xf numFmtId="0" fontId="9" fillId="0" borderId="0" xfId="19" applyFont="1" applyBorder="1" applyAlignment="1"/>
    <xf numFmtId="0" fontId="9" fillId="0" borderId="31" xfId="19" applyFont="1" applyBorder="1" applyAlignment="1"/>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2" fillId="0" borderId="21" xfId="19" applyFont="1" applyBorder="1"/>
    <xf numFmtId="0" fontId="9" fillId="0" borderId="0" xfId="19" applyFont="1" applyBorder="1" applyAlignment="1">
      <alignment horizontal="left"/>
    </xf>
    <xf numFmtId="0" fontId="9" fillId="0" borderId="30" xfId="19" applyFont="1" applyBorder="1" applyAlignment="1">
      <alignment horizontal="left"/>
    </xf>
    <xf numFmtId="0" fontId="16" fillId="0" borderId="30" xfId="19" applyFont="1" applyBorder="1" applyAlignment="1">
      <alignment horizontal="left"/>
    </xf>
    <xf numFmtId="0" fontId="18" fillId="0" borderId="0" xfId="19" applyFont="1" applyBorder="1" applyAlignment="1">
      <alignment horizontal="left"/>
    </xf>
    <xf numFmtId="0" fontId="16" fillId="0" borderId="59" xfId="19" applyFont="1" applyBorder="1" applyAlignment="1">
      <alignment horizontal="left"/>
    </xf>
    <xf numFmtId="0" fontId="18" fillId="0" borderId="42" xfId="19" applyFont="1" applyBorder="1" applyAlignment="1">
      <alignment horizontal="left"/>
    </xf>
    <xf numFmtId="0" fontId="9" fillId="0" borderId="42" xfId="19" applyFont="1" applyBorder="1"/>
    <xf numFmtId="0" fontId="19" fillId="7" borderId="15" xfId="0" applyFont="1" applyFill="1" applyBorder="1" applyAlignment="1">
      <alignment horizontal="center"/>
    </xf>
    <xf numFmtId="165" fontId="0" fillId="0" borderId="0" xfId="0" applyNumberFormat="1" applyFill="1" applyProtection="1"/>
    <xf numFmtId="175" fontId="34" fillId="30" borderId="0" xfId="0" applyNumberFormat="1" applyFont="1" applyFill="1" applyAlignment="1" applyProtection="1">
      <alignment wrapText="1"/>
    </xf>
    <xf numFmtId="175" fontId="0" fillId="0" borderId="0" xfId="0" applyNumberFormat="1" applyFill="1" applyProtection="1"/>
    <xf numFmtId="167" fontId="45" fillId="7" borderId="23" xfId="0" applyNumberFormat="1" applyFont="1" applyFill="1" applyBorder="1" applyAlignment="1">
      <alignment horizontal="right"/>
    </xf>
    <xf numFmtId="0" fontId="0" fillId="0" borderId="0" xfId="0" applyFill="1" applyProtection="1"/>
    <xf numFmtId="0" fontId="0" fillId="0" borderId="0" xfId="0" applyFill="1" applyProtection="1"/>
    <xf numFmtId="164" fontId="8" fillId="25" borderId="6" xfId="11" applyFont="1" applyFill="1" applyBorder="1" applyProtection="1">
      <protection locked="0"/>
    </xf>
    <xf numFmtId="164" fontId="0" fillId="0" borderId="15" xfId="11" applyFont="1" applyFill="1" applyBorder="1" applyProtection="1">
      <protection locked="0"/>
    </xf>
    <xf numFmtId="164" fontId="4" fillId="5" borderId="4" xfId="11" applyFont="1" applyFill="1" applyBorder="1" applyProtection="1">
      <protection locked="0"/>
    </xf>
    <xf numFmtId="164" fontId="4" fillId="16" borderId="63" xfId="11" applyFont="1" applyFill="1" applyBorder="1" applyProtection="1">
      <protection locked="0"/>
    </xf>
    <xf numFmtId="0" fontId="0" fillId="31" borderId="3" xfId="2" applyFont="1" applyFill="1" applyBorder="1" applyAlignment="1" applyProtection="1">
      <alignment horizontal="center" vertical="center"/>
    </xf>
    <xf numFmtId="0" fontId="6" fillId="31" borderId="3" xfId="2" applyFont="1" applyFill="1" applyBorder="1" applyAlignment="1" applyProtection="1">
      <alignment horizontal="center" vertical="center" wrapText="1"/>
    </xf>
    <xf numFmtId="0" fontId="6" fillId="31" borderId="3" xfId="2" applyFont="1" applyFill="1" applyBorder="1" applyAlignment="1" applyProtection="1">
      <alignment wrapText="1"/>
    </xf>
    <xf numFmtId="178" fontId="6" fillId="31" borderId="3" xfId="2" applyNumberFormat="1" applyFont="1" applyFill="1" applyBorder="1" applyAlignment="1" applyProtection="1">
      <alignment horizontal="center"/>
    </xf>
    <xf numFmtId="0" fontId="6" fillId="26" borderId="3" xfId="2" applyFont="1" applyFill="1" applyBorder="1" applyProtection="1"/>
    <xf numFmtId="0" fontId="6" fillId="26" borderId="3" xfId="2" applyFont="1" applyFill="1" applyBorder="1" applyAlignment="1" applyProtection="1">
      <alignment horizontal="center" vertical="center" wrapText="1"/>
    </xf>
    <xf numFmtId="0" fontId="6" fillId="26" borderId="3" xfId="2" applyFont="1" applyFill="1" applyBorder="1" applyAlignment="1" applyProtection="1">
      <alignment wrapText="1"/>
    </xf>
    <xf numFmtId="165" fontId="6" fillId="26" borderId="3" xfId="9" applyFont="1" applyFill="1" applyBorder="1" applyProtection="1">
      <protection locked="0"/>
    </xf>
    <xf numFmtId="165" fontId="6" fillId="26" borderId="3" xfId="9" applyFont="1" applyFill="1" applyBorder="1" applyAlignment="1" applyProtection="1">
      <alignment horizontal="center" vertical="center"/>
      <protection locked="0"/>
    </xf>
    <xf numFmtId="0" fontId="9" fillId="27" borderId="32" xfId="0" applyFont="1" applyFill="1" applyBorder="1" applyAlignment="1">
      <alignment horizontal="left"/>
    </xf>
    <xf numFmtId="0" fontId="15" fillId="27" borderId="17" xfId="0" applyFont="1" applyFill="1" applyBorder="1" applyAlignment="1">
      <alignment horizontal="center"/>
    </xf>
    <xf numFmtId="0" fontId="8" fillId="25" borderId="6" xfId="1" applyFont="1" applyFill="1" applyBorder="1" applyAlignment="1" applyProtection="1">
      <alignment horizontal="center" vertical="center"/>
    </xf>
    <xf numFmtId="0" fontId="8"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164" fontId="0" fillId="0" borderId="0" xfId="0" applyNumberFormat="1" applyFill="1" applyProtection="1"/>
    <xf numFmtId="0" fontId="0" fillId="17" borderId="0" xfId="0" applyFill="1" applyBorder="1" applyAlignment="1" applyProtection="1">
      <alignment horizontal="center"/>
    </xf>
    <xf numFmtId="0" fontId="29" fillId="19" borderId="81" xfId="0" applyFont="1" applyFill="1" applyBorder="1" applyAlignment="1" applyProtection="1">
      <alignment horizontal="center" vertical="top" wrapText="1"/>
    </xf>
    <xf numFmtId="0" fontId="30" fillId="19" borderId="82" xfId="0" applyFont="1" applyFill="1" applyBorder="1" applyAlignment="1" applyProtection="1">
      <alignment horizontal="center" vertical="top" wrapText="1"/>
    </xf>
    <xf numFmtId="0" fontId="30" fillId="19" borderId="83" xfId="0" applyFont="1" applyFill="1" applyBorder="1" applyAlignment="1" applyProtection="1">
      <alignment horizontal="center" vertical="top" wrapText="1"/>
    </xf>
    <xf numFmtId="0" fontId="5" fillId="4" borderId="3" xfId="2" applyFont="1" applyFill="1" applyBorder="1" applyAlignment="1" applyProtection="1">
      <alignment horizontal="center" vertical="center"/>
    </xf>
    <xf numFmtId="0" fontId="31"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7" fillId="6" borderId="99" xfId="3" applyFont="1" applyFill="1" applyBorder="1" applyAlignment="1" applyProtection="1">
      <alignment horizontal="center" vertical="center"/>
    </xf>
    <xf numFmtId="0" fontId="7" fillId="6" borderId="100" xfId="3" applyFont="1" applyFill="1" applyBorder="1" applyAlignment="1" applyProtection="1">
      <alignment horizontal="center" vertical="center"/>
    </xf>
    <xf numFmtId="0" fontId="7" fillId="6" borderId="101" xfId="3" applyFont="1" applyFill="1" applyBorder="1" applyAlignment="1" applyProtection="1">
      <alignment horizontal="center" vertical="center"/>
    </xf>
    <xf numFmtId="0" fontId="31" fillId="22" borderId="89" xfId="0" applyFont="1" applyFill="1" applyBorder="1" applyAlignment="1" applyProtection="1">
      <alignment horizontal="center" vertical="center" wrapText="1"/>
    </xf>
    <xf numFmtId="0" fontId="31" fillId="22" borderId="90" xfId="0" applyFont="1" applyFill="1" applyBorder="1" applyAlignment="1" applyProtection="1">
      <alignment horizontal="center" vertical="center" wrapText="1"/>
    </xf>
    <xf numFmtId="0" fontId="31" fillId="22" borderId="91" xfId="0" applyFont="1" applyFill="1" applyBorder="1" applyAlignment="1" applyProtection="1">
      <alignment horizontal="center" vertical="center" wrapText="1"/>
    </xf>
    <xf numFmtId="0" fontId="31" fillId="22" borderId="92" xfId="0" applyFont="1" applyFill="1" applyBorder="1" applyAlignment="1" applyProtection="1">
      <alignment horizontal="center" vertical="center" wrapText="1"/>
    </xf>
    <xf numFmtId="0" fontId="31" fillId="22" borderId="5" xfId="0" applyFont="1" applyFill="1" applyBorder="1" applyAlignment="1" applyProtection="1">
      <alignment horizontal="center" vertical="center" wrapText="1"/>
    </xf>
    <xf numFmtId="0" fontId="31" fillId="22" borderId="93" xfId="0" applyFont="1" applyFill="1" applyBorder="1" applyAlignment="1" applyProtection="1">
      <alignment horizontal="center" vertical="center" wrapText="1"/>
    </xf>
    <xf numFmtId="0" fontId="7" fillId="24" borderId="94" xfId="3" applyFont="1" applyFill="1" applyBorder="1" applyAlignment="1" applyProtection="1">
      <alignment horizontal="center" vertical="center"/>
    </xf>
    <xf numFmtId="0" fontId="32" fillId="23" borderId="95" xfId="0" applyFont="1" applyFill="1" applyBorder="1" applyAlignment="1" applyProtection="1">
      <alignment horizontal="center" vertical="center" wrapText="1"/>
    </xf>
    <xf numFmtId="0" fontId="32" fillId="23" borderId="96" xfId="0" applyFont="1" applyFill="1" applyBorder="1" applyAlignment="1" applyProtection="1">
      <alignment horizontal="center" vertical="center"/>
    </xf>
    <xf numFmtId="0" fontId="32" fillId="23" borderId="97" xfId="0" applyFont="1" applyFill="1" applyBorder="1" applyAlignment="1" applyProtection="1">
      <alignment horizontal="center" vertical="center"/>
    </xf>
    <xf numFmtId="0" fontId="7" fillId="24" borderId="4" xfId="3" applyFont="1" applyFill="1" applyBorder="1" applyAlignment="1" applyProtection="1">
      <alignment horizontal="center" vertical="center"/>
    </xf>
    <xf numFmtId="0" fontId="7" fillId="24" borderId="64" xfId="3" applyFont="1" applyFill="1" applyBorder="1" applyAlignment="1" applyProtection="1">
      <alignment horizontal="center" vertical="center"/>
    </xf>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5" fillId="0" borderId="30" xfId="19" applyFont="1" applyBorder="1" applyAlignment="1">
      <alignment horizontal="justify" wrapText="1"/>
    </xf>
    <xf numFmtId="0" fontId="15" fillId="0" borderId="0" xfId="19" applyFont="1" applyBorder="1" applyAlignment="1">
      <alignment horizontal="justify" wrapText="1"/>
    </xf>
    <xf numFmtId="0" fontId="15" fillId="0" borderId="31" xfId="19" applyFont="1" applyBorder="1" applyAlignment="1">
      <alignment horizontal="justify" wrapText="1"/>
    </xf>
    <xf numFmtId="0" fontId="19" fillId="0" borderId="0" xfId="19" applyFont="1" applyBorder="1" applyAlignment="1">
      <alignment horizontal="right"/>
    </xf>
    <xf numFmtId="0" fontId="19" fillId="0" borderId="31" xfId="19" applyFont="1" applyBorder="1" applyAlignment="1">
      <alignment horizontal="right"/>
    </xf>
    <xf numFmtId="0" fontId="19" fillId="0" borderId="42" xfId="19" applyFont="1" applyBorder="1" applyAlignment="1">
      <alignment horizontal="right"/>
    </xf>
    <xf numFmtId="0" fontId="19" fillId="0" borderId="61" xfId="19" applyFont="1" applyBorder="1" applyAlignment="1">
      <alignment horizontal="right"/>
    </xf>
    <xf numFmtId="0" fontId="12" fillId="18" borderId="46" xfId="19" applyFont="1" applyFill="1" applyBorder="1" applyAlignment="1"/>
    <xf numFmtId="0" fontId="12" fillId="18" borderId="33" xfId="19" applyFont="1" applyFill="1" applyBorder="1" applyAlignment="1"/>
    <xf numFmtId="166" fontId="12" fillId="18" borderId="49" xfId="21" applyFont="1" applyFill="1" applyBorder="1" applyAlignment="1">
      <alignment horizontal="center"/>
    </xf>
    <xf numFmtId="166" fontId="12" fillId="18" borderId="47" xfId="21" applyFont="1" applyFill="1" applyBorder="1" applyAlignment="1">
      <alignment horizontal="center"/>
    </xf>
    <xf numFmtId="166" fontId="12" fillId="18" borderId="51" xfId="21" applyFont="1" applyFill="1" applyBorder="1" applyAlignment="1">
      <alignment horizontal="center"/>
    </xf>
    <xf numFmtId="166" fontId="12" fillId="18" borderId="40" xfId="21" applyFont="1" applyFill="1" applyBorder="1" applyAlignment="1">
      <alignment horizontal="center"/>
    </xf>
    <xf numFmtId="0" fontId="14" fillId="18" borderId="54" xfId="19" applyFont="1" applyFill="1" applyBorder="1" applyAlignment="1">
      <alignment horizontal="right"/>
    </xf>
    <xf numFmtId="0" fontId="14" fillId="18" borderId="55" xfId="19" applyFont="1" applyFill="1" applyBorder="1" applyAlignment="1">
      <alignment horizontal="right"/>
    </xf>
    <xf numFmtId="0" fontId="14" fillId="18" borderId="56" xfId="19" applyFont="1" applyFill="1" applyBorder="1" applyAlignment="1">
      <alignment horizontal="right"/>
    </xf>
    <xf numFmtId="0" fontId="12" fillId="18" borderId="25" xfId="19" applyFont="1" applyFill="1" applyBorder="1" applyAlignment="1"/>
    <xf numFmtId="0" fontId="12" fillId="18" borderId="26" xfId="19" applyFont="1" applyFill="1" applyBorder="1" applyAlignment="1"/>
    <xf numFmtId="0" fontId="12" fillId="18" borderId="51" xfId="19" applyFont="1" applyFill="1" applyBorder="1" applyAlignment="1">
      <alignment horizontal="center"/>
    </xf>
    <xf numFmtId="0" fontId="12" fillId="18" borderId="40" xfId="19" applyFont="1" applyFill="1" applyBorder="1" applyAlignment="1">
      <alignment horizontal="center"/>
    </xf>
    <xf numFmtId="0" fontId="14" fillId="18" borderId="35" xfId="19" applyFont="1" applyFill="1" applyBorder="1" applyAlignment="1">
      <alignment horizontal="center"/>
    </xf>
    <xf numFmtId="0" fontId="14" fillId="18" borderId="36" xfId="19" applyFont="1" applyFill="1" applyBorder="1" applyAlignment="1">
      <alignment horizontal="center"/>
    </xf>
    <xf numFmtId="0" fontId="14" fillId="18" borderId="44" xfId="19" applyFont="1" applyFill="1" applyBorder="1" applyAlignment="1">
      <alignment horizontal="center" wrapText="1"/>
    </xf>
    <xf numFmtId="0" fontId="14" fillId="18" borderId="37" xfId="19" applyFont="1" applyFill="1" applyBorder="1" applyAlignment="1">
      <alignment horizontal="center" wrapText="1"/>
    </xf>
    <xf numFmtId="0" fontId="12" fillId="18" borderId="49" xfId="19" applyFont="1" applyFill="1" applyBorder="1" applyAlignment="1">
      <alignment horizontal="center"/>
    </xf>
    <xf numFmtId="0" fontId="12" fillId="18" borderId="47" xfId="19" applyFont="1" applyFill="1" applyBorder="1" applyAlignment="1">
      <alignment horizontal="center"/>
    </xf>
    <xf numFmtId="0" fontId="12" fillId="18" borderId="47" xfId="19" applyFont="1" applyFill="1" applyBorder="1" applyAlignment="1"/>
    <xf numFmtId="0" fontId="12" fillId="18" borderId="40" xfId="19" applyFont="1" applyFill="1" applyBorder="1" applyAlignment="1"/>
    <xf numFmtId="0" fontId="14" fillId="18" borderId="35" xfId="19" applyFont="1" applyFill="1" applyBorder="1" applyAlignment="1">
      <alignment horizontal="center" vertical="center"/>
    </xf>
    <xf numFmtId="0" fontId="14" fillId="18" borderId="36" xfId="19" applyFont="1" applyFill="1" applyBorder="1" applyAlignment="1">
      <alignment horizontal="center" vertical="center"/>
    </xf>
    <xf numFmtId="0" fontId="14" fillId="18" borderId="37" xfId="19" applyFont="1" applyFill="1" applyBorder="1" applyAlignment="1">
      <alignment horizontal="center" vertical="center"/>
    </xf>
    <xf numFmtId="0" fontId="14" fillId="18" borderId="44" xfId="19" applyFont="1" applyFill="1" applyBorder="1" applyAlignment="1">
      <alignment horizontal="center" vertical="center"/>
    </xf>
    <xf numFmtId="0" fontId="14" fillId="18" borderId="59" xfId="19" applyFont="1" applyFill="1" applyBorder="1" applyAlignment="1">
      <alignment horizontal="right"/>
    </xf>
    <xf numFmtId="0" fontId="14" fillId="18" borderId="42" xfId="19" applyFont="1" applyFill="1" applyBorder="1" applyAlignment="1">
      <alignment horizontal="right"/>
    </xf>
    <xf numFmtId="0" fontId="14" fillId="18" borderId="61" xfId="19" applyFont="1" applyFill="1" applyBorder="1" applyAlignment="1">
      <alignment horizontal="right"/>
    </xf>
    <xf numFmtId="0" fontId="14" fillId="18" borderId="44" xfId="19" applyFont="1" applyFill="1" applyBorder="1" applyAlignment="1">
      <alignment horizontal="center" vertical="center" wrapText="1"/>
    </xf>
    <xf numFmtId="0" fontId="14" fillId="18" borderId="37" xfId="19" applyFont="1" applyFill="1" applyBorder="1" applyAlignment="1">
      <alignment horizontal="center" vertical="center" wrapText="1"/>
    </xf>
    <xf numFmtId="0" fontId="12" fillId="18" borderId="25" xfId="19" applyFont="1" applyFill="1" applyBorder="1" applyAlignment="1">
      <alignment horizontal="center"/>
    </xf>
    <xf numFmtId="0" fontId="12" fillId="18" borderId="26" xfId="19" applyFont="1" applyFill="1" applyBorder="1" applyAlignment="1">
      <alignment horizontal="center"/>
    </xf>
    <xf numFmtId="0" fontId="12" fillId="18" borderId="51" xfId="19" applyFont="1" applyFill="1" applyBorder="1" applyAlignment="1"/>
    <xf numFmtId="0" fontId="14" fillId="18" borderId="37" xfId="19" applyFont="1" applyFill="1" applyBorder="1" applyAlignment="1">
      <alignment horizontal="center"/>
    </xf>
    <xf numFmtId="0" fontId="14" fillId="18" borderId="44" xfId="19" applyFont="1" applyFill="1" applyBorder="1" applyAlignment="1">
      <alignment horizontal="center"/>
    </xf>
    <xf numFmtId="0" fontId="9" fillId="18" borderId="25" xfId="19" applyFont="1" applyFill="1" applyBorder="1" applyAlignment="1">
      <alignment horizontal="center"/>
    </xf>
    <xf numFmtId="0" fontId="9" fillId="18" borderId="27" xfId="19" applyFont="1" applyFill="1" applyBorder="1" applyAlignment="1">
      <alignment horizontal="center"/>
    </xf>
    <xf numFmtId="0" fontId="14" fillId="18" borderId="16" xfId="19" applyFont="1" applyFill="1" applyBorder="1" applyAlignment="1">
      <alignment horizontal="center"/>
    </xf>
    <xf numFmtId="0" fontId="14" fillId="18" borderId="43" xfId="19" applyFont="1" applyFill="1" applyBorder="1" applyAlignment="1">
      <alignment horizontal="center"/>
    </xf>
    <xf numFmtId="0" fontId="12" fillId="18" borderId="46" xfId="19" applyFont="1" applyFill="1" applyBorder="1" applyAlignment="1">
      <alignment horizontal="center"/>
    </xf>
    <xf numFmtId="0" fontId="12" fillId="18" borderId="33" xfId="19" applyFont="1" applyFill="1" applyBorder="1" applyAlignment="1">
      <alignment horizontal="center"/>
    </xf>
    <xf numFmtId="0" fontId="12" fillId="18" borderId="49" xfId="19" applyFont="1" applyFill="1" applyBorder="1" applyAlignment="1"/>
    <xf numFmtId="0" fontId="12" fillId="0" borderId="42" xfId="19" applyFont="1" applyBorder="1" applyAlignment="1">
      <alignment horizontal="center"/>
    </xf>
    <xf numFmtId="0" fontId="12" fillId="0" borderId="61" xfId="19" applyFont="1" applyBorder="1" applyAlignment="1">
      <alignment horizontal="center"/>
    </xf>
    <xf numFmtId="0" fontId="16" fillId="0" borderId="21" xfId="19" applyFont="1" applyBorder="1" applyAlignment="1">
      <alignment horizontal="center" vertical="top"/>
    </xf>
    <xf numFmtId="0" fontId="43" fillId="0" borderId="109" xfId="19" applyFont="1" applyFill="1" applyBorder="1" applyAlignment="1" applyProtection="1">
      <alignment horizontal="center"/>
      <protection locked="0"/>
    </xf>
    <xf numFmtId="0" fontId="43" fillId="0" borderId="15" xfId="19" applyFont="1" applyFill="1" applyBorder="1" applyAlignment="1" applyProtection="1">
      <alignment horizontal="center"/>
      <protection locked="0"/>
    </xf>
    <xf numFmtId="0" fontId="43" fillId="0" borderId="29" xfId="19" applyFont="1" applyFill="1" applyBorder="1" applyAlignment="1" applyProtection="1">
      <alignment horizontal="center"/>
      <protection locked="0"/>
    </xf>
    <xf numFmtId="0" fontId="15" fillId="18" borderId="35" xfId="19" applyFont="1" applyFill="1" applyBorder="1" applyAlignment="1">
      <alignment horizontal="center" vertical="center" wrapText="1"/>
    </xf>
    <xf numFmtId="0" fontId="9" fillId="18" borderId="36" xfId="19" applyFont="1" applyFill="1" applyBorder="1" applyAlignment="1">
      <alignment horizontal="center" vertical="center" wrapText="1"/>
    </xf>
    <xf numFmtId="0" fontId="9" fillId="18" borderId="38" xfId="19" applyFont="1" applyFill="1" applyBorder="1" applyAlignment="1">
      <alignment horizontal="center" vertical="center" wrapText="1"/>
    </xf>
    <xf numFmtId="0" fontId="15" fillId="18" borderId="35" xfId="19" applyFont="1" applyFill="1" applyBorder="1" applyAlignment="1">
      <alignment horizontal="center" vertical="center"/>
    </xf>
    <xf numFmtId="0" fontId="15" fillId="18" borderId="38" xfId="19" applyFont="1" applyFill="1" applyBorder="1" applyAlignment="1">
      <alignment horizontal="center" vertical="center"/>
    </xf>
    <xf numFmtId="0" fontId="12" fillId="18" borderId="11" xfId="6" applyFont="1" applyFill="1" applyBorder="1" applyAlignment="1">
      <alignment horizontal="left" vertical="center"/>
    </xf>
    <xf numFmtId="0" fontId="12" fillId="18" borderId="15" xfId="6" applyFont="1" applyFill="1" applyBorder="1" applyAlignment="1">
      <alignment horizontal="left" vertical="center"/>
    </xf>
    <xf numFmtId="0" fontId="15" fillId="18" borderId="13" xfId="19" applyFont="1" applyFill="1" applyBorder="1" applyAlignment="1">
      <alignment horizontal="center"/>
    </xf>
    <xf numFmtId="0" fontId="15" fillId="18" borderId="0" xfId="19" applyFont="1" applyFill="1" applyBorder="1" applyAlignment="1">
      <alignment horizontal="center"/>
    </xf>
    <xf numFmtId="0" fontId="15" fillId="18" borderId="14" xfId="19" applyFont="1" applyFill="1" applyBorder="1" applyAlignment="1">
      <alignment horizontal="center"/>
    </xf>
    <xf numFmtId="0" fontId="12" fillId="18" borderId="19" xfId="6" applyFont="1" applyFill="1" applyBorder="1" applyAlignment="1">
      <alignment horizontal="left" vertical="center"/>
    </xf>
    <xf numFmtId="0" fontId="12" fillId="18" borderId="52" xfId="6" applyFont="1" applyFill="1" applyBorder="1" applyAlignment="1">
      <alignment horizontal="left" vertical="center"/>
    </xf>
    <xf numFmtId="0" fontId="12" fillId="18" borderId="103" xfId="6" applyFont="1" applyFill="1" applyBorder="1" applyAlignment="1">
      <alignment horizontal="center" vertical="center"/>
    </xf>
    <xf numFmtId="0" fontId="12" fillId="18" borderId="9" xfId="6" applyFont="1" applyFill="1" applyBorder="1" applyAlignment="1">
      <alignment horizontal="center" vertical="center"/>
    </xf>
    <xf numFmtId="0" fontId="12" fillId="18" borderId="12" xfId="6" applyFont="1" applyFill="1" applyBorder="1" applyAlignment="1">
      <alignment horizontal="center" vertical="center"/>
    </xf>
    <xf numFmtId="0" fontId="12" fillId="18" borderId="16" xfId="6" applyFont="1" applyFill="1" applyBorder="1" applyAlignment="1">
      <alignment horizontal="center" vertical="center"/>
    </xf>
    <xf numFmtId="0" fontId="12" fillId="18" borderId="17" xfId="6" applyFont="1" applyFill="1" applyBorder="1" applyAlignment="1">
      <alignment horizontal="center" vertical="center"/>
    </xf>
    <xf numFmtId="0" fontId="12" fillId="18" borderId="18" xfId="6" applyFont="1" applyFill="1" applyBorder="1" applyAlignment="1">
      <alignment horizontal="center" vertic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2" fillId="18" borderId="23" xfId="19" applyFont="1" applyFill="1" applyBorder="1" applyAlignment="1">
      <alignment horizontal="left" vertical="center"/>
    </xf>
    <xf numFmtId="0" fontId="12" fillId="18" borderId="20" xfId="6" applyFont="1" applyFill="1" applyBorder="1" applyAlignment="1">
      <alignment horizontal="center" vertical="center"/>
    </xf>
    <xf numFmtId="0" fontId="12" fillId="18" borderId="21" xfId="6" applyFont="1" applyFill="1" applyBorder="1" applyAlignment="1">
      <alignment horizontal="center" vertical="center"/>
    </xf>
    <xf numFmtId="0" fontId="12" fillId="18" borderId="22" xfId="6" applyFont="1" applyFill="1" applyBorder="1" applyAlignment="1">
      <alignment horizontal="center" vertical="center"/>
    </xf>
    <xf numFmtId="0" fontId="12" fillId="18" borderId="16" xfId="19" applyFont="1" applyFill="1" applyBorder="1" applyAlignment="1">
      <alignment horizontal="center" vertical="center"/>
    </xf>
    <xf numFmtId="0" fontId="12" fillId="18" borderId="17" xfId="19" applyFont="1" applyFill="1" applyBorder="1" applyAlignment="1">
      <alignment horizontal="center" vertical="center"/>
    </xf>
    <xf numFmtId="0" fontId="12" fillId="18" borderId="18" xfId="19" applyFont="1" applyFill="1" applyBorder="1" applyAlignment="1">
      <alignment horizontal="center" vertical="center"/>
    </xf>
    <xf numFmtId="0" fontId="12" fillId="18" borderId="19" xfId="6" applyFont="1" applyFill="1" applyBorder="1" applyAlignment="1">
      <alignment horizontal="center" vertical="center"/>
    </xf>
    <xf numFmtId="0" fontId="12" fillId="18" borderId="52" xfId="6" applyFont="1" applyFill="1" applyBorder="1" applyAlignment="1">
      <alignment horizontal="center" vertical="center"/>
    </xf>
    <xf numFmtId="0" fontId="12" fillId="18" borderId="105" xfId="6" applyFont="1" applyFill="1" applyBorder="1" applyAlignment="1">
      <alignment horizontal="center" vertical="center"/>
    </xf>
    <xf numFmtId="0" fontId="12" fillId="18" borderId="53" xfId="6" applyFont="1" applyFill="1" applyBorder="1" applyAlignment="1">
      <alignment horizontal="center" vertical="center"/>
    </xf>
    <xf numFmtId="0" fontId="9" fillId="0" borderId="17" xfId="19" applyFont="1" applyBorder="1" applyAlignment="1">
      <alignment horizontal="center"/>
    </xf>
    <xf numFmtId="0" fontId="15" fillId="0" borderId="30" xfId="19" applyFont="1" applyFill="1" applyBorder="1" applyAlignment="1">
      <alignment horizontal="right" vertical="center"/>
    </xf>
    <xf numFmtId="0" fontId="15" fillId="0" borderId="0" xfId="19" applyFont="1" applyFill="1" applyBorder="1" applyAlignment="1">
      <alignment horizontal="right" vertical="center"/>
    </xf>
    <xf numFmtId="0" fontId="15" fillId="0" borderId="0" xfId="19" applyFont="1" applyFill="1" applyBorder="1" applyAlignment="1">
      <alignment horizontal="center" vertical="center"/>
    </xf>
    <xf numFmtId="0" fontId="9" fillId="0" borderId="102" xfId="19" applyFont="1" applyBorder="1" applyAlignment="1">
      <alignment horizontal="center"/>
    </xf>
    <xf numFmtId="0" fontId="9" fillId="0" borderId="104" xfId="19" applyFont="1" applyBorder="1" applyAlignment="1">
      <alignment horizontal="center"/>
    </xf>
    <xf numFmtId="0" fontId="9" fillId="0" borderId="106" xfId="19" applyFont="1" applyBorder="1" applyAlignment="1">
      <alignment horizontal="center"/>
    </xf>
    <xf numFmtId="0" fontId="10" fillId="18" borderId="103" xfId="19" applyFont="1" applyFill="1" applyBorder="1" applyAlignment="1">
      <alignment horizontal="center"/>
    </xf>
    <xf numFmtId="0" fontId="10" fillId="18" borderId="9" xfId="19" applyFont="1" applyFill="1" applyBorder="1" applyAlignment="1">
      <alignment horizontal="center"/>
    </xf>
    <xf numFmtId="0" fontId="10" fillId="18" borderId="10" xfId="19" applyFont="1" applyFill="1" applyBorder="1" applyAlignment="1">
      <alignment horizontal="center"/>
    </xf>
    <xf numFmtId="0" fontId="15" fillId="18" borderId="107" xfId="19" applyFont="1" applyFill="1" applyBorder="1" applyAlignment="1">
      <alignment horizontal="center"/>
    </xf>
    <xf numFmtId="0" fontId="15" fillId="18" borderId="42" xfId="19" applyFont="1" applyFill="1" applyBorder="1" applyAlignment="1">
      <alignment horizontal="center"/>
    </xf>
    <xf numFmtId="0" fontId="15" fillId="18" borderId="108" xfId="19" applyFont="1" applyFill="1" applyBorder="1" applyAlignment="1">
      <alignment horizontal="center"/>
    </xf>
    <xf numFmtId="0" fontId="15" fillId="10" borderId="35" xfId="0" applyFont="1" applyFill="1" applyBorder="1" applyAlignment="1">
      <alignment horizontal="center" vertical="center"/>
    </xf>
    <xf numFmtId="0" fontId="15" fillId="10" borderId="36" xfId="0" applyFont="1" applyFill="1" applyBorder="1" applyAlignment="1">
      <alignment horizontal="center" vertical="center"/>
    </xf>
    <xf numFmtId="0" fontId="15" fillId="10" borderId="37" xfId="0" applyFont="1" applyFill="1" applyBorder="1" applyAlignment="1">
      <alignment horizontal="center" vertical="center"/>
    </xf>
    <xf numFmtId="0" fontId="9" fillId="0" borderId="0" xfId="0" applyFont="1" applyFill="1" applyBorder="1" applyAlignment="1">
      <alignment horizontal="right"/>
    </xf>
    <xf numFmtId="0" fontId="9" fillId="0" borderId="31" xfId="0" applyFont="1" applyFill="1" applyBorder="1" applyAlignment="1">
      <alignment horizontal="right"/>
    </xf>
    <xf numFmtId="0" fontId="9" fillId="0" borderId="42" xfId="0" applyFont="1" applyFill="1" applyBorder="1" applyAlignment="1">
      <alignment horizontal="right"/>
    </xf>
    <xf numFmtId="0" fontId="9" fillId="0" borderId="61" xfId="0" applyFont="1" applyFill="1" applyBorder="1" applyAlignment="1">
      <alignment horizontal="right"/>
    </xf>
    <xf numFmtId="0" fontId="15" fillId="9" borderId="35" xfId="0" applyFont="1" applyFill="1" applyBorder="1" applyAlignment="1">
      <alignment horizontal="center"/>
    </xf>
    <xf numFmtId="0" fontId="15" fillId="9" borderId="36" xfId="0" applyFont="1" applyFill="1" applyBorder="1" applyAlignment="1">
      <alignment horizontal="center"/>
    </xf>
    <xf numFmtId="0" fontId="15" fillId="9" borderId="37" xfId="0" applyFont="1" applyFill="1" applyBorder="1" applyAlignment="1">
      <alignment horizontal="center"/>
    </xf>
    <xf numFmtId="0" fontId="15" fillId="9" borderId="16" xfId="0" applyFont="1" applyFill="1" applyBorder="1" applyAlignment="1">
      <alignment horizontal="center"/>
    </xf>
    <xf numFmtId="0" fontId="15" fillId="9" borderId="43" xfId="0" applyFont="1" applyFill="1" applyBorder="1" applyAlignment="1">
      <alignment horizontal="center"/>
    </xf>
    <xf numFmtId="0" fontId="15" fillId="9" borderId="44"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2" fontId="9" fillId="7" borderId="51" xfId="0" applyNumberFormat="1" applyFont="1" applyFill="1" applyBorder="1" applyAlignment="1">
      <alignment horizontal="right"/>
    </xf>
    <xf numFmtId="2" fontId="9" fillId="7" borderId="40" xfId="0" applyNumberFormat="1" applyFont="1" applyFill="1" applyBorder="1" applyAlignment="1">
      <alignment horizontal="right"/>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37"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7"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15" fillId="7" borderId="54" xfId="0" applyFont="1" applyFill="1" applyBorder="1" applyAlignment="1">
      <alignment horizontal="right"/>
    </xf>
    <xf numFmtId="0" fontId="15" fillId="7" borderId="55" xfId="0" applyFont="1" applyFill="1" applyBorder="1" applyAlignment="1">
      <alignment horizontal="right"/>
    </xf>
    <xf numFmtId="0" fontId="15" fillId="7" borderId="56" xfId="0" applyFont="1" applyFill="1" applyBorder="1" applyAlignment="1">
      <alignment horizontal="right"/>
    </xf>
    <xf numFmtId="0" fontId="15" fillId="10" borderId="44" xfId="0" applyFont="1" applyFill="1" applyBorder="1" applyAlignment="1">
      <alignment horizontal="center" vertical="center"/>
    </xf>
    <xf numFmtId="170" fontId="9" fillId="29" borderId="49" xfId="0" applyNumberFormat="1" applyFont="1" applyFill="1" applyBorder="1" applyAlignment="1">
      <alignment horizontal="right"/>
    </xf>
    <xf numFmtId="170" fontId="9" fillId="29" borderId="47" xfId="0" applyNumberFormat="1" applyFont="1" applyFill="1" applyBorder="1" applyAlignment="1">
      <alignment horizontal="right"/>
    </xf>
    <xf numFmtId="0" fontId="15" fillId="7" borderId="59" xfId="0" applyFont="1" applyFill="1" applyBorder="1" applyAlignment="1">
      <alignment horizontal="right"/>
    </xf>
    <xf numFmtId="0" fontId="15" fillId="7" borderId="42" xfId="0" applyFont="1" applyFill="1" applyBorder="1" applyAlignment="1">
      <alignment horizontal="right"/>
    </xf>
    <xf numFmtId="0" fontId="15" fillId="7" borderId="61" xfId="0" applyFont="1" applyFill="1" applyBorder="1" applyAlignment="1">
      <alignment horizontal="right"/>
    </xf>
    <xf numFmtId="0" fontId="15" fillId="9" borderId="35" xfId="0" applyFont="1" applyFill="1" applyBorder="1" applyAlignment="1">
      <alignment horizontal="center" vertical="center" wrapText="1"/>
    </xf>
    <xf numFmtId="0" fontId="15" fillId="9" borderId="36" xfId="0" applyFont="1" applyFill="1" applyBorder="1" applyAlignment="1">
      <alignment horizontal="center" vertical="center" wrapText="1"/>
    </xf>
    <xf numFmtId="0" fontId="15" fillId="9" borderId="36" xfId="0" applyFont="1" applyFill="1" applyBorder="1" applyAlignment="1">
      <alignment horizontal="center" vertical="center"/>
    </xf>
    <xf numFmtId="0" fontId="15" fillId="9" borderId="38" xfId="0" applyFont="1" applyFill="1" applyBorder="1" applyAlignment="1">
      <alignment horizontal="center" vertic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49" xfId="0" applyFont="1" applyFill="1" applyBorder="1" applyAlignment="1"/>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7" borderId="21" xfId="0" applyFont="1" applyFill="1" applyBorder="1" applyAlignment="1">
      <alignment horizontal="left"/>
    </xf>
    <xf numFmtId="0" fontId="9" fillId="0" borderId="46" xfId="7" applyFont="1" applyFill="1" applyBorder="1" applyAlignment="1">
      <alignment horizontal="left"/>
    </xf>
    <xf numFmtId="0" fontId="9" fillId="0" borderId="33" xfId="0" applyFont="1" applyFill="1" applyBorder="1"/>
    <xf numFmtId="0" fontId="9" fillId="7" borderId="51" xfId="0" applyFont="1" applyFill="1" applyBorder="1" applyAlignment="1"/>
    <xf numFmtId="0" fontId="9" fillId="7" borderId="40" xfId="0" applyFont="1" applyFill="1" applyBorder="1" applyAlignment="1"/>
    <xf numFmtId="9" fontId="9" fillId="7" borderId="51" xfId="0" applyNumberFormat="1" applyFont="1" applyFill="1" applyBorder="1" applyAlignment="1">
      <alignment horizontal="center"/>
    </xf>
    <xf numFmtId="0" fontId="9" fillId="7" borderId="40" xfId="0" applyFont="1" applyFill="1" applyBorder="1" applyAlignment="1">
      <alignment horizontal="center"/>
    </xf>
    <xf numFmtId="0" fontId="15" fillId="11" borderId="35" xfId="0" applyFont="1" applyFill="1" applyBorder="1" applyAlignment="1">
      <alignment horizontal="center" vertical="center"/>
    </xf>
    <xf numFmtId="0" fontId="15" fillId="11" borderId="36" xfId="0" applyFont="1" applyFill="1" applyBorder="1" applyAlignment="1">
      <alignment horizontal="center" vertical="center"/>
    </xf>
    <xf numFmtId="0" fontId="15" fillId="10" borderId="44" xfId="0" applyFont="1" applyFill="1" applyBorder="1" applyAlignment="1">
      <alignment horizontal="center" vertical="center" wrapText="1"/>
    </xf>
    <xf numFmtId="0" fontId="15" fillId="10" borderId="10" xfId="0" applyFont="1" applyFill="1" applyBorder="1" applyAlignment="1">
      <alignment horizontal="center" vertical="center" wrapText="1"/>
    </xf>
    <xf numFmtId="0" fontId="15" fillId="10" borderId="44" xfId="0" applyFont="1" applyFill="1" applyBorder="1" applyAlignment="1">
      <alignment horizontal="center" wrapText="1"/>
    </xf>
    <xf numFmtId="0" fontId="15" fillId="10" borderId="37" xfId="0" applyFont="1" applyFill="1" applyBorder="1" applyAlignment="1">
      <alignment horizontal="center" wrapText="1"/>
    </xf>
    <xf numFmtId="0" fontId="15" fillId="14" borderId="46" xfId="0" applyFont="1" applyFill="1" applyBorder="1" applyAlignment="1"/>
    <xf numFmtId="0" fontId="15" fillId="14" borderId="33" xfId="0" applyFont="1" applyFill="1" applyBorder="1" applyAlignment="1"/>
    <xf numFmtId="166" fontId="9" fillId="7" borderId="49" xfId="4" applyFont="1" applyFill="1" applyBorder="1" applyAlignment="1">
      <alignment horizontal="right"/>
    </xf>
    <xf numFmtId="166" fontId="9" fillId="7" borderId="47" xfId="4" applyFont="1" applyFill="1" applyBorder="1" applyAlignment="1">
      <alignment horizontal="right"/>
    </xf>
    <xf numFmtId="166" fontId="9" fillId="7" borderId="51" xfId="4" applyFont="1" applyFill="1" applyBorder="1" applyAlignment="1">
      <alignment horizontal="right"/>
    </xf>
    <xf numFmtId="166" fontId="9" fillId="7" borderId="40" xfId="4" applyFont="1" applyFill="1" applyBorder="1" applyAlignment="1">
      <alignment horizontal="right"/>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0" borderId="30" xfId="0" applyFont="1" applyFill="1" applyBorder="1" applyAlignment="1">
      <alignment horizontal="justify" wrapText="1"/>
    </xf>
    <xf numFmtId="0" fontId="15" fillId="0" borderId="0" xfId="0" applyFont="1" applyFill="1" applyBorder="1" applyAlignment="1">
      <alignment horizontal="justify" wrapText="1"/>
    </xf>
    <xf numFmtId="0" fontId="15" fillId="0" borderId="31" xfId="0" applyFont="1" applyFill="1" applyBorder="1" applyAlignment="1">
      <alignment horizontal="justify" wrapText="1"/>
    </xf>
    <xf numFmtId="0" fontId="9" fillId="13" borderId="102" xfId="0" applyFont="1" applyFill="1" applyBorder="1" applyAlignment="1">
      <alignment horizontal="center"/>
    </xf>
    <xf numFmtId="0" fontId="9" fillId="13" borderId="104" xfId="0" applyFont="1" applyFill="1" applyBorder="1" applyAlignment="1">
      <alignment horizontal="center"/>
    </xf>
    <xf numFmtId="0" fontId="9" fillId="13" borderId="106" xfId="0" applyFont="1" applyFill="1" applyBorder="1" applyAlignment="1">
      <alignment horizontal="center"/>
    </xf>
    <xf numFmtId="0" fontId="9" fillId="12" borderId="19" xfId="6" applyFont="1" applyFill="1" applyBorder="1" applyAlignment="1">
      <alignment horizontal="left" vertical="center"/>
    </xf>
    <xf numFmtId="0" fontId="9" fillId="12" borderId="52" xfId="6" applyFont="1" applyFill="1" applyBorder="1" applyAlignment="1">
      <alignment horizontal="left" vertical="center"/>
    </xf>
    <xf numFmtId="0" fontId="9" fillId="12" borderId="19" xfId="6" applyFont="1" applyFill="1" applyBorder="1" applyAlignment="1">
      <alignment horizontal="center" vertical="center"/>
    </xf>
    <xf numFmtId="0" fontId="9" fillId="12" borderId="52" xfId="6" applyFont="1" applyFill="1" applyBorder="1" applyAlignment="1">
      <alignment horizontal="center" vertical="center"/>
    </xf>
    <xf numFmtId="0" fontId="9" fillId="12" borderId="105" xfId="6" applyFont="1" applyFill="1" applyBorder="1" applyAlignment="1">
      <alignment horizontal="center" vertical="center"/>
    </xf>
    <xf numFmtId="0" fontId="9" fillId="12" borderId="53" xfId="6" applyFont="1" applyFill="1" applyBorder="1" applyAlignment="1">
      <alignment horizontal="center" vertical="center"/>
    </xf>
    <xf numFmtId="0" fontId="15" fillId="12" borderId="107" xfId="0" applyFont="1" applyFill="1" applyBorder="1" applyAlignment="1">
      <alignment horizontal="center"/>
    </xf>
    <xf numFmtId="0" fontId="15" fillId="12" borderId="42" xfId="0" applyFont="1" applyFill="1" applyBorder="1" applyAlignment="1">
      <alignment horizontal="center"/>
    </xf>
    <xf numFmtId="0" fontId="15" fillId="12" borderId="108" xfId="0" applyFont="1" applyFill="1" applyBorder="1" applyAlignment="1">
      <alignment horizontal="center"/>
    </xf>
    <xf numFmtId="0" fontId="15" fillId="12" borderId="13" xfId="0" applyFont="1" applyFill="1" applyBorder="1" applyAlignment="1">
      <alignment horizontal="center"/>
    </xf>
    <xf numFmtId="0" fontId="15" fillId="12" borderId="0" xfId="0" applyFont="1" applyFill="1" applyBorder="1" applyAlignment="1">
      <alignment horizontal="center"/>
    </xf>
    <xf numFmtId="0" fontId="15" fillId="12" borderId="14" xfId="0" applyFont="1" applyFill="1" applyBorder="1" applyAlignment="1">
      <alignment horizontal="center"/>
    </xf>
    <xf numFmtId="0" fontId="15" fillId="12" borderId="103" xfId="0" applyFont="1" applyFill="1" applyBorder="1" applyAlignment="1">
      <alignment horizontal="center"/>
    </xf>
    <xf numFmtId="0" fontId="15" fillId="12" borderId="9" xfId="0" applyFont="1" applyFill="1" applyBorder="1" applyAlignment="1">
      <alignment horizontal="center"/>
    </xf>
    <xf numFmtId="0" fontId="15" fillId="12" borderId="10" xfId="0" applyFont="1" applyFill="1" applyBorder="1" applyAlignment="1">
      <alignment horizontal="center"/>
    </xf>
    <xf numFmtId="0" fontId="9" fillId="12" borderId="11" xfId="6" applyFont="1" applyFill="1" applyBorder="1" applyAlignment="1">
      <alignment horizontal="left" vertical="center"/>
    </xf>
    <xf numFmtId="0" fontId="9" fillId="12" borderId="15" xfId="6" applyFont="1" applyFill="1" applyBorder="1" applyAlignment="1">
      <alignment horizontal="left" vertical="center"/>
    </xf>
    <xf numFmtId="0" fontId="9" fillId="12" borderId="103" xfId="6" applyFont="1" applyFill="1" applyBorder="1" applyAlignment="1">
      <alignment horizontal="center" vertical="center"/>
    </xf>
    <xf numFmtId="0" fontId="9" fillId="12" borderId="9" xfId="6" applyFont="1" applyFill="1" applyBorder="1" applyAlignment="1">
      <alignment horizontal="center" vertical="center"/>
    </xf>
    <xf numFmtId="0" fontId="9" fillId="12" borderId="12" xfId="6" applyFont="1" applyFill="1" applyBorder="1" applyAlignment="1">
      <alignment horizontal="center" vertical="center"/>
    </xf>
    <xf numFmtId="0" fontId="9" fillId="12" borderId="16" xfId="6" applyFont="1" applyFill="1" applyBorder="1" applyAlignment="1">
      <alignment horizontal="center" vertical="center"/>
    </xf>
    <xf numFmtId="0" fontId="9" fillId="12" borderId="17" xfId="6" applyFont="1" applyFill="1" applyBorder="1" applyAlignment="1">
      <alignment horizontal="center" vertical="center"/>
    </xf>
    <xf numFmtId="0" fontId="9" fillId="12" borderId="18" xfId="6" applyFont="1" applyFill="1" applyBorder="1" applyAlignment="1">
      <alignment horizontal="center" vertical="center"/>
    </xf>
    <xf numFmtId="0" fontId="9" fillId="12" borderId="23" xfId="0" applyFont="1" applyFill="1" applyBorder="1" applyAlignment="1">
      <alignment horizontal="left" vertical="center"/>
    </xf>
    <xf numFmtId="0" fontId="9" fillId="13" borderId="17" xfId="0" applyFont="1" applyFill="1" applyBorder="1" applyAlignment="1">
      <alignment horizontal="center"/>
    </xf>
    <xf numFmtId="0" fontId="9" fillId="12" borderId="20" xfId="6" applyFont="1" applyFill="1" applyBorder="1" applyAlignment="1">
      <alignment horizontal="center" vertical="center"/>
    </xf>
    <xf numFmtId="0" fontId="9" fillId="12" borderId="21" xfId="6" applyFont="1" applyFill="1" applyBorder="1" applyAlignment="1">
      <alignment horizontal="center" vertical="center"/>
    </xf>
    <xf numFmtId="0" fontId="9" fillId="12" borderId="22" xfId="6" applyFont="1" applyFill="1" applyBorder="1" applyAlignment="1">
      <alignment horizontal="center" vertical="center"/>
    </xf>
    <xf numFmtId="0" fontId="9" fillId="12" borderId="16" xfId="0" applyFont="1" applyFill="1" applyBorder="1" applyAlignment="1">
      <alignment horizontal="center" vertical="center"/>
    </xf>
    <xf numFmtId="0" fontId="9" fillId="12" borderId="17" xfId="0" applyFont="1" applyFill="1" applyBorder="1" applyAlignment="1">
      <alignment horizontal="center" vertical="center"/>
    </xf>
    <xf numFmtId="0" fontId="9" fillId="12" borderId="18" xfId="0" applyFont="1" applyFill="1" applyBorder="1" applyAlignment="1">
      <alignment horizontal="center" vertical="center"/>
    </xf>
    <xf numFmtId="0" fontId="15" fillId="13" borderId="30" xfId="0" applyFont="1" applyFill="1" applyBorder="1" applyAlignment="1">
      <alignment horizontal="right" vertical="center"/>
    </xf>
    <xf numFmtId="0" fontId="15" fillId="13" borderId="0" xfId="0" applyFont="1" applyFill="1" applyBorder="1" applyAlignment="1">
      <alignment horizontal="right" vertical="center"/>
    </xf>
    <xf numFmtId="0" fontId="15" fillId="13" borderId="0" xfId="0" applyFont="1" applyFill="1" applyBorder="1" applyAlignment="1">
      <alignment horizontal="center" vertical="center"/>
    </xf>
    <xf numFmtId="0" fontId="9" fillId="0" borderId="0" xfId="0" applyFont="1" applyFill="1" applyBorder="1" applyAlignment="1">
      <alignment horizontal="center" vertical="top"/>
    </xf>
    <xf numFmtId="0" fontId="9" fillId="0" borderId="21" xfId="0" applyFont="1" applyFill="1" applyBorder="1" applyAlignment="1">
      <alignment horizontal="center" vertical="top"/>
    </xf>
    <xf numFmtId="0" fontId="9" fillId="13" borderId="42" xfId="0" applyFont="1" applyFill="1" applyBorder="1" applyAlignment="1">
      <alignment horizontal="center"/>
    </xf>
    <xf numFmtId="0" fontId="9" fillId="13" borderId="61" xfId="0" applyFont="1" applyFill="1" applyBorder="1" applyAlignment="1">
      <alignment horizontal="center"/>
    </xf>
    <xf numFmtId="0" fontId="15" fillId="11" borderId="109" xfId="0" applyFont="1" applyFill="1" applyBorder="1" applyAlignment="1" applyProtection="1">
      <alignment horizontal="center"/>
      <protection locked="0"/>
    </xf>
    <xf numFmtId="0" fontId="15" fillId="11" borderId="15" xfId="0" applyFont="1" applyFill="1" applyBorder="1" applyAlignment="1" applyProtection="1">
      <alignment horizontal="center"/>
      <protection locked="0"/>
    </xf>
    <xf numFmtId="0" fontId="15" fillId="11" borderId="29" xfId="0" applyFont="1" applyFill="1" applyBorder="1" applyAlignment="1" applyProtection="1">
      <alignment horizontal="center"/>
      <protection locked="0"/>
    </xf>
    <xf numFmtId="0" fontId="9" fillId="7" borderId="60" xfId="0" applyFont="1" applyFill="1" applyBorder="1" applyAlignment="1">
      <alignment horizontal="center"/>
    </xf>
    <xf numFmtId="170" fontId="9" fillId="7" borderId="49" xfId="0" applyNumberFormat="1" applyFont="1" applyFill="1" applyBorder="1" applyAlignment="1">
      <alignment horizontal="right"/>
    </xf>
    <xf numFmtId="170" fontId="9" fillId="7" borderId="47" xfId="0" applyNumberFormat="1" applyFont="1" applyFill="1" applyBorder="1" applyAlignment="1">
      <alignment horizontal="right"/>
    </xf>
    <xf numFmtId="0" fontId="9" fillId="26" borderId="102" xfId="0" applyFont="1" applyFill="1" applyBorder="1" applyAlignment="1">
      <alignment horizontal="center"/>
    </xf>
    <xf numFmtId="0" fontId="9" fillId="26" borderId="104" xfId="0" applyFont="1" applyFill="1" applyBorder="1" applyAlignment="1">
      <alignment horizontal="center"/>
    </xf>
    <xf numFmtId="0" fontId="9" fillId="26" borderId="106" xfId="0" applyFont="1" applyFill="1" applyBorder="1" applyAlignment="1">
      <alignment horizontal="center"/>
    </xf>
    <xf numFmtId="0" fontId="9" fillId="28" borderId="19" xfId="6" applyFont="1" applyFill="1" applyBorder="1" applyAlignment="1">
      <alignment horizontal="left" vertical="center"/>
    </xf>
    <xf numFmtId="0" fontId="9" fillId="28" borderId="52" xfId="6" applyFont="1" applyFill="1" applyBorder="1" applyAlignment="1">
      <alignment horizontal="left" vertical="center"/>
    </xf>
    <xf numFmtId="0" fontId="9" fillId="28" borderId="19" xfId="6" applyFont="1" applyFill="1" applyBorder="1" applyAlignment="1">
      <alignment horizontal="center" vertical="center"/>
    </xf>
    <xf numFmtId="0" fontId="9" fillId="28" borderId="52" xfId="6" applyFont="1" applyFill="1" applyBorder="1" applyAlignment="1">
      <alignment horizontal="center" vertical="center"/>
    </xf>
    <xf numFmtId="0" fontId="9" fillId="28" borderId="105" xfId="6" applyFont="1" applyFill="1" applyBorder="1" applyAlignment="1">
      <alignment horizontal="center" vertical="center"/>
    </xf>
    <xf numFmtId="0" fontId="9" fillId="28" borderId="53" xfId="6" applyFont="1" applyFill="1" applyBorder="1" applyAlignment="1">
      <alignment horizontal="center" vertical="center"/>
    </xf>
    <xf numFmtId="0" fontId="15" fillId="28" borderId="107" xfId="0" applyFont="1" applyFill="1" applyBorder="1" applyAlignment="1">
      <alignment horizontal="center"/>
    </xf>
    <xf numFmtId="0" fontId="15" fillId="28" borderId="42" xfId="0" applyFont="1" applyFill="1" applyBorder="1" applyAlignment="1">
      <alignment horizontal="center"/>
    </xf>
    <xf numFmtId="0" fontId="15" fillId="28" borderId="108" xfId="0" applyFont="1" applyFill="1" applyBorder="1" applyAlignment="1">
      <alignment horizontal="center"/>
    </xf>
    <xf numFmtId="0" fontId="15" fillId="28" borderId="103" xfId="0" applyFont="1" applyFill="1" applyBorder="1" applyAlignment="1">
      <alignment horizontal="center"/>
    </xf>
    <xf numFmtId="0" fontId="15" fillId="28" borderId="9" xfId="0" applyFont="1" applyFill="1" applyBorder="1" applyAlignment="1">
      <alignment horizontal="center"/>
    </xf>
    <xf numFmtId="0" fontId="15" fillId="28" borderId="10" xfId="0" applyFont="1" applyFill="1" applyBorder="1" applyAlignment="1">
      <alignment horizontal="center"/>
    </xf>
    <xf numFmtId="0" fontId="9" fillId="28" borderId="11" xfId="6" applyFont="1" applyFill="1" applyBorder="1" applyAlignment="1">
      <alignment horizontal="left" vertical="center"/>
    </xf>
    <xf numFmtId="0" fontId="9" fillId="28" borderId="15" xfId="6" applyFont="1" applyFill="1" applyBorder="1" applyAlignment="1">
      <alignment horizontal="left" vertical="center"/>
    </xf>
    <xf numFmtId="0" fontId="9" fillId="28" borderId="103" xfId="6" applyFont="1" applyFill="1" applyBorder="1" applyAlignment="1">
      <alignment horizontal="center" vertical="center"/>
    </xf>
    <xf numFmtId="0" fontId="9" fillId="28" borderId="9" xfId="6" applyFont="1" applyFill="1" applyBorder="1" applyAlignment="1">
      <alignment horizontal="center" vertical="center"/>
    </xf>
    <xf numFmtId="0" fontId="9" fillId="28" borderId="12" xfId="6" applyFont="1" applyFill="1" applyBorder="1" applyAlignment="1">
      <alignment horizontal="center" vertical="center"/>
    </xf>
    <xf numFmtId="0" fontId="9" fillId="28" borderId="16" xfId="6" applyFont="1" applyFill="1" applyBorder="1" applyAlignment="1">
      <alignment horizontal="center" vertical="center"/>
    </xf>
    <xf numFmtId="0" fontId="9" fillId="28" borderId="17" xfId="6" applyFont="1" applyFill="1" applyBorder="1" applyAlignment="1">
      <alignment horizontal="center" vertical="center"/>
    </xf>
    <xf numFmtId="0" fontId="9" fillId="28" borderId="18" xfId="6" applyFont="1" applyFill="1" applyBorder="1" applyAlignment="1">
      <alignment horizontal="center" vertical="center"/>
    </xf>
    <xf numFmtId="0" fontId="15" fillId="28" borderId="13" xfId="0" applyFont="1" applyFill="1" applyBorder="1" applyAlignment="1">
      <alignment horizontal="center"/>
    </xf>
    <xf numFmtId="0" fontId="15" fillId="28" borderId="0" xfId="0" applyFont="1" applyFill="1" applyBorder="1" applyAlignment="1">
      <alignment horizontal="center"/>
    </xf>
    <xf numFmtId="0" fontId="15" fillId="28" borderId="14" xfId="0" applyFont="1" applyFill="1" applyBorder="1" applyAlignment="1">
      <alignment horizontal="center"/>
    </xf>
    <xf numFmtId="0" fontId="9" fillId="28" borderId="23" xfId="0" applyFont="1" applyFill="1" applyBorder="1" applyAlignment="1">
      <alignment horizontal="left" vertical="center"/>
    </xf>
    <xf numFmtId="0" fontId="9" fillId="28" borderId="20" xfId="6" applyFont="1" applyFill="1" applyBorder="1" applyAlignment="1">
      <alignment horizontal="center" vertical="center"/>
    </xf>
    <xf numFmtId="0" fontId="9" fillId="28" borderId="21" xfId="6" applyFont="1" applyFill="1" applyBorder="1" applyAlignment="1">
      <alignment horizontal="center" vertical="center"/>
    </xf>
    <xf numFmtId="0" fontId="9" fillId="28" borderId="22" xfId="6" applyFont="1" applyFill="1" applyBorder="1" applyAlignment="1">
      <alignment horizontal="center" vertical="center"/>
    </xf>
    <xf numFmtId="0" fontId="9" fillId="28" borderId="16" xfId="0" applyFont="1" applyFill="1" applyBorder="1" applyAlignment="1">
      <alignment horizontal="center" vertical="center"/>
    </xf>
    <xf numFmtId="0" fontId="9" fillId="28" borderId="17" xfId="0" applyFont="1" applyFill="1" applyBorder="1" applyAlignment="1">
      <alignment horizontal="center" vertical="center"/>
    </xf>
    <xf numFmtId="0" fontId="9" fillId="28" borderId="18" xfId="0" applyFont="1" applyFill="1" applyBorder="1" applyAlignment="1">
      <alignment horizontal="center" vertical="center"/>
    </xf>
    <xf numFmtId="0" fontId="15" fillId="26" borderId="30" xfId="0" applyFont="1" applyFill="1" applyBorder="1" applyAlignment="1">
      <alignment horizontal="right" vertical="center"/>
    </xf>
    <xf numFmtId="0" fontId="15" fillId="26" borderId="0" xfId="0" applyFont="1" applyFill="1" applyBorder="1" applyAlignment="1">
      <alignment horizontal="right" vertical="center"/>
    </xf>
    <xf numFmtId="0" fontId="15" fillId="26" borderId="0" xfId="0" applyFont="1" applyFill="1" applyBorder="1" applyAlignment="1">
      <alignment horizontal="center" vertical="center"/>
    </xf>
    <xf numFmtId="0" fontId="9" fillId="0" borderId="46" xfId="7" applyFont="1" applyFill="1" applyBorder="1" applyAlignment="1">
      <alignment horizontal="left" wrapText="1"/>
    </xf>
    <xf numFmtId="0" fontId="9" fillId="0" borderId="33" xfId="7" applyFont="1" applyFill="1" applyBorder="1" applyAlignment="1">
      <alignment horizontal="left" wrapText="1"/>
    </xf>
    <xf numFmtId="0" fontId="9" fillId="0" borderId="47" xfId="7" applyFont="1" applyFill="1" applyBorder="1" applyAlignment="1">
      <alignment horizontal="left" wrapText="1"/>
    </xf>
    <xf numFmtId="2" fontId="9" fillId="7" borderId="49" xfId="0" applyNumberFormat="1" applyFont="1" applyFill="1" applyBorder="1" applyAlignment="1">
      <alignment horizontal="right"/>
    </xf>
    <xf numFmtId="2" fontId="9" fillId="7" borderId="47" xfId="0" applyNumberFormat="1" applyFont="1" applyFill="1" applyBorder="1" applyAlignment="1">
      <alignment horizontal="right"/>
    </xf>
    <xf numFmtId="0" fontId="9" fillId="7" borderId="46" xfId="0" applyFont="1" applyFill="1" applyBorder="1" applyAlignment="1">
      <alignment horizontal="left" vertical="center"/>
    </xf>
    <xf numFmtId="0" fontId="9" fillId="7" borderId="33" xfId="0" applyFont="1" applyFill="1" applyBorder="1" applyAlignment="1">
      <alignment horizontal="left" vertical="center"/>
    </xf>
    <xf numFmtId="0" fontId="9" fillId="7" borderId="47" xfId="0" applyFont="1" applyFill="1" applyBorder="1" applyAlignment="1">
      <alignment horizontal="left" vertical="center"/>
    </xf>
    <xf numFmtId="0" fontId="9" fillId="0" borderId="33" xfId="7" applyFont="1" applyFill="1" applyBorder="1" applyAlignment="1">
      <alignment horizontal="left"/>
    </xf>
    <xf numFmtId="0" fontId="9" fillId="7" borderId="25" xfId="0" applyFont="1" applyFill="1" applyBorder="1" applyAlignment="1">
      <alignment horizontal="left"/>
    </xf>
    <xf numFmtId="0" fontId="9" fillId="7" borderId="26" xfId="0" applyFont="1" applyFill="1" applyBorder="1" applyAlignment="1">
      <alignment horizontal="left"/>
    </xf>
    <xf numFmtId="0" fontId="9" fillId="7" borderId="40" xfId="0" applyFont="1" applyFill="1" applyBorder="1" applyAlignment="1">
      <alignment horizontal="left"/>
    </xf>
    <xf numFmtId="9" fontId="9" fillId="7" borderId="40" xfId="0" applyNumberFormat="1" applyFont="1" applyFill="1" applyBorder="1" applyAlignment="1">
      <alignment horizontal="center"/>
    </xf>
    <xf numFmtId="0" fontId="15" fillId="26" borderId="0" xfId="0" applyFont="1" applyFill="1" applyBorder="1" applyAlignment="1" applyProtection="1">
      <alignment horizontal="left" vertical="top" wrapText="1"/>
    </xf>
    <xf numFmtId="49" fontId="15" fillId="26" borderId="0" xfId="0" applyNumberFormat="1" applyFont="1" applyFill="1" applyBorder="1" applyAlignment="1" applyProtection="1">
      <alignment horizontal="left" vertical="top" wrapText="1"/>
    </xf>
    <xf numFmtId="0" fontId="15" fillId="12" borderId="25" xfId="0" applyFont="1" applyFill="1" applyBorder="1" applyAlignment="1">
      <alignment horizontal="left" wrapText="1"/>
    </xf>
    <xf numFmtId="0" fontId="15" fillId="12" borderId="26" xfId="0" applyFont="1" applyFill="1" applyBorder="1" applyAlignment="1">
      <alignment horizontal="left" wrapText="1"/>
    </xf>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0" borderId="30" xfId="0" applyFont="1" applyBorder="1" applyAlignment="1">
      <alignment horizontal="justify" wrapText="1"/>
    </xf>
    <xf numFmtId="0" fontId="15" fillId="0" borderId="0" xfId="0" applyFont="1" applyBorder="1" applyAlignment="1">
      <alignment horizontal="justify" wrapText="1"/>
    </xf>
    <xf numFmtId="0" fontId="15" fillId="0" borderId="31" xfId="0" applyFont="1" applyBorder="1" applyAlignment="1">
      <alignment horizontal="justify" wrapText="1"/>
    </xf>
    <xf numFmtId="0" fontId="9" fillId="0" borderId="0" xfId="0" applyFont="1" applyBorder="1" applyAlignment="1">
      <alignment horizontal="right"/>
    </xf>
    <xf numFmtId="0" fontId="9" fillId="0" borderId="31" xfId="0" applyFont="1" applyBorder="1" applyAlignment="1">
      <alignment horizontal="right"/>
    </xf>
    <xf numFmtId="0" fontId="9" fillId="0" borderId="42" xfId="0" applyFont="1" applyBorder="1" applyAlignment="1">
      <alignment horizontal="right"/>
    </xf>
    <xf numFmtId="0" fontId="9" fillId="0" borderId="61" xfId="0" applyFont="1" applyBorder="1" applyAlignment="1">
      <alignment horizontal="right"/>
    </xf>
    <xf numFmtId="0" fontId="15" fillId="10" borderId="37" xfId="0" applyFont="1" applyFill="1" applyBorder="1" applyAlignment="1">
      <alignment horizontal="center" vertical="center" wrapText="1"/>
    </xf>
    <xf numFmtId="0" fontId="9" fillId="7" borderId="15" xfId="0" applyFont="1" applyFill="1" applyBorder="1" applyAlignment="1">
      <alignment horizontal="center"/>
    </xf>
    <xf numFmtId="0" fontId="9" fillId="7" borderId="23" xfId="0" applyFont="1" applyFill="1" applyBorder="1" applyAlignment="1">
      <alignment horizontal="center"/>
    </xf>
    <xf numFmtId="2" fontId="9" fillId="7" borderId="60" xfId="0" applyNumberFormat="1" applyFont="1" applyFill="1" applyBorder="1" applyAlignment="1">
      <alignment horizontal="right"/>
    </xf>
    <xf numFmtId="0" fontId="9" fillId="7" borderId="51" xfId="0" applyFont="1" applyFill="1" applyBorder="1" applyAlignment="1">
      <alignment horizontal="center"/>
    </xf>
    <xf numFmtId="0" fontId="15" fillId="11" borderId="37" xfId="0" applyFont="1" applyFill="1" applyBorder="1" applyAlignment="1">
      <alignment horizontal="center" vertical="center"/>
    </xf>
    <xf numFmtId="0" fontId="15" fillId="9" borderId="44" xfId="0" applyFont="1" applyFill="1" applyBorder="1" applyAlignment="1">
      <alignment horizontal="center" vertical="center"/>
    </xf>
    <xf numFmtId="0" fontId="9" fillId="28" borderId="23" xfId="6" applyFont="1" applyFill="1" applyBorder="1" applyAlignment="1">
      <alignment horizontal="left" vertical="center"/>
    </xf>
    <xf numFmtId="0" fontId="9" fillId="28" borderId="110" xfId="6" applyFont="1" applyFill="1" applyBorder="1" applyAlignment="1">
      <alignment horizontal="left" vertical="center"/>
    </xf>
    <xf numFmtId="0" fontId="15" fillId="12" borderId="25" xfId="0" applyFont="1" applyFill="1" applyBorder="1" applyAlignment="1">
      <alignment horizontal="left" vertical="top" wrapText="1"/>
    </xf>
    <xf numFmtId="0" fontId="15" fillId="12" borderId="26" xfId="0" applyFont="1" applyFill="1" applyBorder="1" applyAlignment="1">
      <alignment horizontal="left" vertical="top" wrapText="1"/>
    </xf>
    <xf numFmtId="0" fontId="15" fillId="12" borderId="54" xfId="0" applyFont="1" applyFill="1" applyBorder="1" applyAlignment="1">
      <alignment horizontal="left" vertical="top" wrapText="1"/>
    </xf>
    <xf numFmtId="0" fontId="15" fillId="12" borderId="55" xfId="0" applyFont="1" applyFill="1" applyBorder="1" applyAlignment="1">
      <alignment horizontal="left" vertical="top" wrapText="1"/>
    </xf>
    <xf numFmtId="0" fontId="15" fillId="9" borderId="28" xfId="0" applyFont="1" applyFill="1" applyBorder="1" applyAlignment="1">
      <alignment horizontal="center" vertical="center" wrapText="1"/>
    </xf>
    <xf numFmtId="0" fontId="15" fillId="9" borderId="9" xfId="0" applyFont="1" applyFill="1" applyBorder="1" applyAlignment="1">
      <alignment horizontal="center" vertical="center" wrapText="1"/>
    </xf>
    <xf numFmtId="0" fontId="15" fillId="12" borderId="27" xfId="0" applyFont="1" applyFill="1" applyBorder="1" applyAlignment="1">
      <alignment horizontal="left" wrapText="1"/>
    </xf>
    <xf numFmtId="0" fontId="9" fillId="7" borderId="41" xfId="0" applyFont="1" applyFill="1" applyBorder="1" applyAlignment="1"/>
    <xf numFmtId="0" fontId="9" fillId="7" borderId="21" xfId="0" applyFont="1" applyFill="1" applyBorder="1" applyAlignment="1"/>
    <xf numFmtId="0" fontId="9" fillId="7" borderId="19" xfId="0" applyFont="1" applyFill="1" applyBorder="1" applyAlignment="1">
      <alignment horizontal="center"/>
    </xf>
    <xf numFmtId="0" fontId="9" fillId="7" borderId="24"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0" fontId="15" fillId="12" borderId="25" xfId="0" applyFont="1" applyFill="1" applyBorder="1" applyAlignment="1">
      <alignment horizontal="left" vertical="center" wrapText="1"/>
    </xf>
    <xf numFmtId="0" fontId="15" fillId="12" borderId="26" xfId="0" applyFont="1" applyFill="1" applyBorder="1" applyAlignment="1">
      <alignment horizontal="left" vertical="center" wrapText="1"/>
    </xf>
    <xf numFmtId="0" fontId="15" fillId="9" borderId="54" xfId="0" applyFont="1" applyFill="1" applyBorder="1" applyAlignment="1">
      <alignment horizontal="center" vertical="center" wrapText="1"/>
    </xf>
    <xf numFmtId="0" fontId="15" fillId="9" borderId="55" xfId="0" applyFont="1" applyFill="1" applyBorder="1" applyAlignment="1">
      <alignment horizontal="center" vertical="center" wrapText="1"/>
    </xf>
    <xf numFmtId="0" fontId="15" fillId="11" borderId="46" xfId="0" applyFont="1" applyFill="1" applyBorder="1" applyAlignment="1" applyProtection="1">
      <alignment horizontal="center"/>
      <protection locked="0"/>
    </xf>
    <xf numFmtId="0" fontId="15" fillId="11" borderId="33" xfId="0" applyFont="1" applyFill="1" applyBorder="1" applyAlignment="1" applyProtection="1">
      <alignment horizontal="center"/>
      <protection locked="0"/>
    </xf>
    <xf numFmtId="0" fontId="15" fillId="11" borderId="58" xfId="0" applyFont="1" applyFill="1" applyBorder="1" applyAlignment="1" applyProtection="1">
      <alignment horizontal="center"/>
      <protection locked="0"/>
    </xf>
    <xf numFmtId="0" fontId="15" fillId="9" borderId="54" xfId="0" applyFont="1" applyFill="1" applyBorder="1" applyAlignment="1">
      <alignment horizontal="center" vertical="center"/>
    </xf>
    <xf numFmtId="0" fontId="15" fillId="9" borderId="56" xfId="0" applyFont="1" applyFill="1" applyBorder="1" applyAlignment="1">
      <alignment horizontal="center" vertical="center"/>
    </xf>
  </cellXfs>
  <cellStyles count="29">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2 2" xfId="24" xr:uid="{00000000-0005-0000-0000-000009000000}"/>
    <cellStyle name="Moneda 3" xfId="18" xr:uid="{00000000-0005-0000-0000-00000A000000}"/>
    <cellStyle name="Moneda 3 2" xfId="25" xr:uid="{00000000-0005-0000-0000-00000B000000}"/>
    <cellStyle name="Moneda 4" xfId="20" xr:uid="{00000000-0005-0000-0000-00000C000000}"/>
    <cellStyle name="Moneda 4 2" xfId="27" xr:uid="{00000000-0005-0000-0000-00000D000000}"/>
    <cellStyle name="Normal" xfId="0" builtinId="0"/>
    <cellStyle name="Normal 14" xfId="7" xr:uid="{00000000-0005-0000-0000-00000F000000}"/>
    <cellStyle name="Normal 14 2" xfId="23" xr:uid="{00000000-0005-0000-0000-000010000000}"/>
    <cellStyle name="Normal 2" xfId="12" xr:uid="{00000000-0005-0000-0000-000011000000}"/>
    <cellStyle name="Normal 3" xfId="19" xr:uid="{00000000-0005-0000-0000-000012000000}"/>
    <cellStyle name="Normal 3 2" xfId="26" xr:uid="{00000000-0005-0000-0000-000013000000}"/>
    <cellStyle name="Normal 4" xfId="28" xr:uid="{00000000-0005-0000-0000-000014000000}"/>
    <cellStyle name="Normal_modelo ACTA OBRA y MODIFICACION" xfId="6" xr:uid="{00000000-0005-0000-0000-000015000000}"/>
    <cellStyle name="Notas" xfId="2" builtinId="10"/>
    <cellStyle name="Notas 2" xfId="13" xr:uid="{00000000-0005-0000-0000-000017000000}"/>
    <cellStyle name="Porcentaje" xfId="5" builtinId="5"/>
    <cellStyle name="Porcentaje 2" xfId="15" xr:uid="{00000000-0005-0000-0000-000019000000}"/>
    <cellStyle name="Porcentaje 3" xfId="22" xr:uid="{00000000-0005-0000-0000-00001A000000}"/>
    <cellStyle name="Porcentual 9" xfId="8" xr:uid="{00000000-0005-0000-0000-00001B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BOYACÁ</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439964</xdr:colOff>
      <xdr:row>0</xdr:row>
      <xdr:rowOff>176893</xdr:rowOff>
    </xdr:from>
    <xdr:to>
      <xdr:col>3</xdr:col>
      <xdr:colOff>1255337</xdr:colOff>
      <xdr:row>0</xdr:row>
      <xdr:rowOff>1018214</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781143" y="176893"/>
          <a:ext cx="1849515"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232586</xdr:colOff>
      <xdr:row>1</xdr:row>
      <xdr:rowOff>75004</xdr:rowOff>
    </xdr:from>
    <xdr:to>
      <xdr:col>5</xdr:col>
      <xdr:colOff>121831</xdr:colOff>
      <xdr:row>1</xdr:row>
      <xdr:rowOff>699844</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8273458" y="1116109"/>
          <a:ext cx="941425"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841926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57" sqref="A57"/>
    </sheetView>
  </sheetViews>
  <sheetFormatPr baseColWidth="10" defaultRowHeight="15"/>
  <cols>
    <col min="2" max="2" width="10.7109375" customWidth="1"/>
    <col min="8" max="8" width="83" customWidth="1"/>
    <col min="25" max="25" width="12.5703125" customWidth="1"/>
    <col min="26" max="26" width="10"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76"/>
      <c r="B32" s="676"/>
      <c r="C32" s="676"/>
      <c r="D32" s="676"/>
      <c r="E32" s="676"/>
      <c r="F32" s="676"/>
      <c r="G32" s="676"/>
      <c r="H32" s="676"/>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76"/>
      <c r="B33" s="676"/>
      <c r="C33" s="676"/>
      <c r="D33" s="676"/>
      <c r="E33" s="676"/>
      <c r="F33" s="676"/>
      <c r="G33" s="676"/>
      <c r="H33" s="676"/>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76"/>
      <c r="B34" s="676"/>
      <c r="C34" s="676"/>
      <c r="D34" s="676"/>
      <c r="E34" s="676"/>
      <c r="F34" s="676"/>
      <c r="G34" s="676"/>
      <c r="H34" s="676"/>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76"/>
      <c r="B35" s="676"/>
      <c r="C35" s="676"/>
      <c r="D35" s="676"/>
      <c r="E35" s="676"/>
      <c r="F35" s="676"/>
      <c r="G35" s="676"/>
      <c r="H35" s="676"/>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76"/>
      <c r="B36" s="676"/>
      <c r="C36" s="676"/>
      <c r="D36" s="676"/>
      <c r="E36" s="676"/>
      <c r="F36" s="676"/>
      <c r="G36" s="676"/>
      <c r="H36" s="676"/>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76"/>
      <c r="B37" s="676"/>
      <c r="C37" s="676"/>
      <c r="D37" s="676"/>
      <c r="E37" s="676"/>
      <c r="F37" s="676"/>
      <c r="G37" s="676"/>
      <c r="H37" s="676"/>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76"/>
      <c r="B38" s="676"/>
      <c r="C38" s="676"/>
      <c r="D38" s="676"/>
      <c r="E38" s="676"/>
      <c r="F38" s="676"/>
      <c r="G38" s="676"/>
      <c r="H38" s="676"/>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C72" sqref="C7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C72" sqref="C72"/>
      <selection pane="topRight" activeCell="C72" sqref="C72"/>
      <selection pane="bottomLeft" activeCell="C72" sqref="C72"/>
      <selection pane="bottomRight" activeCell="E3" sqref="E3"/>
    </sheetView>
  </sheetViews>
  <sheetFormatPr baseColWidth="10" defaultRowHeight="52.5"/>
  <cols>
    <col min="1" max="1" width="16.7109375" style="114" customWidth="1"/>
    <col min="2" max="2" width="108.28515625" style="113" customWidth="1"/>
    <col min="3" max="3" width="15.42578125" style="144" customWidth="1"/>
    <col min="4" max="4" width="24.85546875" style="184" customWidth="1"/>
    <col min="5" max="5" width="28.42578125" style="206" customWidth="1"/>
    <col min="6" max="7" width="11.42578125" customWidth="1"/>
    <col min="8" max="8" width="1.28515625" customWidth="1"/>
    <col min="10" max="10" width="34.42578125" customWidth="1"/>
  </cols>
  <sheetData>
    <row r="1" spans="1:10" ht="96" customHeight="1" thickTop="1" thickBot="1">
      <c r="A1" s="677" t="s">
        <v>1849</v>
      </c>
      <c r="B1" s="678"/>
      <c r="C1" s="678"/>
      <c r="D1" s="679"/>
    </row>
    <row r="2" spans="1:10" ht="56.25" customHeight="1" thickTop="1" thickBot="1">
      <c r="A2" s="193" t="s">
        <v>943</v>
      </c>
      <c r="B2" s="194" t="s">
        <v>1437</v>
      </c>
      <c r="C2" s="194" t="s">
        <v>982</v>
      </c>
      <c r="D2" s="223" t="s">
        <v>1847</v>
      </c>
    </row>
    <row r="3" spans="1:10" ht="54" thickTop="1" thickBot="1">
      <c r="A3" s="131" t="s">
        <v>983</v>
      </c>
      <c r="B3" s="132" t="s">
        <v>1220</v>
      </c>
      <c r="C3" s="133" t="str">
        <f>'200.1'!L31</f>
        <v>Ha</v>
      </c>
      <c r="D3" s="180">
        <f>VLOOKUP('200.1'!A88,'200.1'!A36:N107,14,FALSE)</f>
        <v>4180205.0444590752</v>
      </c>
      <c r="G3" t="s">
        <v>980</v>
      </c>
      <c r="J3" s="1"/>
    </row>
    <row r="4" spans="1:10" ht="54" thickTop="1" thickBot="1">
      <c r="A4" s="134" t="s">
        <v>985</v>
      </c>
      <c r="B4" s="135" t="s">
        <v>1169</v>
      </c>
      <c r="C4" s="133" t="s">
        <v>984</v>
      </c>
      <c r="D4" s="180">
        <f>VLOOKUP('200.2'!A88,'200.2'!A37:N108,14,FALSE)</f>
        <v>212358.54122674788</v>
      </c>
      <c r="J4" s="1"/>
    </row>
    <row r="5" spans="1:10" ht="54" thickTop="1" thickBot="1">
      <c r="A5" s="134" t="s">
        <v>986</v>
      </c>
      <c r="B5" s="135" t="s">
        <v>1170</v>
      </c>
      <c r="C5" s="136" t="s">
        <v>987</v>
      </c>
      <c r="D5" s="180">
        <f>VLOOKUP('201.1'!A88,'201.1'!A38:N109,14,FALSE)</f>
        <v>218816.54879355984</v>
      </c>
    </row>
    <row r="6" spans="1:10" ht="54" thickTop="1" thickBot="1">
      <c r="A6" s="134" t="s">
        <v>988</v>
      </c>
      <c r="B6" s="135" t="s">
        <v>1171</v>
      </c>
      <c r="C6" s="136" t="s">
        <v>987</v>
      </c>
      <c r="D6" s="180">
        <f>VLOOKUP('201.2'!A88,'201.2'!A39:N110,14,FALSE)</f>
        <v>203896.87380102079</v>
      </c>
    </row>
    <row r="7" spans="1:10" ht="70.5" customHeight="1" thickTop="1" thickBot="1">
      <c r="A7" s="134" t="s">
        <v>989</v>
      </c>
      <c r="B7" s="135" t="s">
        <v>1172</v>
      </c>
      <c r="C7" s="136" t="s">
        <v>987</v>
      </c>
      <c r="D7" s="180">
        <f>VLOOKUP('201.3'!A88,'201.3'!A40:N111,14,FALSE)</f>
        <v>53045.44455353557</v>
      </c>
    </row>
    <row r="8" spans="1:10" ht="54" thickTop="1" thickBot="1">
      <c r="A8" s="134" t="s">
        <v>990</v>
      </c>
      <c r="B8" s="135" t="s">
        <v>1173</v>
      </c>
      <c r="C8" s="136" t="s">
        <v>987</v>
      </c>
      <c r="D8" s="181">
        <f>VLOOKUP('201.4'!A88,'201.4'!A41:N112,14,FALSE)</f>
        <v>82902.618703785789</v>
      </c>
    </row>
    <row r="9" spans="1:10" ht="54" thickTop="1" thickBot="1">
      <c r="A9" s="134" t="s">
        <v>991</v>
      </c>
      <c r="B9" s="135" t="s">
        <v>1170</v>
      </c>
      <c r="C9" s="136" t="s">
        <v>1845</v>
      </c>
      <c r="D9" s="181">
        <f>VLOOKUP('201.5'!A88,'201.5'!A42:N113,14,FALSE)</f>
        <v>218816.54879355984</v>
      </c>
    </row>
    <row r="10" spans="1:10" ht="54" thickTop="1" thickBot="1">
      <c r="A10" s="134" t="s">
        <v>992</v>
      </c>
      <c r="B10" s="135" t="s">
        <v>1171</v>
      </c>
      <c r="C10" s="136" t="s">
        <v>1845</v>
      </c>
      <c r="D10" s="181">
        <f>VLOOKUP('201.6'!A88,'201.6'!A43:N114,14,FALSE)</f>
        <v>203896.87380102079</v>
      </c>
    </row>
    <row r="11" spans="1:10" ht="54" thickTop="1" thickBot="1">
      <c r="A11" s="134" t="s">
        <v>993</v>
      </c>
      <c r="B11" s="135" t="s">
        <v>1171</v>
      </c>
      <c r="C11" s="136" t="s">
        <v>387</v>
      </c>
      <c r="D11" s="181">
        <f>VLOOKUP('201.7'!A88,'201.7'!A44:N115,14,FALSE)</f>
        <v>200828.92459917779</v>
      </c>
    </row>
    <row r="12" spans="1:10" ht="54" thickTop="1" thickBot="1">
      <c r="A12" s="134" t="s">
        <v>994</v>
      </c>
      <c r="B12" s="135" t="s">
        <v>1174</v>
      </c>
      <c r="C12" s="136" t="s">
        <v>233</v>
      </c>
      <c r="D12" s="181">
        <f>VLOOKUP('201.8'!A88,'201.8'!A45:N116,14,FALSE)</f>
        <v>22302.606305352278</v>
      </c>
    </row>
    <row r="13" spans="1:10" ht="54" thickTop="1" thickBot="1">
      <c r="A13" s="134" t="s">
        <v>995</v>
      </c>
      <c r="B13" s="135" t="s">
        <v>1175</v>
      </c>
      <c r="C13" s="136" t="s">
        <v>233</v>
      </c>
      <c r="D13" s="181">
        <f>VLOOKUP('201.9'!A88,'201.9'!A46:N117,14,FALSE)</f>
        <v>22029.114853819832</v>
      </c>
    </row>
    <row r="14" spans="1:10" ht="54" thickTop="1" thickBot="1">
      <c r="A14" s="134" t="s">
        <v>996</v>
      </c>
      <c r="B14" s="135" t="s">
        <v>1176</v>
      </c>
      <c r="C14" s="136" t="s">
        <v>144</v>
      </c>
      <c r="D14" s="181">
        <f>VLOOKUP('201.10'!A88,'201.10'!A47:N118,14,FALSE)</f>
        <v>9336.6304019305571</v>
      </c>
    </row>
    <row r="15" spans="1:10" ht="54" thickTop="1" thickBot="1">
      <c r="A15" s="134" t="s">
        <v>997</v>
      </c>
      <c r="B15" s="135" t="s">
        <v>1177</v>
      </c>
      <c r="C15" s="136" t="s">
        <v>998</v>
      </c>
      <c r="D15" s="181">
        <f>VLOOKUP('201.11'!A88,'201.11'!A48:N119,14,FALSE)</f>
        <v>1539.556853395175</v>
      </c>
    </row>
    <row r="16" spans="1:10" ht="54" thickTop="1" thickBot="1">
      <c r="A16" s="134" t="s">
        <v>999</v>
      </c>
      <c r="B16" s="135" t="s">
        <v>1178</v>
      </c>
      <c r="C16" s="136" t="s">
        <v>1845</v>
      </c>
      <c r="D16" s="181">
        <f>VLOOKUP('201.12'!A88,'201.12'!A49:N120,14,FALSE)</f>
        <v>121761.62106132002</v>
      </c>
    </row>
    <row r="17" spans="1:10" ht="64.5" thickTop="1" thickBot="1">
      <c r="A17" s="137" t="s">
        <v>1000</v>
      </c>
      <c r="B17" s="138" t="s">
        <v>1179</v>
      </c>
      <c r="C17" s="136" t="s">
        <v>1845</v>
      </c>
      <c r="D17" s="181">
        <f>VLOOKUP('201.13'!A88,'201.13'!A50:N121,14,FALSE)</f>
        <v>118003.46883158565</v>
      </c>
    </row>
    <row r="18" spans="1:10" ht="54" thickTop="1" thickBot="1">
      <c r="A18" s="134" t="s">
        <v>1001</v>
      </c>
      <c r="B18" s="135" t="s">
        <v>1180</v>
      </c>
      <c r="C18" s="136" t="s">
        <v>144</v>
      </c>
      <c r="D18" s="181">
        <f>VLOOKUP('201.14'!A88,'201.14'!A51:N122,14,FALSE)</f>
        <v>45357.557848790777</v>
      </c>
    </row>
    <row r="19" spans="1:10" ht="54" thickTop="1" thickBot="1">
      <c r="A19" s="134" t="s">
        <v>1002</v>
      </c>
      <c r="B19" s="135" t="s">
        <v>1181</v>
      </c>
      <c r="C19" s="136" t="s">
        <v>144</v>
      </c>
      <c r="D19" s="181">
        <f>VLOOKUP('201.15'!A88,'201.15'!A52:N123,14,FALSE)</f>
        <v>55972.452620386757</v>
      </c>
    </row>
    <row r="20" spans="1:10" ht="54" thickTop="1" thickBot="1">
      <c r="A20" s="134" t="s">
        <v>1003</v>
      </c>
      <c r="B20" s="135" t="s">
        <v>1182</v>
      </c>
      <c r="C20" s="136" t="s">
        <v>144</v>
      </c>
      <c r="D20" s="181">
        <f>VLOOKUP('201.16'!A88,'201.16'!A53:N124,14,FALSE)</f>
        <v>2064.1954666666666</v>
      </c>
    </row>
    <row r="21" spans="1:10" ht="54" thickTop="1" thickBot="1">
      <c r="A21" s="134" t="s">
        <v>1004</v>
      </c>
      <c r="B21" s="135" t="s">
        <v>1183</v>
      </c>
      <c r="C21" s="136" t="s">
        <v>1845</v>
      </c>
      <c r="D21" s="181">
        <f>VLOOKUP('201.17'!A88,'201.17'!A54:N125,14,FALSE)</f>
        <v>76200.350919451041</v>
      </c>
    </row>
    <row r="22" spans="1:10" ht="54" thickTop="1" thickBot="1">
      <c r="A22" s="134" t="s">
        <v>1005</v>
      </c>
      <c r="B22" s="135" t="s">
        <v>1184</v>
      </c>
      <c r="C22" s="136" t="s">
        <v>1845</v>
      </c>
      <c r="D22" s="181">
        <f>VLOOKUP('201.18'!A88,'201.18'!A55:N126,14,FALSE)</f>
        <v>76200.350919451041</v>
      </c>
    </row>
    <row r="23" spans="1:10" ht="54" thickTop="1" thickBot="1">
      <c r="A23" s="134" t="s">
        <v>1006</v>
      </c>
      <c r="B23" s="135" t="s">
        <v>1185</v>
      </c>
      <c r="C23" s="136" t="s">
        <v>144</v>
      </c>
      <c r="D23" s="181">
        <f>VLOOKUP('201.19'!A88,'201.19'!A56:N127,14,FALSE)</f>
        <v>6268.9579564400719</v>
      </c>
    </row>
    <row r="24" spans="1:10" ht="54" thickTop="1" thickBot="1">
      <c r="A24" s="134" t="s">
        <v>1007</v>
      </c>
      <c r="B24" s="135" t="s">
        <v>1186</v>
      </c>
      <c r="C24" s="136" t="s">
        <v>144</v>
      </c>
      <c r="D24" s="181">
        <f>VLOOKUP('201.20'!A88,'201.20'!A57:N128,14,FALSE)</f>
        <v>873.68256333660713</v>
      </c>
    </row>
    <row r="25" spans="1:10" ht="54" thickTop="1" thickBot="1">
      <c r="A25" s="134" t="s">
        <v>1008</v>
      </c>
      <c r="B25" s="135" t="s">
        <v>1187</v>
      </c>
      <c r="C25" s="136" t="s">
        <v>144</v>
      </c>
      <c r="D25" s="181">
        <f>VLOOKUP('201.21'!A88,'201.21'!A58:N129,14,FALSE)</f>
        <v>7567.0079335167211</v>
      </c>
    </row>
    <row r="26" spans="1:10" ht="54" thickTop="1" thickBot="1">
      <c r="A26" s="134" t="s">
        <v>1425</v>
      </c>
      <c r="B26" s="135" t="s">
        <v>1413</v>
      </c>
      <c r="C26" s="136" t="s">
        <v>1845</v>
      </c>
      <c r="D26" s="181">
        <f>VLOOKUP('203.1'!A88,'203.1'!A59:N130,14,FALSE)</f>
        <v>1231859.5029348435</v>
      </c>
      <c r="J26" s="206"/>
    </row>
    <row r="27" spans="1:10" ht="54" thickTop="1" thickBot="1">
      <c r="A27" s="134" t="s">
        <v>1426</v>
      </c>
      <c r="B27" s="135" t="s">
        <v>1417</v>
      </c>
      <c r="C27" s="136" t="s">
        <v>1845</v>
      </c>
      <c r="D27" s="181">
        <f>VLOOKUP('203.2'!A88,'203.2'!A60:N131,14,FALSE)</f>
        <v>1486154.1250995104</v>
      </c>
      <c r="J27" s="206"/>
    </row>
    <row r="28" spans="1:10" ht="54" thickTop="1" thickBot="1">
      <c r="A28" s="134" t="s">
        <v>1427</v>
      </c>
      <c r="B28" s="135" t="s">
        <v>1418</v>
      </c>
      <c r="C28" s="136" t="s">
        <v>1845</v>
      </c>
      <c r="D28" s="181">
        <f>VLOOKUP('203.3'!A88,'203.3'!A61:N132,14,FALSE)</f>
        <v>1667793.1409314154</v>
      </c>
    </row>
    <row r="29" spans="1:10" ht="54" thickTop="1" thickBot="1">
      <c r="A29" s="134" t="s">
        <v>1428</v>
      </c>
      <c r="B29" s="135" t="s">
        <v>1419</v>
      </c>
      <c r="C29" s="136" t="s">
        <v>1845</v>
      </c>
      <c r="D29" s="181">
        <f>VLOOKUP('203.4'!A88,'203.4'!A62:N133,14,FALSE)</f>
        <v>741169.00446302374</v>
      </c>
    </row>
    <row r="30" spans="1:10" ht="54" thickTop="1" thickBot="1">
      <c r="A30" s="134" t="s">
        <v>1429</v>
      </c>
      <c r="B30" s="135" t="s">
        <v>1420</v>
      </c>
      <c r="C30" s="136" t="s">
        <v>1845</v>
      </c>
      <c r="D30" s="181">
        <f>VLOOKUP('203.5'!A88,'203.5'!A63:N134,14,FALSE)</f>
        <v>860502.42418429372</v>
      </c>
    </row>
    <row r="31" spans="1:10" ht="54" thickTop="1" thickBot="1">
      <c r="A31" s="134" t="s">
        <v>1430</v>
      </c>
      <c r="B31" s="135" t="s">
        <v>1421</v>
      </c>
      <c r="C31" s="136" t="s">
        <v>1845</v>
      </c>
      <c r="D31" s="181">
        <f>VLOOKUP('203.6'!A88,'203.6'!A64:N135,14,FALSE)</f>
        <v>936441.87309782906</v>
      </c>
    </row>
    <row r="32" spans="1:10" ht="54" thickTop="1" thickBot="1">
      <c r="A32" s="134" t="s">
        <v>1431</v>
      </c>
      <c r="B32" s="135" t="s">
        <v>1422</v>
      </c>
      <c r="C32" s="136" t="s">
        <v>1845</v>
      </c>
      <c r="D32" s="181">
        <f>VLOOKUP('203.7'!A88,'203.7'!A65:N136,14,FALSE)</f>
        <v>252482.8807151278</v>
      </c>
    </row>
    <row r="33" spans="1:4" ht="54" thickTop="1" thickBot="1">
      <c r="A33" s="134" t="s">
        <v>1432</v>
      </c>
      <c r="B33" s="135" t="s">
        <v>1871</v>
      </c>
      <c r="C33" s="136" t="s">
        <v>1845</v>
      </c>
      <c r="D33" s="181">
        <f>VLOOKUP('203.8'!A88,'203.8'!A66:N137,14,FALSE)</f>
        <v>366851.6362335044</v>
      </c>
    </row>
    <row r="34" spans="1:4" ht="54" thickTop="1" thickBot="1">
      <c r="A34" s="134" t="s">
        <v>1433</v>
      </c>
      <c r="B34" s="135" t="s">
        <v>1424</v>
      </c>
      <c r="C34" s="136" t="s">
        <v>1845</v>
      </c>
      <c r="D34" s="181">
        <f>VLOOKUP('203.9'!A88,'203.9'!A67:N138,14,FALSE)</f>
        <v>389630.51290671108</v>
      </c>
    </row>
    <row r="35" spans="1:4" ht="54" thickTop="1" thickBot="1">
      <c r="A35" s="134" t="s">
        <v>1434</v>
      </c>
      <c r="B35" s="135" t="s">
        <v>1414</v>
      </c>
      <c r="C35" s="136" t="s">
        <v>1845</v>
      </c>
      <c r="D35" s="181">
        <f>VLOOKUP('203.10'!A88,'203.10'!A68:N139,14,FALSE)</f>
        <v>195654.28207019696</v>
      </c>
    </row>
    <row r="36" spans="1:4" ht="54" thickTop="1" thickBot="1">
      <c r="A36" s="134" t="s">
        <v>1435</v>
      </c>
      <c r="B36" s="135" t="s">
        <v>1415</v>
      </c>
      <c r="C36" s="136" t="s">
        <v>1845</v>
      </c>
      <c r="D36" s="181">
        <f>VLOOKUP('203.11'!A88,'203.11'!A69:N140,14,FALSE)</f>
        <v>273665.32257038628</v>
      </c>
    </row>
    <row r="37" spans="1:4" ht="54" thickTop="1" thickBot="1">
      <c r="A37" s="134" t="s">
        <v>1436</v>
      </c>
      <c r="B37" s="220" t="s">
        <v>1416</v>
      </c>
      <c r="C37" s="136" t="s">
        <v>1845</v>
      </c>
      <c r="D37" s="181">
        <f>VLOOKUP('203.12'!A88,'203.12'!A70:N141,14,FALSE)</f>
        <v>285498.50525776634</v>
      </c>
    </row>
    <row r="38" spans="1:4" ht="54" thickTop="1" thickBot="1">
      <c r="A38" s="134" t="s">
        <v>1009</v>
      </c>
      <c r="B38" s="135" t="s">
        <v>1188</v>
      </c>
      <c r="C38" s="136" t="s">
        <v>387</v>
      </c>
      <c r="D38" s="181">
        <f>VLOOKUP('210.1.1'!A88,'210.1.1'!A71:N142,14,FALSE)</f>
        <v>17388.172543924848</v>
      </c>
    </row>
    <row r="39" spans="1:4" ht="54" thickTop="1" thickBot="1">
      <c r="A39" s="134" t="s">
        <v>1010</v>
      </c>
      <c r="B39" s="135" t="s">
        <v>1189</v>
      </c>
      <c r="C39" s="136" t="s">
        <v>387</v>
      </c>
      <c r="D39" s="181">
        <f>VLOOKUP('210.1.2'!A88,'210.1.2'!A72:N143,14,FALSE)</f>
        <v>4241.9906280971527</v>
      </c>
    </row>
    <row r="40" spans="1:4" ht="54" thickTop="1" thickBot="1">
      <c r="A40" s="134" t="s">
        <v>1011</v>
      </c>
      <c r="B40" s="135" t="s">
        <v>1190</v>
      </c>
      <c r="C40" s="136" t="s">
        <v>387</v>
      </c>
      <c r="D40" s="181">
        <f>VLOOKUP('210.2.1'!A90,'210.2.1'!A73:N144,14,FALSE)</f>
        <v>33164.112640384126</v>
      </c>
    </row>
    <row r="41" spans="1:4" ht="54" thickTop="1" thickBot="1">
      <c r="A41" s="134" t="s">
        <v>1012</v>
      </c>
      <c r="B41" s="135" t="s">
        <v>1191</v>
      </c>
      <c r="C41" s="136" t="s">
        <v>387</v>
      </c>
      <c r="D41" s="181">
        <f>VLOOKUP('210.2.2'!A88,'210.2.2'!A74:N145,14,FALSE)</f>
        <v>17388.172543924848</v>
      </c>
    </row>
    <row r="42" spans="1:4" ht="54" thickTop="1" thickBot="1">
      <c r="A42" s="134" t="s">
        <v>1013</v>
      </c>
      <c r="B42" s="135" t="s">
        <v>1192</v>
      </c>
      <c r="C42" s="136" t="s">
        <v>387</v>
      </c>
      <c r="D42" s="181">
        <f>VLOOKUP('210.2.3'!A91,'210.2.3'!A91:N146,14,FALSE)</f>
        <v>20017.930724556431</v>
      </c>
    </row>
    <row r="43" spans="1:4" ht="54" thickTop="1" thickBot="1">
      <c r="A43" s="134" t="s">
        <v>1014</v>
      </c>
      <c r="B43" s="135" t="s">
        <v>1193</v>
      </c>
      <c r="C43" s="136" t="s">
        <v>387</v>
      </c>
      <c r="D43" s="181">
        <f>VLOOKUP('210.2.4'!A88,'210.2.4'!A88:N147,14,FALSE)</f>
        <v>4241.9906280971527</v>
      </c>
    </row>
    <row r="44" spans="1:4" ht="54" thickTop="1" thickBot="1">
      <c r="A44" s="134" t="s">
        <v>1015</v>
      </c>
      <c r="B44" s="135" t="s">
        <v>1194</v>
      </c>
      <c r="C44" s="136" t="s">
        <v>387</v>
      </c>
      <c r="D44" s="181">
        <f>VLOOKUP('211.1'!A88,'211.1'!A88:N148,14,FALSE)</f>
        <v>19464.411123633392</v>
      </c>
    </row>
    <row r="45" spans="1:4" ht="54" thickTop="1" thickBot="1">
      <c r="A45" s="134" t="s">
        <v>1016</v>
      </c>
      <c r="B45" s="135" t="s">
        <v>1195</v>
      </c>
      <c r="C45" s="136" t="s">
        <v>387</v>
      </c>
      <c r="D45" s="181">
        <f>VLOOKUP('220.1'!A88,'220.1'!A88:N149,14,FALSE)</f>
        <v>16867.226481461625</v>
      </c>
    </row>
    <row r="46" spans="1:4" ht="54" thickTop="1" thickBot="1">
      <c r="A46" s="134" t="s">
        <v>1017</v>
      </c>
      <c r="B46" s="135" t="s">
        <v>1196</v>
      </c>
      <c r="C46" s="136" t="s">
        <v>387</v>
      </c>
      <c r="D46" s="181">
        <f>VLOOKUP('221.1'!A88,'221.1'!A88:N150,14,FALSE)</f>
        <v>12554.706294694308</v>
      </c>
    </row>
    <row r="47" spans="1:4" ht="54" thickTop="1" thickBot="1">
      <c r="A47" s="134" t="s">
        <v>1018</v>
      </c>
      <c r="B47" s="135" t="s">
        <v>1197</v>
      </c>
      <c r="C47" s="136" t="s">
        <v>387</v>
      </c>
      <c r="D47" s="181">
        <f>VLOOKUP('221.2'!A88,'221.2'!A88:N151,14,FALSE)</f>
        <v>8091.6864537527672</v>
      </c>
    </row>
    <row r="48" spans="1:4" ht="64.5" thickTop="1" thickBot="1">
      <c r="A48" s="134" t="s">
        <v>1441</v>
      </c>
      <c r="B48" s="135" t="s">
        <v>1438</v>
      </c>
      <c r="C48" s="136" t="s">
        <v>233</v>
      </c>
      <c r="D48" s="181">
        <f>VLOOKUP('223.1'!A88,'223.1'!A88:N152,14,FALSE)</f>
        <v>10775.671093111794</v>
      </c>
    </row>
    <row r="49" spans="1:10" ht="54" thickTop="1" thickBot="1">
      <c r="A49" s="134" t="s">
        <v>1442</v>
      </c>
      <c r="B49" s="135" t="s">
        <v>1439</v>
      </c>
      <c r="C49" s="136" t="s">
        <v>233</v>
      </c>
      <c r="D49" s="181">
        <f>VLOOKUP('223.2'!A88,'223.2'!A88:N153,14,FALSE)</f>
        <v>15462.863374546807</v>
      </c>
    </row>
    <row r="50" spans="1:10" ht="54" thickTop="1" thickBot="1">
      <c r="A50" s="134" t="s">
        <v>1443</v>
      </c>
      <c r="B50" s="135" t="s">
        <v>1440</v>
      </c>
      <c r="C50" s="136" t="s">
        <v>387</v>
      </c>
      <c r="D50" s="181">
        <f>VLOOKUP('223.3.1'!A88,'223.3.1'!A88:N154,14,FALSE)</f>
        <v>45262</v>
      </c>
    </row>
    <row r="51" spans="1:10" ht="64.5" thickTop="1" thickBot="1">
      <c r="A51" s="134" t="s">
        <v>1444</v>
      </c>
      <c r="B51" s="135" t="s">
        <v>1446</v>
      </c>
      <c r="C51" s="136" t="s">
        <v>387</v>
      </c>
      <c r="D51" s="181">
        <f>VLOOKUP('223.3.2'!A88,'223.3.2'!A88:N155,14,FALSE)</f>
        <v>93587.427144660876</v>
      </c>
      <c r="E51" s="206">
        <v>68888</v>
      </c>
      <c r="J51" s="206">
        <f>+D51-E51</f>
        <v>24699.427144660876</v>
      </c>
    </row>
    <row r="52" spans="1:10" ht="54" thickTop="1" thickBot="1">
      <c r="A52" s="134" t="s">
        <v>1445</v>
      </c>
      <c r="B52" s="135" t="s">
        <v>1447</v>
      </c>
      <c r="C52" s="136" t="s">
        <v>387</v>
      </c>
      <c r="D52" s="181">
        <f>VLOOKUP('223.3.3'!A88,'223.3.3'!A88:N156,14,FALSE)</f>
        <v>111709.56264812218</v>
      </c>
    </row>
    <row r="53" spans="1:10" ht="54" thickTop="1" thickBot="1">
      <c r="A53" s="140" t="s">
        <v>1019</v>
      </c>
      <c r="B53" s="141" t="s">
        <v>1956</v>
      </c>
      <c r="C53" s="136" t="s">
        <v>233</v>
      </c>
      <c r="D53" s="181">
        <f>VLOOKUP('230.1'!A88,'230.1'!A88:N157,14,FALSE)</f>
        <v>3520.4443266672165</v>
      </c>
    </row>
    <row r="54" spans="1:10" ht="54" thickTop="1" thickBot="1">
      <c r="A54" s="140" t="s">
        <v>1020</v>
      </c>
      <c r="B54" s="141" t="s">
        <v>1198</v>
      </c>
      <c r="C54" s="136" t="s">
        <v>233</v>
      </c>
      <c r="D54" s="181">
        <f>VLOOKUP('231.1'!A88,'231.1'!A88:N159,14,FALSE)</f>
        <v>10913.879872563026</v>
      </c>
    </row>
    <row r="55" spans="1:10" ht="54" thickTop="1" thickBot="1">
      <c r="A55" s="140" t="s">
        <v>1021</v>
      </c>
      <c r="B55" s="141" t="s">
        <v>1448</v>
      </c>
      <c r="C55" s="136" t="s">
        <v>233</v>
      </c>
      <c r="D55" s="181">
        <f>VLOOKUP('232.1'!A88,'232.1'!A88:N160,14,FALSE)</f>
        <v>7543.1950438657186</v>
      </c>
    </row>
    <row r="56" spans="1:10" ht="54" thickTop="1" thickBot="1">
      <c r="A56" s="140" t="s">
        <v>1449</v>
      </c>
      <c r="B56" s="141" t="s">
        <v>1872</v>
      </c>
      <c r="C56" s="136" t="s">
        <v>233</v>
      </c>
      <c r="D56" s="181">
        <f>VLOOKUP('233.1'!A88,'233.1'!A88:N161,14,FALSE)</f>
        <v>10496.910117353422</v>
      </c>
    </row>
    <row r="57" spans="1:10" ht="54" thickTop="1" thickBot="1">
      <c r="A57" s="140" t="s">
        <v>1451</v>
      </c>
      <c r="B57" s="141" t="s">
        <v>1452</v>
      </c>
      <c r="C57" s="136" t="s">
        <v>233</v>
      </c>
      <c r="D57" s="181">
        <f>VLOOKUP('233.10'!A88,'233.10'!A88:N162,14,FALSE)</f>
        <v>21973.338890221254</v>
      </c>
    </row>
    <row r="58" spans="1:10" ht="54" thickTop="1" thickBot="1">
      <c r="A58" s="140" t="s">
        <v>1022</v>
      </c>
      <c r="B58" s="141" t="s">
        <v>1453</v>
      </c>
      <c r="C58" s="136" t="s">
        <v>233</v>
      </c>
      <c r="D58" s="181">
        <f>VLOOKUP('234.1'!A88,'234.1'!A88:N163,14,FALSE)</f>
        <v>1178.1556506177674</v>
      </c>
    </row>
    <row r="59" spans="1:10" ht="54" thickTop="1" thickBot="1">
      <c r="A59" s="140" t="s">
        <v>1456</v>
      </c>
      <c r="B59" s="141" t="s">
        <v>1457</v>
      </c>
      <c r="C59" s="136" t="s">
        <v>387</v>
      </c>
      <c r="D59" s="181">
        <f>VLOOKUP('235.1'!A88,'235.1'!A88:N164,14,FALSE)</f>
        <v>65850.258934330297</v>
      </c>
    </row>
    <row r="60" spans="1:10" ht="54" thickTop="1" thickBot="1">
      <c r="A60" s="142" t="s">
        <v>1458</v>
      </c>
      <c r="B60" s="141" t="s">
        <v>1459</v>
      </c>
      <c r="C60" s="136" t="s">
        <v>387</v>
      </c>
      <c r="D60" s="181">
        <f>VLOOKUP('235.10'!A88,'235.10'!A88:N165,14,FALSE)</f>
        <v>18201.394716079041</v>
      </c>
    </row>
    <row r="61" spans="1:10" ht="54" thickTop="1" thickBot="1">
      <c r="A61" s="142" t="s">
        <v>1460</v>
      </c>
      <c r="B61" s="141" t="s">
        <v>1461</v>
      </c>
      <c r="C61" s="136" t="s">
        <v>377</v>
      </c>
      <c r="D61" s="181">
        <f>VLOOKUP('235.11'!A88,'235.11'!A88:N166,14,FALSE)</f>
        <v>595.6108027281407</v>
      </c>
    </row>
    <row r="62" spans="1:10" ht="54" thickTop="1" thickBot="1">
      <c r="A62" s="142" t="s">
        <v>1462</v>
      </c>
      <c r="B62" s="141" t="s">
        <v>1873</v>
      </c>
      <c r="C62" s="136" t="s">
        <v>387</v>
      </c>
      <c r="D62" s="181">
        <f>VLOOKUP('236.1'!A88,'236.1'!A88:N167,14,FALSE)</f>
        <v>64767.330202097313</v>
      </c>
    </row>
    <row r="63" spans="1:10" ht="54" thickTop="1" thickBot="1">
      <c r="A63" s="142" t="s">
        <v>1465</v>
      </c>
      <c r="B63" s="141" t="s">
        <v>1874</v>
      </c>
      <c r="C63" s="136" t="s">
        <v>387</v>
      </c>
      <c r="D63" s="181">
        <f>VLOOKUP('236.10'!A87,'236.10'!A87:N168,14,FALSE)</f>
        <v>18201.394716079041</v>
      </c>
    </row>
    <row r="64" spans="1:10" ht="54" thickTop="1" thickBot="1">
      <c r="A64" s="142" t="s">
        <v>1466</v>
      </c>
      <c r="B64" s="143" t="s">
        <v>1467</v>
      </c>
      <c r="C64" s="177" t="s">
        <v>377</v>
      </c>
      <c r="D64" s="181">
        <f>VLOOKUP('236.11'!A88,'236.11'!A88:N169,14,FALSE)</f>
        <v>582.07419357522838</v>
      </c>
    </row>
    <row r="65" spans="1:10" ht="54" thickTop="1" thickBot="1">
      <c r="A65" s="140" t="s">
        <v>1023</v>
      </c>
      <c r="B65" s="141" t="s">
        <v>1199</v>
      </c>
      <c r="C65" s="136" t="s">
        <v>233</v>
      </c>
      <c r="D65" s="181">
        <f>VLOOKUP('310.1'!A87,'310.1'!A87:N170,14,FALSE)</f>
        <v>1205.1615534755929</v>
      </c>
    </row>
    <row r="66" spans="1:10" ht="54" thickTop="1" thickBot="1">
      <c r="A66" s="140" t="s">
        <v>1024</v>
      </c>
      <c r="B66" s="141" t="s">
        <v>1200</v>
      </c>
      <c r="C66" s="136" t="s">
        <v>387</v>
      </c>
      <c r="D66" s="181">
        <f>VLOOKUP('311.1'!A87,'311.1'!A87:N171,14,FALSE)</f>
        <v>81173.769867167503</v>
      </c>
    </row>
    <row r="67" spans="1:10" ht="54" thickTop="1" thickBot="1">
      <c r="A67" s="140" t="s">
        <v>1025</v>
      </c>
      <c r="B67" s="141" t="s">
        <v>1201</v>
      </c>
      <c r="C67" s="136" t="s">
        <v>998</v>
      </c>
      <c r="D67" s="181">
        <f>VLOOKUP('312.1'!A88,'312.1'!A88:N172,14,FALSE)</f>
        <v>8416.4611827918288</v>
      </c>
    </row>
    <row r="68" spans="1:10" ht="54" thickTop="1" thickBot="1">
      <c r="A68" s="140" t="s">
        <v>1026</v>
      </c>
      <c r="B68" s="141" t="s">
        <v>1202</v>
      </c>
      <c r="C68" s="136" t="s">
        <v>998</v>
      </c>
      <c r="D68" s="181">
        <f>VLOOKUP('312.2'!A88,'312.2'!A88:N173,14,FALSE)</f>
        <v>7628.1265164000006</v>
      </c>
    </row>
    <row r="69" spans="1:10" ht="54" thickTop="1" thickBot="1">
      <c r="A69" s="140" t="s">
        <v>1027</v>
      </c>
      <c r="B69" s="141" t="s">
        <v>1203</v>
      </c>
      <c r="C69" s="136" t="s">
        <v>1464</v>
      </c>
      <c r="D69" s="181">
        <f>VLOOKUP('312.3'!A87,'312.3'!A87:N174,14,FALSE)</f>
        <v>2839.5281490590951</v>
      </c>
    </row>
    <row r="70" spans="1:10" ht="54" thickTop="1" thickBot="1">
      <c r="A70" s="140" t="s">
        <v>1028</v>
      </c>
      <c r="B70" s="141" t="s">
        <v>1204</v>
      </c>
      <c r="C70" s="136" t="s">
        <v>387</v>
      </c>
      <c r="D70" s="182">
        <f>VLOOKUP('312.4'!A88,'312.4'!A88:N175,14,FALSE)</f>
        <v>81166.007847259199</v>
      </c>
    </row>
    <row r="71" spans="1:10" ht="54" thickTop="1" thickBot="1">
      <c r="A71" s="140" t="s">
        <v>1029</v>
      </c>
      <c r="B71" s="141" t="s">
        <v>1469</v>
      </c>
      <c r="C71" s="136" t="s">
        <v>387</v>
      </c>
      <c r="D71" s="182">
        <f>VLOOKUP('320.1'!A88,'320.1'!A88:N176,14,FALSE)</f>
        <v>92194.849046319898</v>
      </c>
      <c r="E71" s="206">
        <v>75331</v>
      </c>
      <c r="J71" s="117">
        <f>+D71-E71</f>
        <v>16863.849046319898</v>
      </c>
    </row>
    <row r="72" spans="1:10" ht="54" thickTop="1" thickBot="1">
      <c r="A72" s="140" t="s">
        <v>1030</v>
      </c>
      <c r="B72" s="141" t="s">
        <v>1470</v>
      </c>
      <c r="C72" s="136" t="s">
        <v>387</v>
      </c>
      <c r="D72" s="182">
        <f>VLOOKUP('320.2'!A88,'320.2'!A88:N177,14,FALSE)</f>
        <v>92194.849046319898</v>
      </c>
      <c r="E72" s="206">
        <v>64754</v>
      </c>
      <c r="J72" s="117">
        <f>+D72-E72</f>
        <v>27440.849046319898</v>
      </c>
    </row>
    <row r="73" spans="1:10" ht="54" thickTop="1" thickBot="1">
      <c r="A73" s="140" t="s">
        <v>1473</v>
      </c>
      <c r="B73" s="141" t="s">
        <v>1474</v>
      </c>
      <c r="C73" s="136" t="s">
        <v>387</v>
      </c>
      <c r="D73" s="182">
        <f>VLOOKUP('320.3'!A88,'320.3'!A88:N178,14,FALSE)</f>
        <v>92194.849046319898</v>
      </c>
      <c r="E73" s="206">
        <v>66641</v>
      </c>
      <c r="J73" s="117">
        <f>+D73-E73</f>
        <v>25553.849046319898</v>
      </c>
    </row>
    <row r="74" spans="1:10" ht="54" thickTop="1" thickBot="1">
      <c r="A74" s="140" t="s">
        <v>1475</v>
      </c>
      <c r="B74" s="141" t="s">
        <v>1476</v>
      </c>
      <c r="C74" s="136" t="s">
        <v>387</v>
      </c>
      <c r="D74" s="182">
        <f>VLOOKUP('320.4'!A88,'320.4'!A88:N179,14,FALSE)</f>
        <v>112500.24157954204</v>
      </c>
    </row>
    <row r="75" spans="1:10" ht="54" thickTop="1" thickBot="1">
      <c r="A75" s="140" t="s">
        <v>1477</v>
      </c>
      <c r="B75" s="141" t="s">
        <v>1478</v>
      </c>
      <c r="C75" s="136" t="s">
        <v>387</v>
      </c>
      <c r="D75" s="182">
        <f>VLOOKUP('320.5'!A88,'320.5'!A88:N180,14,FALSE)</f>
        <v>112500.24157954204</v>
      </c>
      <c r="E75" s="206">
        <v>76191</v>
      </c>
      <c r="J75" s="117">
        <f>+D75-E75</f>
        <v>36309.241579542038</v>
      </c>
    </row>
    <row r="76" spans="1:10" ht="54" thickTop="1" thickBot="1">
      <c r="A76" s="140" t="s">
        <v>1479</v>
      </c>
      <c r="B76" s="141" t="s">
        <v>1480</v>
      </c>
      <c r="C76" s="136" t="s">
        <v>387</v>
      </c>
      <c r="D76" s="182">
        <f>VLOOKUP('320.6'!A88,'320.6'!A88:N181,14,FALSE)</f>
        <v>112500.24157954204</v>
      </c>
    </row>
    <row r="77" spans="1:10" ht="54" thickTop="1" thickBot="1">
      <c r="A77" s="140" t="s">
        <v>1031</v>
      </c>
      <c r="B77" s="141" t="s">
        <v>1481</v>
      </c>
      <c r="C77" s="136" t="s">
        <v>387</v>
      </c>
      <c r="D77" s="182">
        <f>VLOOKUP('330.1'!A88,'330.1'!A88:N182,14,FALSE)</f>
        <v>111041.86996991967</v>
      </c>
      <c r="E77" s="206">
        <v>79789</v>
      </c>
      <c r="J77" s="117">
        <f>+D77-E77</f>
        <v>31252.869969919673</v>
      </c>
    </row>
    <row r="78" spans="1:10" ht="54" thickTop="1" thickBot="1">
      <c r="A78" s="142" t="s">
        <v>1032</v>
      </c>
      <c r="B78" s="141" t="s">
        <v>1482</v>
      </c>
      <c r="C78" s="136" t="s">
        <v>387</v>
      </c>
      <c r="D78" s="182">
        <f>VLOOKUP('330.2'!A88,'330.1'!A88:N183,14,FALSE)</f>
        <v>111041.86996991967</v>
      </c>
      <c r="E78" s="206">
        <v>79789</v>
      </c>
      <c r="J78" s="117">
        <f>+D78-E78</f>
        <v>31252.869969919673</v>
      </c>
    </row>
    <row r="79" spans="1:10" ht="54" thickTop="1" thickBot="1">
      <c r="A79" s="142" t="s">
        <v>1483</v>
      </c>
      <c r="B79" s="143" t="s">
        <v>1484</v>
      </c>
      <c r="C79" s="136" t="s">
        <v>387</v>
      </c>
      <c r="D79" s="182">
        <f>VLOOKUP('330.3'!A88,'330.3'!A88:N184,14,FALSE)</f>
        <v>111041.86996991967</v>
      </c>
    </row>
    <row r="80" spans="1:10" ht="54" thickTop="1" thickBot="1">
      <c r="A80" s="142" t="s">
        <v>1485</v>
      </c>
      <c r="B80" s="143" t="s">
        <v>1486</v>
      </c>
      <c r="C80" s="136" t="s">
        <v>387</v>
      </c>
      <c r="D80" s="182">
        <f>VLOOKUP('330.4'!A88,'330.4'!A88:N185,14,FALSE)</f>
        <v>131347.26250314183</v>
      </c>
      <c r="E80" s="206">
        <v>91226</v>
      </c>
      <c r="J80" s="117">
        <f>+D80-E80</f>
        <v>40121.262503141828</v>
      </c>
    </row>
    <row r="81" spans="1:10" ht="54" thickTop="1" thickBot="1">
      <c r="A81" s="142" t="s">
        <v>1487</v>
      </c>
      <c r="B81" s="143" t="s">
        <v>1488</v>
      </c>
      <c r="C81" s="136" t="s">
        <v>387</v>
      </c>
      <c r="D81" s="182">
        <f>VLOOKUP('330.5'!A88,'330.5'!A88:N186,14,FALSE)</f>
        <v>131347.26250314183</v>
      </c>
      <c r="E81" s="206">
        <v>90634</v>
      </c>
      <c r="J81" s="117">
        <f>+D81-E81</f>
        <v>40713.262503141828</v>
      </c>
    </row>
    <row r="82" spans="1:10" ht="54" thickTop="1" thickBot="1">
      <c r="A82" s="142" t="s">
        <v>1489</v>
      </c>
      <c r="B82" s="143" t="s">
        <v>1490</v>
      </c>
      <c r="C82" s="136" t="s">
        <v>387</v>
      </c>
      <c r="D82" s="182">
        <f>VLOOKUP('330.6'!A88,'330.6'!A88:N187,14,FALSE)</f>
        <v>131347.26250314183</v>
      </c>
    </row>
    <row r="83" spans="1:10" ht="54" thickTop="1" thickBot="1">
      <c r="A83" s="140" t="s">
        <v>1033</v>
      </c>
      <c r="B83" s="141" t="s">
        <v>1491</v>
      </c>
      <c r="C83" s="136" t="s">
        <v>387</v>
      </c>
      <c r="D83" s="182">
        <f>VLOOKUP('340.1'!A88,'340.1'!A88:N188,14,FALSE)</f>
        <v>110930.62296180741</v>
      </c>
    </row>
    <row r="84" spans="1:10" ht="54" thickTop="1" thickBot="1">
      <c r="A84" s="140" t="s">
        <v>1034</v>
      </c>
      <c r="B84" s="141" t="s">
        <v>1492</v>
      </c>
      <c r="C84" s="136" t="s">
        <v>387</v>
      </c>
      <c r="D84" s="182">
        <f>VLOOKUP('340.2'!A88,'340.2'!A88:N190,14,FALSE)</f>
        <v>110930.62296180741</v>
      </c>
    </row>
    <row r="85" spans="1:10" ht="54" thickTop="1" thickBot="1">
      <c r="A85" s="140" t="s">
        <v>1035</v>
      </c>
      <c r="B85" s="141" t="s">
        <v>1493</v>
      </c>
      <c r="C85" s="136" t="s">
        <v>387</v>
      </c>
      <c r="D85" s="182">
        <f>VLOOKUP('340.3'!A88,'340.3'!A88:N191,14,FALSE)</f>
        <v>110930.62296180741</v>
      </c>
    </row>
    <row r="86" spans="1:10" ht="54" thickTop="1" thickBot="1">
      <c r="A86" s="140" t="s">
        <v>1494</v>
      </c>
      <c r="B86" s="141" t="s">
        <v>2021</v>
      </c>
      <c r="C86" s="136" t="s">
        <v>387</v>
      </c>
      <c r="D86" s="182">
        <f>VLOOKUP('350.1'!A88,'350.1'!A88:N192,14,FALSE)</f>
        <v>161523.59557361813</v>
      </c>
    </row>
    <row r="87" spans="1:10" ht="54" thickTop="1" thickBot="1">
      <c r="A87" s="199" t="s">
        <v>1495</v>
      </c>
      <c r="B87" s="141" t="s">
        <v>2022</v>
      </c>
      <c r="C87" s="136" t="s">
        <v>387</v>
      </c>
      <c r="D87" s="182">
        <f>VLOOKUP('350.2'!A88,'350.2'!A88:N193,14,FALSE)</f>
        <v>161523.59557361813</v>
      </c>
    </row>
    <row r="88" spans="1:10" ht="54" thickTop="1" thickBot="1">
      <c r="A88" s="142" t="s">
        <v>1496</v>
      </c>
      <c r="B88" s="143" t="s">
        <v>1497</v>
      </c>
      <c r="C88" s="136" t="s">
        <v>387</v>
      </c>
      <c r="D88" s="182">
        <f>VLOOKUP('350.3'!A88,'350.3'!A88:N194,14,FALSE)</f>
        <v>161523.59557361813</v>
      </c>
    </row>
    <row r="89" spans="1:10" ht="54" thickTop="1" thickBot="1">
      <c r="A89" s="140" t="s">
        <v>1498</v>
      </c>
      <c r="B89" s="141" t="s">
        <v>1499</v>
      </c>
      <c r="C89" s="136" t="s">
        <v>387</v>
      </c>
      <c r="D89" s="182">
        <f>VLOOKUP('350.4'!A88,'350.4'!A88:N195,14,FALSE)</f>
        <v>161523.59557361813</v>
      </c>
    </row>
    <row r="90" spans="1:10" ht="54" thickTop="1" thickBot="1">
      <c r="A90" s="142" t="s">
        <v>1500</v>
      </c>
      <c r="B90" s="143" t="s">
        <v>1501</v>
      </c>
      <c r="C90" s="136" t="s">
        <v>387</v>
      </c>
      <c r="D90" s="182">
        <f>VLOOKUP('350.10'!A88,'350.10'!A88:N196,14,FALSE)</f>
        <v>107918.62332808549</v>
      </c>
    </row>
    <row r="91" spans="1:10" ht="54" thickTop="1" thickBot="1">
      <c r="A91" s="142" t="s">
        <v>1502</v>
      </c>
      <c r="B91" s="143" t="s">
        <v>1503</v>
      </c>
      <c r="C91" s="136" t="s">
        <v>387</v>
      </c>
      <c r="D91" s="182">
        <f>VLOOKUP('350.11'!A88,'350.11'!A88:N197,14,FALSE)</f>
        <v>107918.62332808549</v>
      </c>
      <c r="E91" s="652"/>
    </row>
    <row r="92" spans="1:10" ht="54" thickTop="1" thickBot="1">
      <c r="A92" s="142" t="s">
        <v>1504</v>
      </c>
      <c r="B92" s="143" t="s">
        <v>1505</v>
      </c>
      <c r="C92" s="136" t="s">
        <v>387</v>
      </c>
      <c r="D92" s="182">
        <f>VLOOKUP('350.12'!A88,'350.12'!A88:N198,14,FALSE)</f>
        <v>107918.62332808549</v>
      </c>
      <c r="E92" s="206">
        <v>76722</v>
      </c>
      <c r="J92" s="117">
        <f>+D92-E92</f>
        <v>31196.623328085494</v>
      </c>
    </row>
    <row r="93" spans="1:10" ht="54" thickTop="1" thickBot="1">
      <c r="A93" s="142" t="s">
        <v>1506</v>
      </c>
      <c r="B93" s="143" t="s">
        <v>1507</v>
      </c>
      <c r="C93" s="136" t="s">
        <v>387</v>
      </c>
      <c r="D93" s="182">
        <f>VLOOKUP('350.13'!A88,'350.13'!A88:N199,14,FALSE)</f>
        <v>107918.62332808549</v>
      </c>
    </row>
    <row r="94" spans="1:10" ht="54" thickTop="1" thickBot="1">
      <c r="A94" s="140" t="s">
        <v>1508</v>
      </c>
      <c r="B94" s="141" t="s">
        <v>1509</v>
      </c>
      <c r="C94" s="136" t="s">
        <v>998</v>
      </c>
      <c r="D94" s="182">
        <f>VLOOKUP('350.14'!A88,'350.14'!A88:N200,14,FALSE)</f>
        <v>595.6108027281407</v>
      </c>
    </row>
    <row r="95" spans="1:10" ht="54" thickTop="1" thickBot="1">
      <c r="A95" s="142" t="s">
        <v>1510</v>
      </c>
      <c r="B95" s="143" t="s">
        <v>1511</v>
      </c>
      <c r="C95" s="136" t="s">
        <v>387</v>
      </c>
      <c r="D95" s="182">
        <f>VLOOKUP('351.1'!A88,'351.1'!A88:N201,14,FALSE)</f>
        <v>161523.59557361813</v>
      </c>
    </row>
    <row r="96" spans="1:10" ht="54" thickTop="1" thickBot="1">
      <c r="A96" s="142" t="s">
        <v>1512</v>
      </c>
      <c r="B96" s="143" t="s">
        <v>1513</v>
      </c>
      <c r="C96" s="136" t="s">
        <v>387</v>
      </c>
      <c r="D96" s="182">
        <f>VLOOKUP('351.2'!A88,'351.2'!A88:N202,14,FALSE)</f>
        <v>161523.59557361813</v>
      </c>
    </row>
    <row r="97" spans="1:10" ht="54" thickTop="1" thickBot="1">
      <c r="A97" s="142" t="s">
        <v>1514</v>
      </c>
      <c r="B97" s="143" t="s">
        <v>1515</v>
      </c>
      <c r="C97" s="136" t="s">
        <v>387</v>
      </c>
      <c r="D97" s="182">
        <f>VLOOKUP('351.10'!A88,'351.10'!A88:N203,14,FALSE)</f>
        <v>107918.62332808549</v>
      </c>
    </row>
    <row r="98" spans="1:10" ht="54" thickTop="1" thickBot="1">
      <c r="A98" s="142" t="s">
        <v>1516</v>
      </c>
      <c r="B98" s="143" t="s">
        <v>1517</v>
      </c>
      <c r="C98" s="136" t="s">
        <v>387</v>
      </c>
      <c r="D98" s="182">
        <f>VLOOKUP('351.11'!A88,'351.11'!A88:N204,14,FALSE)</f>
        <v>107918.62332808549</v>
      </c>
    </row>
    <row r="99" spans="1:10" ht="54" thickTop="1" thickBot="1">
      <c r="A99" s="142" t="s">
        <v>1518</v>
      </c>
      <c r="B99" s="143" t="s">
        <v>1519</v>
      </c>
      <c r="C99" s="136" t="s">
        <v>998</v>
      </c>
      <c r="D99" s="182">
        <f>VLOOKUP('351.12'!A88,'351.12'!A88:N205,14,FALSE)</f>
        <v>595.6108027281407</v>
      </c>
    </row>
    <row r="100" spans="1:10" ht="54" thickTop="1" thickBot="1">
      <c r="A100" s="142" t="s">
        <v>1522</v>
      </c>
      <c r="B100" s="143" t="s">
        <v>1520</v>
      </c>
      <c r="C100" s="136" t="s">
        <v>998</v>
      </c>
      <c r="D100" s="182">
        <f>VLOOKUP('410.1'!A88,'410.1'!A88:N206,14,FALSE)</f>
        <v>2214.5892574164504</v>
      </c>
    </row>
    <row r="101" spans="1:10" ht="54" thickTop="1" thickBot="1">
      <c r="A101" s="142" t="s">
        <v>1523</v>
      </c>
      <c r="B101" s="143" t="s">
        <v>1521</v>
      </c>
      <c r="C101" s="136" t="s">
        <v>998</v>
      </c>
      <c r="D101" s="182">
        <f>VLOOKUP('410.2'!A88,'410.2'!A88:N207,14,FALSE)</f>
        <v>1965.5156490028644</v>
      </c>
    </row>
    <row r="102" spans="1:10" ht="54" thickTop="1" thickBot="1">
      <c r="A102" s="142" t="s">
        <v>1525</v>
      </c>
      <c r="B102" s="143" t="s">
        <v>1524</v>
      </c>
      <c r="C102" s="136" t="s">
        <v>377</v>
      </c>
      <c r="D102" s="182">
        <f>VLOOKUP('410.3'!A88,'410.3'!A88:N208,14,FALSE)</f>
        <v>2159.0891598895096</v>
      </c>
    </row>
    <row r="103" spans="1:10" ht="54" thickTop="1" thickBot="1">
      <c r="A103" s="142" t="s">
        <v>1527</v>
      </c>
      <c r="B103" s="143" t="s">
        <v>1526</v>
      </c>
      <c r="C103" s="136" t="s">
        <v>1464</v>
      </c>
      <c r="D103" s="182">
        <f>VLOOKUP('411.1'!A88,'411.1'!A88:N209,14,FALSE)</f>
        <v>2662.6510203778471</v>
      </c>
      <c r="E103" s="206">
        <v>1707</v>
      </c>
      <c r="J103" s="206">
        <f>+D103-E103</f>
        <v>955.65102037784709</v>
      </c>
    </row>
    <row r="104" spans="1:10" ht="54" thickTop="1" thickBot="1">
      <c r="A104" s="140" t="s">
        <v>1036</v>
      </c>
      <c r="B104" s="141" t="s">
        <v>1958</v>
      </c>
      <c r="C104" s="136" t="s">
        <v>1464</v>
      </c>
      <c r="D104" s="182">
        <f>VLOOKUP('411.2'!A88,'411.2'!A88:N210,14,FALSE)</f>
        <v>1998.003510969854</v>
      </c>
    </row>
    <row r="105" spans="1:10" ht="54" thickTop="1" thickBot="1">
      <c r="A105" s="140" t="s">
        <v>1037</v>
      </c>
      <c r="B105" s="141" t="s">
        <v>2054</v>
      </c>
      <c r="C105" s="136" t="s">
        <v>1464</v>
      </c>
      <c r="D105" s="182">
        <f>VLOOKUP('411.3'!A88,'411.3'!A88:N211,14,FALSE)</f>
        <v>2347.2480271149907</v>
      </c>
    </row>
    <row r="106" spans="1:10" ht="54" thickTop="1" thickBot="1">
      <c r="A106" s="140" t="s">
        <v>1528</v>
      </c>
      <c r="B106" s="141" t="s">
        <v>2055</v>
      </c>
      <c r="C106" s="136" t="s">
        <v>1464</v>
      </c>
      <c r="D106" s="182">
        <f>VLOOKUP('411.4'!A88,'411.4'!A88:N212,14,FALSE)</f>
        <v>1820.6739310667028</v>
      </c>
    </row>
    <row r="107" spans="1:10" ht="54" thickTop="1" thickBot="1">
      <c r="A107" s="140" t="s">
        <v>1535</v>
      </c>
      <c r="B107" s="195" t="s">
        <v>1606</v>
      </c>
      <c r="C107" s="136" t="s">
        <v>998</v>
      </c>
      <c r="D107" s="182">
        <f>VLOOKUP('413.1'!A88,'413.1'!A88:N213,14,FALSE)</f>
        <v>2842.6879221115805</v>
      </c>
      <c r="E107" s="206">
        <v>2730</v>
      </c>
      <c r="J107" s="653">
        <f>+D107-E107</f>
        <v>112.68792211158052</v>
      </c>
    </row>
    <row r="108" spans="1:10" ht="54" thickTop="1" thickBot="1">
      <c r="A108" s="140" t="s">
        <v>1537</v>
      </c>
      <c r="B108" s="141" t="s">
        <v>1607</v>
      </c>
      <c r="C108" s="136" t="s">
        <v>998</v>
      </c>
      <c r="D108" s="182">
        <f>VLOOKUP('413.2'!A88,'413.2'!A88:N214,14,FALSE)</f>
        <v>2842.6879221115805</v>
      </c>
    </row>
    <row r="109" spans="1:10" ht="54" thickTop="1" thickBot="1">
      <c r="A109" s="140" t="s">
        <v>1539</v>
      </c>
      <c r="B109" s="141" t="s">
        <v>1608</v>
      </c>
      <c r="C109" s="136" t="s">
        <v>998</v>
      </c>
      <c r="D109" s="182">
        <f>VLOOKUP('413.3'!A88,'413.3'!A88:N215,14,FALSE)</f>
        <v>2842.6879221115805</v>
      </c>
    </row>
    <row r="110" spans="1:10" ht="54" thickTop="1" thickBot="1">
      <c r="A110" s="140" t="s">
        <v>1038</v>
      </c>
      <c r="B110" s="141" t="s">
        <v>1205</v>
      </c>
      <c r="C110" s="136" t="s">
        <v>998</v>
      </c>
      <c r="D110" s="182">
        <f>VLOOKUP('414.1'!A88,'414.1'!A88:N216,14,FALSE)</f>
        <v>2964.5174044877908</v>
      </c>
    </row>
    <row r="111" spans="1:10" ht="54" thickTop="1" thickBot="1">
      <c r="A111" s="140" t="s">
        <v>1039</v>
      </c>
      <c r="B111" s="141" t="s">
        <v>1959</v>
      </c>
      <c r="C111" s="136" t="s">
        <v>998</v>
      </c>
      <c r="D111" s="182">
        <f>VLOOKUP('414.2'!A88,'414.2'!A88:N217,14,FALSE)</f>
        <v>2964.5174044877908</v>
      </c>
    </row>
    <row r="112" spans="1:10" ht="54" thickTop="1" thickBot="1">
      <c r="A112" s="140" t="s">
        <v>1040</v>
      </c>
      <c r="B112" s="141" t="s">
        <v>1960</v>
      </c>
      <c r="C112" s="136" t="s">
        <v>998</v>
      </c>
      <c r="D112" s="182">
        <f>VLOOKUP('414.3'!A88,'414.3'!A88:N218,14,FALSE)</f>
        <v>2964.5174044877908</v>
      </c>
    </row>
    <row r="113" spans="1:10" ht="54" thickTop="1" thickBot="1">
      <c r="A113" s="140" t="s">
        <v>1041</v>
      </c>
      <c r="B113" s="141" t="s">
        <v>1206</v>
      </c>
      <c r="C113" s="136" t="s">
        <v>998</v>
      </c>
      <c r="D113" s="182">
        <f>VLOOKUP('414.4'!A88,'414.4'!A88:N219,14,FALSE)</f>
        <v>2995.6516055394895</v>
      </c>
    </row>
    <row r="114" spans="1:10" ht="54" thickTop="1" thickBot="1">
      <c r="A114" s="140" t="s">
        <v>1042</v>
      </c>
      <c r="B114" s="141" t="s">
        <v>1207</v>
      </c>
      <c r="C114" s="136" t="s">
        <v>998</v>
      </c>
      <c r="D114" s="182">
        <f>VLOOKUP('414.5'!A88,'414.5'!A88:N220,14,FALSE)</f>
        <v>4019.3408109087559</v>
      </c>
    </row>
    <row r="115" spans="1:10" ht="54" thickTop="1" thickBot="1">
      <c r="A115" s="140" t="s">
        <v>1546</v>
      </c>
      <c r="B115" s="141" t="s">
        <v>2056</v>
      </c>
      <c r="C115" s="136" t="s">
        <v>998</v>
      </c>
      <c r="D115" s="182">
        <f>VLOOKUP('414.6'!A88,'414.6'!A88:N221,14,FALSE)</f>
        <v>3011.895536522984</v>
      </c>
    </row>
    <row r="116" spans="1:10" ht="54" thickTop="1" thickBot="1">
      <c r="A116" s="140" t="s">
        <v>1043</v>
      </c>
      <c r="B116" s="141" t="s">
        <v>1961</v>
      </c>
      <c r="C116" s="136" t="s">
        <v>1464</v>
      </c>
      <c r="D116" s="182">
        <f>VLOOKUP('415.1'!A88,'415.1'!A88:N222,14,FALSE)</f>
        <v>7845.9470723250543</v>
      </c>
    </row>
    <row r="117" spans="1:10" ht="54" thickTop="1" thickBot="1">
      <c r="A117" s="140" t="s">
        <v>1044</v>
      </c>
      <c r="B117" s="141" t="s">
        <v>2058</v>
      </c>
      <c r="C117" s="136" t="s">
        <v>233</v>
      </c>
      <c r="D117" s="182">
        <f>VLOOKUP('420.1'!A87,'420.1'!A87:N223,14,FALSE)</f>
        <v>2533.6564266860637</v>
      </c>
    </row>
    <row r="118" spans="1:10" ht="54" thickTop="1" thickBot="1">
      <c r="A118" s="140" t="s">
        <v>1045</v>
      </c>
      <c r="B118" s="141" t="s">
        <v>2057</v>
      </c>
      <c r="C118" s="145" t="s">
        <v>233</v>
      </c>
      <c r="D118" s="182">
        <f>VLOOKUP('420.2 '!A88,'420.2 '!A59:N107,14,FALSE)</f>
        <v>2162.7533358962669</v>
      </c>
    </row>
    <row r="119" spans="1:10" ht="54" thickTop="1" thickBot="1">
      <c r="A119" s="140" t="s">
        <v>1551</v>
      </c>
      <c r="B119" s="141" t="s">
        <v>1552</v>
      </c>
      <c r="C119" s="136" t="s">
        <v>233</v>
      </c>
      <c r="D119" s="182">
        <f>VLOOKUP('420.3'!A88,'420.3'!A88:N225,14,FALSE)</f>
        <v>5112.52882555621</v>
      </c>
    </row>
    <row r="120" spans="1:10" ht="54" thickTop="1" thickBot="1">
      <c r="A120" s="140" t="s">
        <v>1046</v>
      </c>
      <c r="B120" s="141" t="s">
        <v>1208</v>
      </c>
      <c r="C120" s="136" t="s">
        <v>233</v>
      </c>
      <c r="D120" s="182">
        <f>VLOOKUP('421.1'!A88,'421.1'!A88:N226,14,FALSE)</f>
        <v>1241.65476608635</v>
      </c>
    </row>
    <row r="121" spans="1:10" ht="54" thickTop="1" thickBot="1">
      <c r="A121" s="140" t="s">
        <v>1047</v>
      </c>
      <c r="B121" s="141" t="s">
        <v>1209</v>
      </c>
      <c r="C121" s="136" t="s">
        <v>233</v>
      </c>
      <c r="D121" s="182">
        <f>VLOOKUP('421.2'!A88,'421.2'!A88:N227,14,FALSE)</f>
        <v>1294.6505909200018</v>
      </c>
    </row>
    <row r="122" spans="1:10" ht="54" thickTop="1" thickBot="1">
      <c r="A122" s="140" t="s">
        <v>1048</v>
      </c>
      <c r="B122" s="141" t="s">
        <v>1962</v>
      </c>
      <c r="C122" s="136" t="s">
        <v>233</v>
      </c>
      <c r="D122" s="182">
        <f>VLOOKUP('421.3'!A88,'421.3'!A88:N228,14,FALSE)</f>
        <v>1446.9374438902651</v>
      </c>
    </row>
    <row r="123" spans="1:10" ht="54" thickTop="1" thickBot="1">
      <c r="A123" s="140" t="s">
        <v>1049</v>
      </c>
      <c r="B123" s="141" t="s">
        <v>1963</v>
      </c>
      <c r="C123" s="136" t="s">
        <v>233</v>
      </c>
      <c r="D123" s="182">
        <f>VLOOKUP('421.4'!A88,'421.4'!A88:N229,14,FALSE)</f>
        <v>1481.6588463674852</v>
      </c>
    </row>
    <row r="124" spans="1:10" ht="54" thickTop="1" thickBot="1">
      <c r="A124" s="140" t="s">
        <v>1556</v>
      </c>
      <c r="B124" s="143" t="s">
        <v>1557</v>
      </c>
      <c r="C124" s="136" t="s">
        <v>233</v>
      </c>
      <c r="D124" s="182">
        <f>VLOOKUP('430.1.1'!A87,'430.1.1'!A87:N230,14,FALSE)</f>
        <v>6045.512987741371</v>
      </c>
    </row>
    <row r="125" spans="1:10" ht="54" thickTop="1" thickBot="1">
      <c r="A125" s="140" t="s">
        <v>1558</v>
      </c>
      <c r="B125" s="141" t="s">
        <v>1559</v>
      </c>
      <c r="C125" s="136" t="s">
        <v>233</v>
      </c>
      <c r="D125" s="182">
        <f>VLOOKUP('430.1.2'!A88,'430.1.2'!A88:N231,14,FALSE)</f>
        <v>5013.7838538529068</v>
      </c>
    </row>
    <row r="126" spans="1:10" ht="54" thickTop="1" thickBot="1">
      <c r="A126" s="140" t="s">
        <v>1560</v>
      </c>
      <c r="B126" s="141" t="s">
        <v>1609</v>
      </c>
      <c r="C126" s="136" t="s">
        <v>233</v>
      </c>
      <c r="D126" s="182">
        <f>VLOOKUP('430.2.1'!A88,'430.2.1'!A88:N232,14,FALSE)</f>
        <v>6045.512987741371</v>
      </c>
    </row>
    <row r="127" spans="1:10" ht="54" thickTop="1" thickBot="1">
      <c r="A127" s="140" t="s">
        <v>1562</v>
      </c>
      <c r="B127" s="141" t="s">
        <v>1610</v>
      </c>
      <c r="C127" s="136" t="s">
        <v>233</v>
      </c>
      <c r="D127" s="182">
        <f>VLOOKUP('430.2.2'!A88,'430.2.2'!A88:N233,14,FALSE)</f>
        <v>5013.7838538529068</v>
      </c>
    </row>
    <row r="128" spans="1:10" ht="54" thickTop="1" thickBot="1">
      <c r="A128" s="140" t="s">
        <v>1563</v>
      </c>
      <c r="B128" s="141" t="s">
        <v>1611</v>
      </c>
      <c r="C128" s="136" t="s">
        <v>233</v>
      </c>
      <c r="D128" s="182">
        <f>VLOOKUP('431.1.1'!A88,'431.1.1'!A88:N234,14,FALSE)</f>
        <v>11791.44031294981</v>
      </c>
      <c r="E128" s="206">
        <v>12050</v>
      </c>
      <c r="J128" s="117">
        <f>+D128-E128</f>
        <v>-258.5596870501904</v>
      </c>
    </row>
    <row r="129" spans="1:4" ht="54" thickTop="1" thickBot="1">
      <c r="A129" s="140" t="s">
        <v>1565</v>
      </c>
      <c r="B129" s="141" t="s">
        <v>1612</v>
      </c>
      <c r="C129" s="136" t="s">
        <v>233</v>
      </c>
      <c r="D129" s="182">
        <f>VLOOKUP('431.1.2'!A88,'431.1.2'!A88:N235,14,FALSE)</f>
        <v>9505.2641440632997</v>
      </c>
    </row>
    <row r="130" spans="1:4" ht="54" thickTop="1" thickBot="1">
      <c r="A130" s="140" t="s">
        <v>1568</v>
      </c>
      <c r="B130" s="141" t="s">
        <v>1613</v>
      </c>
      <c r="C130" s="136" t="s">
        <v>233</v>
      </c>
      <c r="D130" s="182">
        <f>VLOOKUP('431.2.1'!A88,'431.2.1'!A88:N236,14,FALSE)</f>
        <v>13553.473653166096</v>
      </c>
    </row>
    <row r="131" spans="1:4" ht="54" thickTop="1" thickBot="1">
      <c r="A131" s="140" t="s">
        <v>1569</v>
      </c>
      <c r="B131" s="141" t="s">
        <v>1614</v>
      </c>
      <c r="C131" s="136" t="s">
        <v>233</v>
      </c>
      <c r="D131" s="182">
        <f>VLOOKUP('431.2.2'!A88,'431.2.2'!A88:N237,14,FALSE)</f>
        <v>10851.723583285177</v>
      </c>
    </row>
    <row r="132" spans="1:4" ht="54" thickTop="1" thickBot="1">
      <c r="A132" s="140" t="s">
        <v>1050</v>
      </c>
      <c r="B132" s="141" t="s">
        <v>1210</v>
      </c>
      <c r="C132" s="136" t="s">
        <v>233</v>
      </c>
      <c r="D132" s="182">
        <f>VLOOKUP('432.1'!A88,'432.1'!A88:N238,14,FALSE)</f>
        <v>4246.8864543721274</v>
      </c>
    </row>
    <row r="133" spans="1:4" ht="54" thickTop="1" thickBot="1">
      <c r="A133" s="140" t="s">
        <v>1051</v>
      </c>
      <c r="B133" s="141" t="s">
        <v>1964</v>
      </c>
      <c r="C133" s="136" t="s">
        <v>233</v>
      </c>
      <c r="D133" s="182">
        <f>VLOOKUP('432.2'!A88,'432.2'!A88:N239,14,FALSE)</f>
        <v>4099.6758298342065</v>
      </c>
    </row>
    <row r="134" spans="1:4" ht="54" thickTop="1" thickBot="1">
      <c r="A134" s="140" t="s">
        <v>1052</v>
      </c>
      <c r="B134" s="141" t="s">
        <v>1965</v>
      </c>
      <c r="C134" s="136" t="s">
        <v>233</v>
      </c>
      <c r="D134" s="182">
        <f>VLOOKUP('433.1'!A88,'433.1'!A88:N240,14,FALSE)</f>
        <v>4863.3159227028027</v>
      </c>
    </row>
    <row r="135" spans="1:4" ht="54" thickTop="1" thickBot="1">
      <c r="A135" s="140" t="s">
        <v>1053</v>
      </c>
      <c r="B135" s="141" t="s">
        <v>1966</v>
      </c>
      <c r="C135" s="136" t="s">
        <v>233</v>
      </c>
      <c r="D135" s="182">
        <f>VLOOKUP('433.2'!A88,'433.2'!A88:N241,14,FALSE)</f>
        <v>4177.038190362704</v>
      </c>
    </row>
    <row r="136" spans="1:4" ht="54" thickTop="1" thickBot="1">
      <c r="A136" s="140" t="s">
        <v>1054</v>
      </c>
      <c r="B136" s="141" t="s">
        <v>1967</v>
      </c>
      <c r="C136" s="136" t="s">
        <v>233</v>
      </c>
      <c r="D136" s="182">
        <f>VLOOKUP('433.3'!A88,'433.3'!A88:N242,14,FALSE)</f>
        <v>4937.3320740001345</v>
      </c>
    </row>
    <row r="137" spans="1:4" ht="54" thickTop="1" thickBot="1">
      <c r="A137" s="140" t="s">
        <v>1055</v>
      </c>
      <c r="B137" s="141" t="s">
        <v>1211</v>
      </c>
      <c r="C137" s="136" t="s">
        <v>233</v>
      </c>
      <c r="D137" s="182">
        <f>VLOOKUP('433.4'!A88,'433.4'!A88:N243,14,FALSE)</f>
        <v>3173.5464303133408</v>
      </c>
    </row>
    <row r="138" spans="1:4" ht="54" thickTop="1" thickBot="1">
      <c r="A138" s="140" t="s">
        <v>1056</v>
      </c>
      <c r="B138" s="141" t="s">
        <v>1968</v>
      </c>
      <c r="C138" s="136" t="s">
        <v>233</v>
      </c>
      <c r="D138" s="182">
        <f>VLOOKUP('433.5'!A88,'433.5'!A88:N244,14,FALSE)</f>
        <v>5633.430538173423</v>
      </c>
    </row>
    <row r="139" spans="1:4" ht="54" thickTop="1" thickBot="1">
      <c r="A139" s="140" t="s">
        <v>1057</v>
      </c>
      <c r="B139" s="141" t="s">
        <v>1969</v>
      </c>
      <c r="C139" s="136" t="s">
        <v>233</v>
      </c>
      <c r="D139" s="182">
        <f>VLOOKUP('433.6'!A88,'433.6'!A88:N245,14,FALSE)</f>
        <v>4919.9025963628255</v>
      </c>
    </row>
    <row r="140" spans="1:4" ht="54" thickTop="1" thickBot="1">
      <c r="A140" s="140" t="s">
        <v>1058</v>
      </c>
      <c r="B140" s="141" t="s">
        <v>1970</v>
      </c>
      <c r="C140" s="136" t="s">
        <v>233</v>
      </c>
      <c r="D140" s="182">
        <f>VLOOKUP('433.7'!A88,'433.7'!A88:N246,14,FALSE)</f>
        <v>5837.7737782427066</v>
      </c>
    </row>
    <row r="141" spans="1:4" ht="54" thickTop="1" thickBot="1">
      <c r="A141" s="140" t="s">
        <v>1059</v>
      </c>
      <c r="B141" s="141" t="s">
        <v>1212</v>
      </c>
      <c r="C141" s="136" t="s">
        <v>233</v>
      </c>
      <c r="D141" s="182">
        <f>VLOOKUP('433.8'!A88,'433.8'!A88:N247,14,FALSE)</f>
        <v>3736.322495464949</v>
      </c>
    </row>
    <row r="142" spans="1:4" ht="54" thickTop="1" thickBot="1">
      <c r="A142" s="140" t="s">
        <v>1060</v>
      </c>
      <c r="B142" s="141" t="s">
        <v>1971</v>
      </c>
      <c r="C142" s="136" t="s">
        <v>387</v>
      </c>
      <c r="D142" s="182">
        <f>VLOOKUP('440.1'!A89,'440.1'!A89:N248,14,FALSE)</f>
        <v>244428.2069647045</v>
      </c>
    </row>
    <row r="143" spans="1:4" ht="54" thickTop="1" thickBot="1">
      <c r="A143" s="140" t="s">
        <v>1061</v>
      </c>
      <c r="B143" s="141" t="s">
        <v>1972</v>
      </c>
      <c r="C143" s="136" t="s">
        <v>387</v>
      </c>
      <c r="D143" s="182">
        <f>VLOOKUP('440.2'!A93,'440.2'!A93:N250,14,FALSE)</f>
        <v>244776.06005993215</v>
      </c>
    </row>
    <row r="144" spans="1:4" ht="54" thickTop="1" thickBot="1">
      <c r="A144" s="140" t="s">
        <v>1062</v>
      </c>
      <c r="B144" s="141" t="s">
        <v>1973</v>
      </c>
      <c r="C144" s="136" t="s">
        <v>387</v>
      </c>
      <c r="D144" s="182">
        <f>VLOOKUP('440.3'!A93,'440.3'!A93:N252,14,FALSE)</f>
        <v>244428.2069647045</v>
      </c>
    </row>
    <row r="145" spans="1:4" ht="54" thickTop="1" thickBot="1">
      <c r="A145" s="140" t="s">
        <v>1063</v>
      </c>
      <c r="B145" s="141" t="s">
        <v>1213</v>
      </c>
      <c r="C145" s="136" t="s">
        <v>387</v>
      </c>
      <c r="D145" s="182">
        <f>VLOOKUP('440.4'!A93,'440.4'!A93:N254,14,FALSE)</f>
        <v>268317.10356111609</v>
      </c>
    </row>
    <row r="146" spans="1:4" ht="54" thickTop="1" thickBot="1">
      <c r="A146" s="140" t="s">
        <v>1064</v>
      </c>
      <c r="B146" s="141" t="s">
        <v>1974</v>
      </c>
      <c r="C146" s="136" t="s">
        <v>387</v>
      </c>
      <c r="D146" s="182">
        <f>VLOOKUP('441.1'!A93,'441.1'!A93:N256,14,FALSE)</f>
        <v>244428.2069647045</v>
      </c>
    </row>
    <row r="147" spans="1:4" ht="54" thickTop="1" thickBot="1">
      <c r="A147" s="140" t="s">
        <v>1065</v>
      </c>
      <c r="B147" s="141" t="s">
        <v>1975</v>
      </c>
      <c r="C147" s="136" t="s">
        <v>387</v>
      </c>
      <c r="D147" s="182">
        <f>VLOOKUP('441.2'!A92,'441.2'!A92:N258,14,FALSE)</f>
        <v>244460.55108889929</v>
      </c>
    </row>
    <row r="148" spans="1:4" ht="54" thickTop="1" thickBot="1">
      <c r="A148" s="140" t="s">
        <v>1066</v>
      </c>
      <c r="B148" s="141" t="s">
        <v>1976</v>
      </c>
      <c r="C148" s="136" t="s">
        <v>387</v>
      </c>
      <c r="D148" s="182">
        <f>VLOOKUP('441.3'!A93,'441.3'!A93:N260,14,FALSE)</f>
        <v>244280.7080726405</v>
      </c>
    </row>
    <row r="149" spans="1:4" ht="54" thickTop="1" thickBot="1">
      <c r="A149" s="140" t="s">
        <v>1067</v>
      </c>
      <c r="B149" s="141" t="s">
        <v>1977</v>
      </c>
      <c r="C149" s="136" t="s">
        <v>387</v>
      </c>
      <c r="D149" s="182">
        <f>VLOOKUP('441.4'!A92,'441.4'!A92:N262,14,FALSE)</f>
        <v>268234.54489656747</v>
      </c>
    </row>
    <row r="150" spans="1:4" ht="54" thickTop="1" thickBot="1">
      <c r="A150" s="140" t="s">
        <v>1068</v>
      </c>
      <c r="B150" s="141" t="s">
        <v>1957</v>
      </c>
      <c r="C150" s="136" t="s">
        <v>387</v>
      </c>
      <c r="D150" s="182">
        <f>VLOOKUP('450.1'!A95,'450.1'!A95:N264,14,FALSE)</f>
        <v>271770.82418805605</v>
      </c>
    </row>
    <row r="151" spans="1:4" ht="54" thickTop="1" thickBot="1">
      <c r="A151" s="140" t="s">
        <v>1069</v>
      </c>
      <c r="B151" s="141" t="s">
        <v>1978</v>
      </c>
      <c r="C151" s="136" t="s">
        <v>387</v>
      </c>
      <c r="D151" s="182">
        <f>VLOOKUP('450.2'!A93,'450.2'!A93:N266,14,FALSE)</f>
        <v>272266.1761753477</v>
      </c>
    </row>
    <row r="152" spans="1:4" ht="54" thickTop="1" thickBot="1">
      <c r="A152" s="140" t="s">
        <v>1070</v>
      </c>
      <c r="B152" s="141" t="s">
        <v>1979</v>
      </c>
      <c r="C152" s="136" t="s">
        <v>387</v>
      </c>
      <c r="D152" s="182">
        <f>VLOOKUP('450.3'!A93,'450.3'!A93:N268,14,FALSE)</f>
        <v>271950.66720431484</v>
      </c>
    </row>
    <row r="153" spans="1:4" ht="54" thickTop="1" thickBot="1">
      <c r="A153" s="140" t="s">
        <v>1071</v>
      </c>
      <c r="B153" s="141" t="s">
        <v>1980</v>
      </c>
      <c r="C153" s="136" t="s">
        <v>387</v>
      </c>
      <c r="D153" s="182">
        <f>VLOOKUP('450.4'!A92,'450.4'!A92:N270,14,FALSE)</f>
        <v>271770.82418805605</v>
      </c>
    </row>
    <row r="154" spans="1:4" ht="63.75" customHeight="1" thickTop="1" thickBot="1">
      <c r="A154" s="140" t="s">
        <v>1072</v>
      </c>
      <c r="B154" s="141" t="s">
        <v>1981</v>
      </c>
      <c r="C154" s="136" t="s">
        <v>387</v>
      </c>
      <c r="D154" s="182">
        <f>VLOOKUP('450.5'!A92,'450.5'!A92:N272,14,FALSE)</f>
        <v>272266.1761753477</v>
      </c>
    </row>
    <row r="155" spans="1:4" ht="54" thickTop="1" thickBot="1">
      <c r="A155" s="140" t="s">
        <v>1073</v>
      </c>
      <c r="B155" s="141" t="s">
        <v>1982</v>
      </c>
      <c r="C155" s="136" t="s">
        <v>387</v>
      </c>
      <c r="D155" s="182">
        <f>VLOOKUP('450.6'!A93,'450.6'!A93:N274,14,FALSE)</f>
        <v>271918.32308012003</v>
      </c>
    </row>
    <row r="156" spans="1:4" ht="54" thickTop="1" thickBot="1">
      <c r="A156" s="140" t="s">
        <v>1074</v>
      </c>
      <c r="B156" s="141" t="s">
        <v>1983</v>
      </c>
      <c r="C156" s="136" t="s">
        <v>387</v>
      </c>
      <c r="D156" s="182">
        <f>VLOOKUP('450.7'!A93,'450.7'!A93:N275,14,FALSE)</f>
        <v>271918.32308012003</v>
      </c>
    </row>
    <row r="157" spans="1:4" ht="54" thickTop="1" thickBot="1">
      <c r="A157" s="140" t="s">
        <v>1075</v>
      </c>
      <c r="B157" s="141" t="s">
        <v>1984</v>
      </c>
      <c r="C157" s="136" t="s">
        <v>387</v>
      </c>
      <c r="D157" s="182">
        <f>VLOOKUP('450.8'!A93,'450.8'!A93:N276,14,FALSE)</f>
        <v>272266.1761753477</v>
      </c>
    </row>
    <row r="158" spans="1:4" ht="54" thickTop="1" thickBot="1">
      <c r="A158" s="140" t="s">
        <v>1584</v>
      </c>
      <c r="B158" s="141" t="s">
        <v>1615</v>
      </c>
      <c r="C158" s="136" t="s">
        <v>387</v>
      </c>
      <c r="D158" s="182">
        <f>VLOOKUP('450.10'!A92,'450.10'!A92:N277,14,FALSE)</f>
        <v>311467.43077343423</v>
      </c>
    </row>
    <row r="159" spans="1:4" ht="54" thickTop="1" thickBot="1">
      <c r="A159" s="140" t="s">
        <v>1586</v>
      </c>
      <c r="B159" s="141" t="s">
        <v>1616</v>
      </c>
      <c r="C159" s="136" t="s">
        <v>387</v>
      </c>
      <c r="D159" s="182">
        <f>VLOOKUP('450.11'!A92,'450.11'!A92:N278,14,FALSE)</f>
        <v>311614.92966549826</v>
      </c>
    </row>
    <row r="160" spans="1:4" ht="54" thickTop="1" thickBot="1">
      <c r="A160" s="140" t="s">
        <v>1588</v>
      </c>
      <c r="B160" s="141" t="s">
        <v>1617</v>
      </c>
      <c r="C160" s="136" t="s">
        <v>387</v>
      </c>
      <c r="D160" s="182">
        <f>VLOOKUP('450.12'!A92,'450.11'!A92:N279,14,FALSE)</f>
        <v>311614.92966549826</v>
      </c>
    </row>
    <row r="161" spans="1:4" ht="54" thickTop="1" thickBot="1">
      <c r="A161" s="140" t="s">
        <v>1076</v>
      </c>
      <c r="B161" s="141" t="s">
        <v>1985</v>
      </c>
      <c r="C161" s="136" t="s">
        <v>387</v>
      </c>
      <c r="D161" s="182">
        <f>VLOOKUP('451.1'!A92,'451.1'!A92:N280,14,FALSE)</f>
        <v>271950.66720431484</v>
      </c>
    </row>
    <row r="162" spans="1:4" ht="54" thickTop="1" thickBot="1">
      <c r="A162" s="140" t="s">
        <v>1077</v>
      </c>
      <c r="B162" s="141" t="s">
        <v>1986</v>
      </c>
      <c r="C162" s="136" t="s">
        <v>387</v>
      </c>
      <c r="D162" s="182">
        <f>VLOOKUP('451.2'!A93,'451.2'!A93:N281,14,FALSE)</f>
        <v>271950.66720431484</v>
      </c>
    </row>
    <row r="163" spans="1:4" ht="54" thickTop="1" thickBot="1">
      <c r="A163" s="140" t="s">
        <v>1078</v>
      </c>
      <c r="B163" s="141" t="s">
        <v>1987</v>
      </c>
      <c r="C163" s="136" t="s">
        <v>387</v>
      </c>
      <c r="D163" s="182">
        <f>VLOOKUP('451.3'!A92,'451.3'!A92:N282,14,FALSE)</f>
        <v>271950.66720431484</v>
      </c>
    </row>
    <row r="164" spans="1:4" ht="54" thickTop="1" thickBot="1">
      <c r="A164" s="140" t="s">
        <v>1079</v>
      </c>
      <c r="B164" s="141" t="s">
        <v>1988</v>
      </c>
      <c r="C164" s="136" t="s">
        <v>387</v>
      </c>
      <c r="D164" s="182">
        <f>VLOOKUP('451.4'!A92,'451.4'!A92:N283,14,FALSE)</f>
        <v>311647.27378969302</v>
      </c>
    </row>
    <row r="165" spans="1:4" ht="54" thickTop="1" thickBot="1">
      <c r="A165" s="140" t="s">
        <v>1080</v>
      </c>
      <c r="B165" s="141" t="s">
        <v>1989</v>
      </c>
      <c r="C165" s="136" t="s">
        <v>387</v>
      </c>
      <c r="D165" s="182">
        <f>VLOOKUP('452.1'!A93,'452.1'!A93:N284,14,FALSE)</f>
        <v>271918.32308012003</v>
      </c>
    </row>
    <row r="166" spans="1:4" ht="54" thickTop="1" thickBot="1">
      <c r="A166" s="140" t="s">
        <v>1081</v>
      </c>
      <c r="B166" s="141" t="s">
        <v>1990</v>
      </c>
      <c r="C166" s="136" t="s">
        <v>387</v>
      </c>
      <c r="D166" s="182">
        <f>VLOOKUP('452.2'!A93,'452.2'!A93:N285,14,FALSE)</f>
        <v>271918.32308012003</v>
      </c>
    </row>
    <row r="167" spans="1:4" ht="54" thickTop="1" thickBot="1">
      <c r="A167" s="140" t="s">
        <v>1082</v>
      </c>
      <c r="B167" s="141" t="s">
        <v>1991</v>
      </c>
      <c r="C167" s="136" t="s">
        <v>387</v>
      </c>
      <c r="D167" s="182">
        <f>VLOOKUP('452.3'!A92,'452.3'!A92:N286,14,FALSE)</f>
        <v>271918.32308012003</v>
      </c>
    </row>
    <row r="168" spans="1:4" ht="54" thickTop="1" thickBot="1">
      <c r="A168" s="140" t="s">
        <v>1083</v>
      </c>
      <c r="B168" s="141" t="s">
        <v>1992</v>
      </c>
      <c r="C168" s="136" t="s">
        <v>387</v>
      </c>
      <c r="D168" s="182">
        <f>VLOOKUP('452.4'!A93,'452.4'!A93:N287,14,FALSE)</f>
        <v>271918.32308012003</v>
      </c>
    </row>
    <row r="169" spans="1:4" ht="54" thickTop="1" thickBot="1">
      <c r="A169" s="140" t="s">
        <v>1084</v>
      </c>
      <c r="B169" s="141" t="s">
        <v>1214</v>
      </c>
      <c r="C169" s="136" t="s">
        <v>387</v>
      </c>
      <c r="D169" s="182">
        <f>VLOOKUP('453.1'!A92,'453.1'!A92:N288,14,FALSE)</f>
        <v>272422.76805651758</v>
      </c>
    </row>
    <row r="170" spans="1:4" ht="54" thickTop="1" thickBot="1">
      <c r="A170" s="140" t="s">
        <v>1085</v>
      </c>
      <c r="B170" s="141" t="s">
        <v>1993</v>
      </c>
      <c r="C170" s="136" t="s">
        <v>233</v>
      </c>
      <c r="D170" s="182">
        <f>VLOOKUP('460.1'!A87,'460.1'!A87:N289,14,FALSE)</f>
        <v>6272.080016219501</v>
      </c>
    </row>
    <row r="171" spans="1:4" ht="54" thickTop="1" thickBot="1">
      <c r="A171" s="200" t="s">
        <v>2017</v>
      </c>
      <c r="B171" s="141" t="s">
        <v>2073</v>
      </c>
      <c r="C171" s="136" t="s">
        <v>233</v>
      </c>
      <c r="D171" s="182">
        <f>VLOOKUP('460.2'!A87,'460.2'!A87:N290,14,FALSE)</f>
        <v>3136.0400081097505</v>
      </c>
    </row>
    <row r="172" spans="1:4" ht="51.75" customHeight="1" thickTop="1" thickBot="1">
      <c r="A172" s="140" t="s">
        <v>1086</v>
      </c>
      <c r="B172" s="141" t="s">
        <v>1215</v>
      </c>
      <c r="C172" s="136" t="s">
        <v>387</v>
      </c>
      <c r="D172" s="182">
        <f>VLOOKUP('461.1'!A87,'461.1'!A87:N291,14,FALSE)</f>
        <v>95437.097811086744</v>
      </c>
    </row>
    <row r="173" spans="1:4" ht="54" thickTop="1" thickBot="1">
      <c r="A173" s="140" t="s">
        <v>1087</v>
      </c>
      <c r="B173" s="141" t="s">
        <v>1216</v>
      </c>
      <c r="C173" s="136" t="s">
        <v>387</v>
      </c>
      <c r="D173" s="182">
        <f>VLOOKUP('461.2'!A89,'461.2'!A89:N294,14,FALSE)</f>
        <v>126014.16674343897</v>
      </c>
    </row>
    <row r="174" spans="1:4" ht="54" thickTop="1" thickBot="1">
      <c r="A174" s="140" t="s">
        <v>1598</v>
      </c>
      <c r="B174" s="141" t="s">
        <v>2078</v>
      </c>
      <c r="C174" s="136" t="s">
        <v>387</v>
      </c>
      <c r="D174" s="182">
        <f>VLOOKUP('462.1.1'!A88,'462.1.1'!A88:N293,14,FALSE)</f>
        <v>159441.20823955332</v>
      </c>
    </row>
    <row r="175" spans="1:4" ht="54" thickTop="1" thickBot="1">
      <c r="A175" s="140" t="s">
        <v>1599</v>
      </c>
      <c r="B175" s="141" t="s">
        <v>2079</v>
      </c>
      <c r="C175" s="136" t="s">
        <v>387</v>
      </c>
      <c r="D175" s="182">
        <f>VLOOKUP('462.1.2'!A88,'462.1.2'!A88:N294,14,FALSE)</f>
        <v>163592.73912518081</v>
      </c>
    </row>
    <row r="176" spans="1:4" ht="54" thickTop="1" thickBot="1">
      <c r="A176" s="140" t="s">
        <v>1600</v>
      </c>
      <c r="B176" s="141" t="s">
        <v>2082</v>
      </c>
      <c r="C176" s="136" t="s">
        <v>387</v>
      </c>
      <c r="D176" s="182">
        <f>VLOOKUP('462.2.1'!A88,'462.2.1'!A88:N295,14,FALSE)</f>
        <v>174846.85198204982</v>
      </c>
    </row>
    <row r="177" spans="1:4" ht="54" thickTop="1" thickBot="1">
      <c r="A177" s="140" t="s">
        <v>1601</v>
      </c>
      <c r="B177" s="141" t="s">
        <v>2083</v>
      </c>
      <c r="C177" s="136" t="s">
        <v>387</v>
      </c>
      <c r="D177" s="182">
        <f>VLOOKUP('462.2.2'!A88,'462.2.2'!A88:N296,14,FALSE)</f>
        <v>178998.38286767737</v>
      </c>
    </row>
    <row r="178" spans="1:4" ht="54" thickTop="1" thickBot="1">
      <c r="A178" s="140" t="s">
        <v>1088</v>
      </c>
      <c r="B178" s="141" t="s">
        <v>1618</v>
      </c>
      <c r="C178" s="136" t="s">
        <v>233</v>
      </c>
      <c r="D178" s="182">
        <f>VLOOKUP('464.1'!A88,'464.1'!A88:N297,14,FALSE)</f>
        <v>7549.9920348074011</v>
      </c>
    </row>
    <row r="179" spans="1:4" ht="54" thickTop="1" thickBot="1">
      <c r="A179" s="140" t="s">
        <v>1089</v>
      </c>
      <c r="B179" s="141" t="s">
        <v>1619</v>
      </c>
      <c r="C179" s="136" t="s">
        <v>387</v>
      </c>
      <c r="D179" s="182">
        <f>VLOOKUP('465.1'!A92,'465.1'!A92:N298,14,FALSE)</f>
        <v>116615.06419340817</v>
      </c>
    </row>
    <row r="180" spans="1:4" ht="54" thickTop="1" thickBot="1">
      <c r="A180" s="140" t="s">
        <v>1602</v>
      </c>
      <c r="B180" s="141" t="s">
        <v>1620</v>
      </c>
      <c r="C180" s="136" t="s">
        <v>387</v>
      </c>
      <c r="D180" s="182">
        <f>VLOOKUP('465.2'!A92,'465.2'!A92:N299,14,FALSE)</f>
        <v>30338.282485962467</v>
      </c>
    </row>
    <row r="181" spans="1:4" ht="54" thickTop="1" thickBot="1">
      <c r="A181" s="140" t="s">
        <v>1090</v>
      </c>
      <c r="B181" s="141" t="s">
        <v>1621</v>
      </c>
      <c r="C181" s="136" t="s">
        <v>144</v>
      </c>
      <c r="D181" s="182">
        <f>VLOOKUP('466.1'!A92,'466.1'!A92:N300,14,FALSE)</f>
        <v>3918.6724604036576</v>
      </c>
    </row>
    <row r="182" spans="1:4" ht="54" thickTop="1" thickBot="1">
      <c r="A182" s="140" t="s">
        <v>1091</v>
      </c>
      <c r="B182" s="141" t="s">
        <v>1622</v>
      </c>
      <c r="C182" s="136" t="s">
        <v>144</v>
      </c>
      <c r="D182" s="182">
        <f>VLOOKUP('466.2'!A96,'466.2'!A96:N301,14,FALSE)</f>
        <v>4756.2754659031116</v>
      </c>
    </row>
    <row r="183" spans="1:4" ht="54" thickTop="1" thickBot="1">
      <c r="A183" s="142" t="s">
        <v>1092</v>
      </c>
      <c r="B183" s="143" t="s">
        <v>1735</v>
      </c>
      <c r="C183" s="136" t="s">
        <v>387</v>
      </c>
      <c r="D183" s="182">
        <f>VLOOKUP('500.1'!A95,'500.1'!A95:N302,14,FALSE)</f>
        <v>963068.81061067502</v>
      </c>
    </row>
    <row r="184" spans="1:4" ht="54" thickTop="1" thickBot="1">
      <c r="A184" s="140" t="s">
        <v>1624</v>
      </c>
      <c r="B184" s="141" t="s">
        <v>1736</v>
      </c>
      <c r="C184" s="136" t="s">
        <v>387</v>
      </c>
      <c r="D184" s="182">
        <f>VLOOKUP('500.2'!A95,'500.2'!A95:N303,14,FALSE)</f>
        <v>981471.23514325672</v>
      </c>
    </row>
    <row r="185" spans="1:4" ht="57.75" thickTop="1" thickBot="1">
      <c r="A185" s="140" t="s">
        <v>1093</v>
      </c>
      <c r="B185" s="141" t="s">
        <v>1875</v>
      </c>
      <c r="C185" s="136" t="s">
        <v>377</v>
      </c>
      <c r="D185" s="182">
        <f>VLOOKUP('501.1'!A88,'501.1'!A88:N304,14,FALSE)</f>
        <v>1017.0835355199999</v>
      </c>
    </row>
    <row r="186" spans="1:4" ht="57.75" thickTop="1" thickBot="1">
      <c r="A186" s="140" t="s">
        <v>1626</v>
      </c>
      <c r="B186" s="141" t="s">
        <v>1876</v>
      </c>
      <c r="C186" s="136" t="s">
        <v>377</v>
      </c>
      <c r="D186" s="182">
        <f>VLOOKUP('501.10'!A88,'501.10'!A88:N305,14,FALSE)</f>
        <v>1017.0835355199999</v>
      </c>
    </row>
    <row r="187" spans="1:4" ht="57.75" thickTop="1" thickBot="1">
      <c r="A187" s="140" t="s">
        <v>1627</v>
      </c>
      <c r="B187" s="141" t="s">
        <v>1877</v>
      </c>
      <c r="C187" s="136" t="s">
        <v>377</v>
      </c>
      <c r="D187" s="182">
        <f>VLOOKUP('501.20'!A88,'501.20'!A88:N306,14,FALSE)</f>
        <v>595.6108027281407</v>
      </c>
    </row>
    <row r="188" spans="1:4" ht="54" thickTop="1" thickBot="1">
      <c r="A188" s="140" t="s">
        <v>1628</v>
      </c>
      <c r="B188" s="141" t="s">
        <v>1737</v>
      </c>
      <c r="C188" s="136" t="s">
        <v>387</v>
      </c>
      <c r="D188" s="182">
        <f>VLOOKUP('505.1'!A84,'505.1'!A84:N307,14,FALSE)</f>
        <v>895469.64539315947</v>
      </c>
    </row>
    <row r="189" spans="1:4" ht="54" thickTop="1" thickBot="1">
      <c r="A189" s="140" t="s">
        <v>1094</v>
      </c>
      <c r="B189" s="141" t="s">
        <v>1738</v>
      </c>
      <c r="C189" s="136" t="s">
        <v>233</v>
      </c>
      <c r="D189" s="182">
        <f>VLOOKUP('510.1'!A84,'510.1'!A84:N308,14,FALSE)</f>
        <v>93455.08541473237</v>
      </c>
    </row>
    <row r="190" spans="1:4" ht="54" thickTop="1" thickBot="1">
      <c r="A190" s="140" t="s">
        <v>1632</v>
      </c>
      <c r="B190" s="141" t="s">
        <v>1217</v>
      </c>
      <c r="C190" s="136" t="s">
        <v>387</v>
      </c>
      <c r="D190" s="182">
        <f>VLOOKUP('600.1.1'!A85,'600.1.1'!A85:N311,14,FALSE)</f>
        <v>28930.544899971806</v>
      </c>
    </row>
    <row r="191" spans="1:4" ht="54" thickTop="1" thickBot="1">
      <c r="A191" s="140" t="s">
        <v>1633</v>
      </c>
      <c r="B191" s="141" t="s">
        <v>1739</v>
      </c>
      <c r="C191" s="136" t="s">
        <v>387</v>
      </c>
      <c r="D191" s="182">
        <f>VLOOKUP('600.2.1'!A88,'600.2.1'!A88:N310,14,FALSE)</f>
        <v>120210.42534814659</v>
      </c>
    </row>
    <row r="192" spans="1:4" ht="54" thickTop="1" thickBot="1">
      <c r="A192" s="140" t="s">
        <v>1634</v>
      </c>
      <c r="B192" s="141" t="s">
        <v>1740</v>
      </c>
      <c r="C192" s="136" t="s">
        <v>387</v>
      </c>
      <c r="D192" s="182">
        <f>VLOOKUP('600.2.2'!A90,'600.2.2'!A90:N312,14,FALSE)</f>
        <v>163942.36998436158</v>
      </c>
    </row>
    <row r="193" spans="1:4" ht="54" thickTop="1" thickBot="1">
      <c r="A193" s="140" t="s">
        <v>1635</v>
      </c>
      <c r="B193" s="141" t="s">
        <v>1741</v>
      </c>
      <c r="C193" s="136" t="s">
        <v>387</v>
      </c>
      <c r="D193" s="182">
        <f>VLOOKUP('600.2.3'!A89,'600.2.3'!A89:N312,14,FALSE)</f>
        <v>27183.119142142841</v>
      </c>
    </row>
    <row r="194" spans="1:4" ht="54" thickTop="1" thickBot="1">
      <c r="A194" s="140" t="s">
        <v>1636</v>
      </c>
      <c r="B194" s="141" t="s">
        <v>1742</v>
      </c>
      <c r="C194" s="136" t="s">
        <v>387</v>
      </c>
      <c r="D194" s="182">
        <f>VLOOKUP('600.2.4'!A88,'600.2.4'!A88:N312,14,FALSE)</f>
        <v>33753.147401368726</v>
      </c>
    </row>
    <row r="195" spans="1:4" ht="54" thickTop="1" thickBot="1">
      <c r="A195" s="140" t="s">
        <v>1095</v>
      </c>
      <c r="B195" s="141" t="s">
        <v>2094</v>
      </c>
      <c r="C195" s="136" t="s">
        <v>387</v>
      </c>
      <c r="D195" s="182">
        <f>VLOOKUP('610.1'!A89,'610.1'!A89:N314,14,FALSE)</f>
        <v>51826.157858856503</v>
      </c>
    </row>
    <row r="196" spans="1:4" ht="54" thickTop="1" thickBot="1">
      <c r="A196" s="140" t="s">
        <v>1096</v>
      </c>
      <c r="B196" s="141" t="s">
        <v>1743</v>
      </c>
      <c r="C196" s="136" t="s">
        <v>387</v>
      </c>
      <c r="D196" s="182">
        <f>VLOOKUP('610.2'!A89,'610.2'!A89:N315,14,FALSE)</f>
        <v>64390.838474589706</v>
      </c>
    </row>
    <row r="197" spans="1:4" ht="54" thickTop="1" thickBot="1">
      <c r="A197" s="140" t="s">
        <v>1638</v>
      </c>
      <c r="B197" s="141" t="s">
        <v>1744</v>
      </c>
      <c r="C197" s="136" t="s">
        <v>387</v>
      </c>
      <c r="D197" s="182">
        <f>VLOOKUP('610.3'!A89,'610.3'!A89:N316,14,FALSE)</f>
        <v>102084.88032178924</v>
      </c>
    </row>
    <row r="198" spans="1:4" ht="54" thickTop="1" thickBot="1">
      <c r="A198" s="140" t="s">
        <v>1640</v>
      </c>
      <c r="B198" s="141" t="s">
        <v>1745</v>
      </c>
      <c r="C198" s="136" t="s">
        <v>387</v>
      </c>
      <c r="D198" s="182">
        <f>VLOOKUP('610.4'!A89,'610.4'!A89:N317,14,FALSE)</f>
        <v>117087.17813711223</v>
      </c>
    </row>
    <row r="199" spans="1:4" ht="54" thickTop="1" thickBot="1">
      <c r="A199" s="140" t="s">
        <v>1642</v>
      </c>
      <c r="B199" s="141" t="s">
        <v>1218</v>
      </c>
      <c r="C199" s="136" t="s">
        <v>387</v>
      </c>
      <c r="D199" s="182">
        <f>VLOOKUP('610.5'!A89,'610.5'!A89:N318,14,FALSE)</f>
        <v>128491.9475169486</v>
      </c>
    </row>
    <row r="200" spans="1:4" ht="54" thickTop="1" thickBot="1">
      <c r="A200" s="140" t="s">
        <v>1644</v>
      </c>
      <c r="B200" s="141" t="s">
        <v>1746</v>
      </c>
      <c r="C200" s="136" t="s">
        <v>387</v>
      </c>
      <c r="D200" s="182">
        <f>VLOOKUP('610.6'!A89,'610.6'!A89:N319,14,FALSE)</f>
        <v>143150.74156863731</v>
      </c>
    </row>
    <row r="201" spans="1:4" ht="54" thickTop="1" thickBot="1">
      <c r="A201" s="140" t="s">
        <v>1646</v>
      </c>
      <c r="B201" s="141" t="s">
        <v>1747</v>
      </c>
      <c r="C201" s="136" t="s">
        <v>387</v>
      </c>
      <c r="D201" s="182">
        <f>VLOOKUP('610.7'!A89,'610.7'!A89:N320,14,FALSE)</f>
        <v>139456.30081863733</v>
      </c>
    </row>
    <row r="202" spans="1:4" ht="54" thickTop="1" thickBot="1">
      <c r="A202" s="140" t="s">
        <v>1097</v>
      </c>
      <c r="B202" s="141" t="s">
        <v>1748</v>
      </c>
      <c r="C202" s="136" t="s">
        <v>144</v>
      </c>
      <c r="D202" s="182">
        <f>VLOOKUP('620.1'!A88,'620.1'!A88:N321,14,FALSE)</f>
        <v>356146.29665230616</v>
      </c>
    </row>
    <row r="203" spans="1:4" ht="54" thickTop="1" thickBot="1">
      <c r="A203" s="140" t="s">
        <v>1098</v>
      </c>
      <c r="B203" s="141" t="s">
        <v>1878</v>
      </c>
      <c r="C203" s="136" t="s">
        <v>144</v>
      </c>
      <c r="D203" s="182">
        <f>VLOOKUP('620.2'!A88,'620.2'!A88:N322,14,FALSE)</f>
        <v>356146.29665230616</v>
      </c>
    </row>
    <row r="204" spans="1:4" ht="54" thickTop="1" thickBot="1">
      <c r="A204" s="140" t="s">
        <v>1099</v>
      </c>
      <c r="B204" s="141" t="s">
        <v>1749</v>
      </c>
      <c r="C204" s="136" t="s">
        <v>1845</v>
      </c>
      <c r="D204" s="182">
        <f>VLOOKUP('620.3'!A91,'620.3'!A91:N321,14,FALSE)</f>
        <v>88828822.052707121</v>
      </c>
    </row>
    <row r="205" spans="1:4" ht="54" thickTop="1" thickBot="1">
      <c r="A205" s="140" t="s">
        <v>1650</v>
      </c>
      <c r="B205" s="141" t="s">
        <v>1750</v>
      </c>
      <c r="C205" s="136" t="s">
        <v>144</v>
      </c>
      <c r="D205" s="182">
        <f>VLOOKUP('621.1.1'!A95,'621.1.1'!A95:N325,14,FALSE)</f>
        <v>2401404.9849209446</v>
      </c>
    </row>
    <row r="206" spans="1:4" ht="54" thickTop="1" thickBot="1">
      <c r="A206" s="140" t="s">
        <v>1652</v>
      </c>
      <c r="B206" s="141" t="s">
        <v>1751</v>
      </c>
      <c r="C206" s="136" t="s">
        <v>144</v>
      </c>
      <c r="D206" s="182">
        <f>VLOOKUP('621.1.2'!A99,'621.1.2'!A99:N326,14,FALSE)</f>
        <v>3712888.319166543</v>
      </c>
    </row>
    <row r="207" spans="1:4" ht="54" thickTop="1" thickBot="1">
      <c r="A207" s="140" t="s">
        <v>1100</v>
      </c>
      <c r="B207" s="141" t="s">
        <v>1752</v>
      </c>
      <c r="C207" s="136" t="s">
        <v>387</v>
      </c>
      <c r="D207" s="182">
        <f>VLOOKUP('621.2'!A89,'621.2'!A89:N326,14,FALSE)</f>
        <v>2686650.1991683417</v>
      </c>
    </row>
    <row r="208" spans="1:4" ht="54" thickTop="1" thickBot="1">
      <c r="A208" s="140" t="s">
        <v>1101</v>
      </c>
      <c r="B208" s="141" t="s">
        <v>1753</v>
      </c>
      <c r="C208" s="136" t="s">
        <v>144</v>
      </c>
      <c r="D208" s="182">
        <f>VLOOKUP('621.3'!A93,'621.3'!A93:N327,14,FALSE)</f>
        <v>76889927.764960319</v>
      </c>
    </row>
    <row r="209" spans="1:4" ht="54" thickTop="1" thickBot="1">
      <c r="A209" s="140" t="s">
        <v>1102</v>
      </c>
      <c r="B209" s="141" t="s">
        <v>1754</v>
      </c>
      <c r="C209" s="136" t="s">
        <v>387</v>
      </c>
      <c r="D209" s="182">
        <f>VLOOKUP('621.4'!A93,'621.4'!A93:N328,14,FALSE)</f>
        <v>68951942.265984848</v>
      </c>
    </row>
    <row r="210" spans="1:4" ht="54" thickTop="1" thickBot="1">
      <c r="A210" s="140" t="s">
        <v>1103</v>
      </c>
      <c r="B210" s="141" t="s">
        <v>1755</v>
      </c>
      <c r="C210" s="136" t="s">
        <v>144</v>
      </c>
      <c r="D210" s="182">
        <f>VLOOKUP('621.5'!A89,'621.5'!A89:N329,14,FALSE)</f>
        <v>2987367.2637187857</v>
      </c>
    </row>
    <row r="211" spans="1:4" ht="54" thickTop="1" thickBot="1">
      <c r="A211" s="140" t="s">
        <v>1656</v>
      </c>
      <c r="B211" s="141" t="s">
        <v>1756</v>
      </c>
      <c r="C211" s="136" t="s">
        <v>144</v>
      </c>
      <c r="D211" s="182">
        <f>VLOOKUP('621.5.1'!A89,'621.5.1'!A89:N330,14,FALSE)</f>
        <v>542543.09432095429</v>
      </c>
    </row>
    <row r="212" spans="1:4" ht="54" thickTop="1" thickBot="1">
      <c r="A212" s="140" t="s">
        <v>1104</v>
      </c>
      <c r="B212" s="141" t="s">
        <v>1757</v>
      </c>
      <c r="C212" s="136" t="s">
        <v>1845</v>
      </c>
      <c r="D212" s="182">
        <f>VLOOKUP('621.6'!A98,'621.6'!A98:N331,14,FALSE)</f>
        <v>77250929.327482089</v>
      </c>
    </row>
    <row r="213" spans="1:4" ht="54" thickTop="1" thickBot="1">
      <c r="A213" s="140" t="s">
        <v>1731</v>
      </c>
      <c r="B213" s="141" t="s">
        <v>1758</v>
      </c>
      <c r="C213" s="136" t="s">
        <v>1845</v>
      </c>
      <c r="D213" s="182">
        <f>VLOOKUP('621.7'!A89,'621.7'!A89:N332,14,FALSE)</f>
        <v>683496.93712349772</v>
      </c>
    </row>
    <row r="214" spans="1:4" ht="54" thickTop="1" thickBot="1">
      <c r="A214" s="140" t="s">
        <v>1105</v>
      </c>
      <c r="B214" s="141" t="s">
        <v>1994</v>
      </c>
      <c r="C214" s="136" t="s">
        <v>233</v>
      </c>
      <c r="D214" s="182">
        <f>VLOOKUP('622.1'!A89,'622.1'!A89:N333,14,FALSE)</f>
        <v>81175.059733265705</v>
      </c>
    </row>
    <row r="215" spans="1:4" ht="54" thickTop="1" thickBot="1">
      <c r="A215" s="140" t="s">
        <v>1106</v>
      </c>
      <c r="B215" s="141" t="s">
        <v>1759</v>
      </c>
      <c r="C215" s="136" t="s">
        <v>233</v>
      </c>
      <c r="D215" s="182">
        <f>VLOOKUP('622.2'!A89,'622.2'!A89:N335,14,FALSE)</f>
        <v>409483.25603221502</v>
      </c>
    </row>
    <row r="216" spans="1:4" ht="54" thickTop="1" thickBot="1">
      <c r="A216" s="140" t="s">
        <v>1107</v>
      </c>
      <c r="B216" s="141" t="s">
        <v>1760</v>
      </c>
      <c r="C216" s="136" t="s">
        <v>233</v>
      </c>
      <c r="D216" s="182">
        <f>VLOOKUP('622.3'!A89,'622.3'!A89:N336,14,FALSE)</f>
        <v>795825.08431904996</v>
      </c>
    </row>
    <row r="217" spans="1:4" ht="54" thickTop="1" thickBot="1">
      <c r="A217" s="140" t="s">
        <v>1108</v>
      </c>
      <c r="B217" s="141" t="s">
        <v>1761</v>
      </c>
      <c r="C217" s="136" t="s">
        <v>233</v>
      </c>
      <c r="D217" s="182">
        <f>VLOOKUP('622.4'!A89,'622.4'!A89:N337,14,FALSE)</f>
        <v>807146.39099897444</v>
      </c>
    </row>
    <row r="218" spans="1:4" ht="54" thickTop="1" thickBot="1">
      <c r="A218" s="140" t="s">
        <v>1109</v>
      </c>
      <c r="B218" s="141" t="s">
        <v>1762</v>
      </c>
      <c r="C218" s="136" t="s">
        <v>144</v>
      </c>
      <c r="D218" s="182">
        <f>VLOOKUP('622.5'!A89,'622.5'!A89:N338,14,FALSE)</f>
        <v>77367.065732114163</v>
      </c>
    </row>
    <row r="219" spans="1:4" ht="54" thickTop="1" thickBot="1">
      <c r="A219" s="140" t="s">
        <v>1110</v>
      </c>
      <c r="B219" s="141" t="s">
        <v>1763</v>
      </c>
      <c r="C219" s="136" t="s">
        <v>144</v>
      </c>
      <c r="D219" s="182">
        <f>VLOOKUP('623.1'!A103,'623.1'!A103:N339,14,FALSE)</f>
        <v>536458.07773075986</v>
      </c>
    </row>
    <row r="220" spans="1:4" ht="54" thickTop="1" thickBot="1">
      <c r="A220" s="140" t="s">
        <v>1111</v>
      </c>
      <c r="B220" s="141" t="s">
        <v>1219</v>
      </c>
      <c r="C220" s="136" t="s">
        <v>1995</v>
      </c>
      <c r="D220" s="182">
        <f>VLOOKUP('623.2'!A89,'623.2'!A89:N340,14,FALSE)</f>
        <v>2918480.1573056248</v>
      </c>
    </row>
    <row r="221" spans="1:4" ht="54" thickTop="1" thickBot="1">
      <c r="A221" s="140" t="s">
        <v>1112</v>
      </c>
      <c r="B221" s="141" t="s">
        <v>2114</v>
      </c>
      <c r="C221" s="136" t="s">
        <v>387</v>
      </c>
      <c r="D221" s="182">
        <f>VLOOKUP('630.1'!A89,'630.1'!A89:N341,14,FALSE)</f>
        <v>1000694.2007767283</v>
      </c>
    </row>
    <row r="222" spans="1:4" ht="54" thickTop="1" thickBot="1">
      <c r="A222" s="140" t="s">
        <v>1113</v>
      </c>
      <c r="B222" s="141" t="s">
        <v>2115</v>
      </c>
      <c r="C222" s="136" t="s">
        <v>387</v>
      </c>
      <c r="D222" s="182">
        <f>VLOOKUP('630.2'!A89,'630.2'!A89:N342,14,FALSE)</f>
        <v>958215.31343003828</v>
      </c>
    </row>
    <row r="223" spans="1:4" ht="54" thickTop="1" thickBot="1">
      <c r="A223" s="140" t="s">
        <v>1114</v>
      </c>
      <c r="B223" s="141" t="s">
        <v>2116</v>
      </c>
      <c r="C223" s="136" t="s">
        <v>387</v>
      </c>
      <c r="D223" s="182">
        <f>VLOOKUP('630.3'!A89,'630.3'!A89:N343,14,FALSE)</f>
        <v>610540.03251482896</v>
      </c>
    </row>
    <row r="224" spans="1:4" ht="54" thickTop="1" thickBot="1">
      <c r="A224" s="140" t="s">
        <v>1115</v>
      </c>
      <c r="B224" s="141" t="s">
        <v>2117</v>
      </c>
      <c r="C224" s="136" t="s">
        <v>387</v>
      </c>
      <c r="D224" s="182">
        <f>VLOOKUP('630.4'!A89,'630.4'!A89:N344,14,FALSE)</f>
        <v>573424.52718901017</v>
      </c>
    </row>
    <row r="225" spans="1:4" ht="54" thickTop="1" thickBot="1">
      <c r="A225" s="140" t="s">
        <v>1116</v>
      </c>
      <c r="B225" s="141" t="s">
        <v>2118</v>
      </c>
      <c r="C225" s="136" t="s">
        <v>387</v>
      </c>
      <c r="D225" s="182">
        <f>VLOOKUP('630.5'!A93,'630.5'!A93:N345,14,FALSE)</f>
        <v>500142.82195923326</v>
      </c>
    </row>
    <row r="226" spans="1:4" ht="54" thickTop="1" thickBot="1">
      <c r="A226" s="140" t="s">
        <v>1117</v>
      </c>
      <c r="B226" s="141" t="s">
        <v>2119</v>
      </c>
      <c r="C226" s="136" t="s">
        <v>387</v>
      </c>
      <c r="D226" s="182">
        <f>VLOOKUP('630.6'!A93,'630.6'!A89:N346,14,FALSE)</f>
        <v>441106.70515125117</v>
      </c>
    </row>
    <row r="227" spans="1:4" ht="54" thickTop="1" thickBot="1">
      <c r="A227" s="140" t="s">
        <v>1118</v>
      </c>
      <c r="B227" s="141" t="s">
        <v>2120</v>
      </c>
      <c r="C227" s="136" t="s">
        <v>387</v>
      </c>
      <c r="D227" s="182">
        <f>VLOOKUP('630.7'!A93,'630.7'!A90:N347,14,FALSE)</f>
        <v>325806.85432661721</v>
      </c>
    </row>
    <row r="228" spans="1:4" ht="54" thickTop="1" thickBot="1">
      <c r="A228" s="140" t="s">
        <v>1119</v>
      </c>
      <c r="B228" s="141" t="s">
        <v>1764</v>
      </c>
      <c r="C228" s="136" t="s">
        <v>144</v>
      </c>
      <c r="D228" s="182">
        <f>VLOOKUP('632.1'!A90,'632.1'!A90:N349,14,FALSE)</f>
        <v>317643.45095508825</v>
      </c>
    </row>
    <row r="229" spans="1:4" ht="54" thickTop="1" thickBot="1">
      <c r="A229" s="140" t="s">
        <v>1659</v>
      </c>
      <c r="B229" s="141" t="s">
        <v>1765</v>
      </c>
      <c r="C229" s="136" t="s">
        <v>144</v>
      </c>
      <c r="D229" s="182">
        <f>VLOOKUP('632.2'!A90,'632.2'!A90:N350,14,FALSE)</f>
        <v>320846.25058317301</v>
      </c>
    </row>
    <row r="230" spans="1:4" ht="54" thickTop="1" thickBot="1">
      <c r="A230" s="140" t="s">
        <v>1662</v>
      </c>
      <c r="B230" s="141" t="s">
        <v>1766</v>
      </c>
      <c r="C230" s="136" t="s">
        <v>377</v>
      </c>
      <c r="D230" s="182">
        <f>VLOOKUP('640.1'!A90,'640.1'!A90:N351,14,FALSE)</f>
        <v>5190.8567989447847</v>
      </c>
    </row>
    <row r="231" spans="1:4" ht="54" thickTop="1" thickBot="1">
      <c r="A231" s="140" t="s">
        <v>1663</v>
      </c>
      <c r="B231" s="141" t="s">
        <v>1767</v>
      </c>
      <c r="C231" s="136" t="s">
        <v>377</v>
      </c>
      <c r="D231" s="182">
        <f>VLOOKUP('640.2'!A90,'640.2'!A90:N352,14,FALSE)</f>
        <v>7307.7880092000869</v>
      </c>
    </row>
    <row r="232" spans="1:4" ht="54" thickTop="1" thickBot="1">
      <c r="A232" s="140" t="s">
        <v>1120</v>
      </c>
      <c r="B232" s="141" t="s">
        <v>1768</v>
      </c>
      <c r="C232" s="136" t="s">
        <v>1664</v>
      </c>
      <c r="D232" s="182">
        <f>VLOOKUP('641.1'!A90,'641.1'!A90:N353,14,FALSE)</f>
        <v>1975.3792041155139</v>
      </c>
    </row>
    <row r="233" spans="1:4" ht="54" thickTop="1" thickBot="1">
      <c r="A233" s="140" t="s">
        <v>1121</v>
      </c>
      <c r="B233" s="141" t="s">
        <v>1768</v>
      </c>
      <c r="C233" s="136" t="s">
        <v>377</v>
      </c>
      <c r="D233" s="182">
        <f>VLOOKUP('641.2'!A90,'641.2'!A90:N354,14,FALSE)</f>
        <v>46808.7964883237</v>
      </c>
    </row>
    <row r="234" spans="1:4" ht="54" thickTop="1" thickBot="1">
      <c r="A234" s="140" t="s">
        <v>1122</v>
      </c>
      <c r="B234" s="141" t="s">
        <v>1769</v>
      </c>
      <c r="C234" s="136" t="s">
        <v>1845</v>
      </c>
      <c r="D234" s="182">
        <f>VLOOKUP('642.1'!A90,'642.1'!A90:N355,14,FALSE)</f>
        <v>447195.10938375001</v>
      </c>
    </row>
    <row r="235" spans="1:4" ht="54" thickTop="1" thickBot="1">
      <c r="A235" s="140" t="s">
        <v>1123</v>
      </c>
      <c r="B235" s="141" t="s">
        <v>1770</v>
      </c>
      <c r="C235" s="136" t="s">
        <v>144</v>
      </c>
      <c r="D235" s="182">
        <f>VLOOKUP('642.2'!A90,'642.2'!A90:N356,14,FALSE)</f>
        <v>49716.768994272468</v>
      </c>
    </row>
    <row r="236" spans="1:4" ht="54" thickTop="1" thickBot="1">
      <c r="A236" s="140" t="s">
        <v>1124</v>
      </c>
      <c r="B236" s="141" t="s">
        <v>1771</v>
      </c>
      <c r="C236" s="136" t="s">
        <v>377</v>
      </c>
      <c r="D236" s="182">
        <f>VLOOKUP('650.1'!A95,'650.1'!A95:N358,14,FALSE)</f>
        <v>12561.556142164258</v>
      </c>
    </row>
    <row r="237" spans="1:4" ht="54" thickTop="1" thickBot="1">
      <c r="A237" s="140" t="s">
        <v>1125</v>
      </c>
      <c r="B237" s="141" t="s">
        <v>2127</v>
      </c>
      <c r="C237" s="136" t="s">
        <v>377</v>
      </c>
      <c r="D237" s="182">
        <f>VLOOKUP('650.2'!A93,'650.2'!A93:N359,14,FALSE)</f>
        <v>12362.956456520591</v>
      </c>
    </row>
    <row r="238" spans="1:4" ht="54" thickTop="1" thickBot="1">
      <c r="A238" s="140" t="s">
        <v>1126</v>
      </c>
      <c r="B238" s="141" t="s">
        <v>1772</v>
      </c>
      <c r="C238" s="136" t="s">
        <v>377</v>
      </c>
      <c r="D238" s="205">
        <f>VLOOKUP('650.3'!A90,'650.3'!A90:N360,14,FALSE)</f>
        <v>1.3269384285036867</v>
      </c>
    </row>
    <row r="239" spans="1:4" ht="54" thickTop="1" thickBot="1">
      <c r="A239" s="140" t="s">
        <v>1127</v>
      </c>
      <c r="B239" s="141" t="s">
        <v>2131</v>
      </c>
      <c r="C239" s="136" t="s">
        <v>377</v>
      </c>
      <c r="D239" s="182">
        <f>VLOOKUP('650.4'!A93,'650.4'!A93:N361,14,FALSE)</f>
        <v>4706.2340474444663</v>
      </c>
    </row>
    <row r="240" spans="1:4" ht="57.75" thickTop="1" thickBot="1">
      <c r="A240" s="140" t="s">
        <v>1128</v>
      </c>
      <c r="B240" s="141" t="s">
        <v>1773</v>
      </c>
      <c r="C240" s="136" t="s">
        <v>233</v>
      </c>
      <c r="D240" s="182">
        <f>VLOOKUP('660.1'!A87,'660.1'!A87:N362,14,FALSE)</f>
        <v>253341.75995025405</v>
      </c>
    </row>
    <row r="241" spans="1:4" ht="76.5" thickTop="1" thickBot="1">
      <c r="A241" s="140" t="s">
        <v>1129</v>
      </c>
      <c r="B241" s="141" t="s">
        <v>1880</v>
      </c>
      <c r="C241" s="136" t="s">
        <v>144</v>
      </c>
      <c r="D241" s="182">
        <f>VLOOKUP('660.2'!A87,'660.2'!A87:N363,14,FALSE)</f>
        <v>301191.07314491586</v>
      </c>
    </row>
    <row r="242" spans="1:4" ht="54" thickTop="1" thickBot="1">
      <c r="A242" s="140" t="s">
        <v>1677</v>
      </c>
      <c r="B242" s="141" t="s">
        <v>1774</v>
      </c>
      <c r="C242" s="136" t="s">
        <v>144</v>
      </c>
      <c r="D242" s="182">
        <f>VLOOKUP('661.1'!A87,'661.1'!A87:N364,14,FALSE)</f>
        <v>487031.34933101764</v>
      </c>
    </row>
    <row r="243" spans="1:4" ht="54" thickTop="1" thickBot="1">
      <c r="A243" s="140" t="s">
        <v>1130</v>
      </c>
      <c r="B243" s="141" t="s">
        <v>1775</v>
      </c>
      <c r="C243" s="136" t="s">
        <v>144</v>
      </c>
      <c r="D243" s="182">
        <f>VLOOKUP('662.1'!A87,'662.1'!A87:N365,14,FALSE)</f>
        <v>426604.0542020147</v>
      </c>
    </row>
    <row r="244" spans="1:4" ht="54" thickTop="1" thickBot="1">
      <c r="A244" s="140" t="s">
        <v>1131</v>
      </c>
      <c r="B244" s="141" t="s">
        <v>1776</v>
      </c>
      <c r="C244" s="136" t="s">
        <v>144</v>
      </c>
      <c r="D244" s="182">
        <f>VLOOKUP('662.2'!A87,'662.2'!A87:N366,14,FALSE)</f>
        <v>413380.29171033611</v>
      </c>
    </row>
    <row r="245" spans="1:4" ht="54" thickTop="1" thickBot="1">
      <c r="A245" s="140" t="s">
        <v>1678</v>
      </c>
      <c r="B245" s="141" t="s">
        <v>1777</v>
      </c>
      <c r="C245" s="136" t="s">
        <v>144</v>
      </c>
      <c r="D245" s="182">
        <f>VLOOKUP('663.1'!A87,'663.1'!A87:N367,14,FALSE)</f>
        <v>15882.484860688381</v>
      </c>
    </row>
    <row r="246" spans="1:4" ht="54" thickTop="1" thickBot="1">
      <c r="A246" s="140" t="s">
        <v>1132</v>
      </c>
      <c r="B246" s="141" t="s">
        <v>1778</v>
      </c>
      <c r="C246" s="136" t="s">
        <v>387</v>
      </c>
      <c r="D246" s="182">
        <f>VLOOKUP('670.1'!A87,'670.1'!A87:N368,14,FALSE)</f>
        <v>291595.3380487652</v>
      </c>
    </row>
    <row r="247" spans="1:4" ht="54" thickTop="1" thickBot="1">
      <c r="A247" s="140" t="s">
        <v>1133</v>
      </c>
      <c r="B247" s="141" t="s">
        <v>1779</v>
      </c>
      <c r="C247" s="136" t="s">
        <v>387</v>
      </c>
      <c r="D247" s="182">
        <f>VLOOKUP('670.2'!A87,'670.2'!A87:N369,14,FALSE)</f>
        <v>310898.54270081816</v>
      </c>
    </row>
    <row r="248" spans="1:4" ht="54" thickTop="1" thickBot="1">
      <c r="A248" s="140" t="s">
        <v>1680</v>
      </c>
      <c r="B248" s="141" t="s">
        <v>1780</v>
      </c>
      <c r="C248" s="136" t="s">
        <v>387</v>
      </c>
      <c r="D248" s="182">
        <f>VLOOKUP('670.3'!A87,'670.3'!A87:N370,14,FALSE)</f>
        <v>358252.51768494915</v>
      </c>
    </row>
    <row r="249" spans="1:4" ht="54" thickTop="1" thickBot="1">
      <c r="A249" s="140" t="s">
        <v>1681</v>
      </c>
      <c r="B249" s="141" t="s">
        <v>1781</v>
      </c>
      <c r="C249" s="136" t="s">
        <v>387</v>
      </c>
      <c r="D249" s="182">
        <f>VLOOKUP('670.4'!A87,'670.4'!A87:N371,14,FALSE)</f>
        <v>358252.51768494915</v>
      </c>
    </row>
    <row r="250" spans="1:4" ht="54" thickTop="1" thickBot="1">
      <c r="A250" s="140" t="s">
        <v>1682</v>
      </c>
      <c r="B250" s="141" t="s">
        <v>1782</v>
      </c>
      <c r="C250" s="136" t="s">
        <v>387</v>
      </c>
      <c r="D250" s="182">
        <f>VLOOKUP('670.5'!A89,'670.5'!A89:N372,14,FALSE)</f>
        <v>359481.53842275881</v>
      </c>
    </row>
    <row r="251" spans="1:4" ht="54" thickTop="1" thickBot="1">
      <c r="A251" s="140" t="s">
        <v>1134</v>
      </c>
      <c r="B251" s="141" t="s">
        <v>1783</v>
      </c>
      <c r="C251" s="136" t="s">
        <v>387</v>
      </c>
      <c r="D251" s="182">
        <f>VLOOKUP('671.1'!A89,'671.1'!A89:N373,14,FALSE)</f>
        <v>503338.78546290932</v>
      </c>
    </row>
    <row r="252" spans="1:4" ht="54" thickTop="1" thickBot="1">
      <c r="A252" s="140" t="s">
        <v>1135</v>
      </c>
      <c r="B252" s="141" t="s">
        <v>1784</v>
      </c>
      <c r="C252" s="136" t="s">
        <v>144</v>
      </c>
      <c r="D252" s="182">
        <f>VLOOKUP('671.2'!A89,'671.2'!A89:N374,14,FALSE)</f>
        <v>52908.481575341255</v>
      </c>
    </row>
    <row r="253" spans="1:4" ht="54" thickTop="1" thickBot="1">
      <c r="A253" s="140" t="s">
        <v>1683</v>
      </c>
      <c r="B253" s="141" t="s">
        <v>1785</v>
      </c>
      <c r="C253" s="136" t="s">
        <v>387</v>
      </c>
      <c r="D253" s="182">
        <f>VLOOKUP('671.3'!A87,'671.3'!A87:N375,14,FALSE)</f>
        <v>537896.93125356932</v>
      </c>
    </row>
    <row r="254" spans="1:4" ht="54" thickTop="1" thickBot="1">
      <c r="A254" s="140" t="s">
        <v>1684</v>
      </c>
      <c r="B254" s="141" t="s">
        <v>1786</v>
      </c>
      <c r="C254" s="136" t="s">
        <v>144</v>
      </c>
      <c r="D254" s="182">
        <f>VLOOKUP('671.4'!A87,'671.4'!A87:N376,14,FALSE)</f>
        <v>55563.149596268071</v>
      </c>
    </row>
    <row r="255" spans="1:4" ht="54" thickTop="1" thickBot="1">
      <c r="A255" s="140" t="s">
        <v>1136</v>
      </c>
      <c r="B255" s="141" t="s">
        <v>1787</v>
      </c>
      <c r="C255" s="136" t="s">
        <v>144</v>
      </c>
      <c r="D255" s="182">
        <f>VLOOKUP('672.1'!A87,'672.1'!A87:N377,14,FALSE)</f>
        <v>38073.923199671015</v>
      </c>
    </row>
    <row r="256" spans="1:4" ht="54" thickTop="1" thickBot="1">
      <c r="A256" s="140" t="s">
        <v>1685</v>
      </c>
      <c r="B256" s="141" t="s">
        <v>1788</v>
      </c>
      <c r="C256" s="136" t="s">
        <v>144</v>
      </c>
      <c r="D256" s="182">
        <f>VLOOKUP('672.2'!A87,'672.2'!A87:N378,14,FALSE)</f>
        <v>50281.723692787979</v>
      </c>
    </row>
    <row r="257" spans="1:4" ht="54" thickTop="1" thickBot="1">
      <c r="A257" s="140" t="s">
        <v>1686</v>
      </c>
      <c r="B257" s="141" t="s">
        <v>1789</v>
      </c>
      <c r="C257" s="136" t="s">
        <v>144</v>
      </c>
      <c r="D257" s="182">
        <f>VLOOKUP('672.3'!A87,'672.3'!A87:N379,14,FALSE)</f>
        <v>39703.858058573001</v>
      </c>
    </row>
    <row r="258" spans="1:4" ht="54" thickTop="1" thickBot="1">
      <c r="A258" s="140" t="s">
        <v>1687</v>
      </c>
      <c r="B258" s="141" t="s">
        <v>1790</v>
      </c>
      <c r="C258" s="136" t="s">
        <v>144</v>
      </c>
      <c r="D258" s="182">
        <f>VLOOKUP('672.4'!A87,'672.3'!A87:N380,14,FALSE)</f>
        <v>39703.858058573001</v>
      </c>
    </row>
    <row r="259" spans="1:4" ht="54" thickTop="1" thickBot="1">
      <c r="A259" s="140" t="s">
        <v>1732</v>
      </c>
      <c r="B259" s="141" t="s">
        <v>1791</v>
      </c>
      <c r="C259" s="136" t="s">
        <v>233</v>
      </c>
      <c r="D259" s="182">
        <f>VLOOKUP('673.1.1'!A87,'673.1.1'!A87:N381,14,FALSE)</f>
        <v>9494.8081666697581</v>
      </c>
    </row>
    <row r="260" spans="1:4" ht="54" thickTop="1" thickBot="1">
      <c r="A260" s="140" t="s">
        <v>1733</v>
      </c>
      <c r="B260" s="141" t="s">
        <v>2046</v>
      </c>
      <c r="C260" s="136" t="s">
        <v>233</v>
      </c>
      <c r="D260" s="182">
        <f>VLOOKUP('673.1.2'!A87,'673.1.2'!A87:N382,14,FALSE)</f>
        <v>10361.421884639201</v>
      </c>
    </row>
    <row r="261" spans="1:4" ht="54" thickTop="1" thickBot="1">
      <c r="A261" s="140" t="s">
        <v>1137</v>
      </c>
      <c r="B261" s="141" t="s">
        <v>1792</v>
      </c>
      <c r="C261" s="136" t="s">
        <v>387</v>
      </c>
      <c r="D261" s="182">
        <f>VLOOKUP('673.2'!A87,'673.2'!A87:N383,14,FALSE)</f>
        <v>113528.24405561284</v>
      </c>
    </row>
    <row r="262" spans="1:4" ht="54" thickTop="1" thickBot="1">
      <c r="A262" s="140" t="s">
        <v>1138</v>
      </c>
      <c r="B262" s="141" t="s">
        <v>1793</v>
      </c>
      <c r="C262" s="136" t="s">
        <v>387</v>
      </c>
      <c r="D262" s="182">
        <f>VLOOKUP('673.3'!A89,'673.3'!A89:N384,14,FALSE)</f>
        <v>84942.608852182078</v>
      </c>
    </row>
    <row r="263" spans="1:4" ht="54" thickTop="1" thickBot="1">
      <c r="A263" s="140" t="s">
        <v>1139</v>
      </c>
      <c r="B263" s="141" t="s">
        <v>1996</v>
      </c>
      <c r="C263" s="136" t="s">
        <v>144</v>
      </c>
      <c r="D263" s="182">
        <f>VLOOKUP('674.1'!A89,'674.1'!A89:N385,14,FALSE)</f>
        <v>133313.67155381935</v>
      </c>
    </row>
    <row r="264" spans="1:4" ht="54" thickTop="1" thickBot="1">
      <c r="A264" s="140" t="s">
        <v>1140</v>
      </c>
      <c r="B264" s="141" t="s">
        <v>1794</v>
      </c>
      <c r="C264" s="136" t="s">
        <v>144</v>
      </c>
      <c r="D264" s="182">
        <f>VLOOKUP('674.2'!A89,'674.2'!A89:N386,14,FALSE)</f>
        <v>249002.18502009782</v>
      </c>
    </row>
    <row r="265" spans="1:4" ht="54" thickTop="1" thickBot="1">
      <c r="A265" s="140" t="s">
        <v>1141</v>
      </c>
      <c r="B265" s="141" t="s">
        <v>1795</v>
      </c>
      <c r="C265" s="136" t="s">
        <v>233</v>
      </c>
      <c r="D265" s="182">
        <f>VLOOKUP('680.1'!A87,'680.1'!A87:N387,14,FALSE)</f>
        <v>151661.14331414513</v>
      </c>
    </row>
    <row r="266" spans="1:4" ht="54" thickTop="1" thickBot="1">
      <c r="A266" s="140" t="s">
        <v>1142</v>
      </c>
      <c r="B266" s="141" t="s">
        <v>1796</v>
      </c>
      <c r="C266" s="136" t="s">
        <v>144</v>
      </c>
      <c r="D266" s="182">
        <f>VLOOKUP('680.2'!A87,'680.2'!A87:N388,14,FALSE)</f>
        <v>12659.47455013059</v>
      </c>
    </row>
    <row r="267" spans="1:4" ht="54" thickTop="1" thickBot="1">
      <c r="A267" s="140" t="s">
        <v>1143</v>
      </c>
      <c r="B267" s="141" t="s">
        <v>1797</v>
      </c>
      <c r="C267" s="136" t="s">
        <v>387</v>
      </c>
      <c r="D267" s="182">
        <f>VLOOKUP('680.3'!A89,'680.3'!A89:N389,14,FALSE)</f>
        <v>56614.212887022091</v>
      </c>
    </row>
    <row r="268" spans="1:4" ht="54" thickTop="1" thickBot="1">
      <c r="A268" s="140" t="s">
        <v>1144</v>
      </c>
      <c r="B268" s="141" t="s">
        <v>1798</v>
      </c>
      <c r="C268" s="136" t="s">
        <v>387</v>
      </c>
      <c r="D268" s="182">
        <f>VLOOKUP('681.1'!A89,'681.1'!A89:N390,14,FALSE)</f>
        <v>205257.87888313062</v>
      </c>
    </row>
    <row r="269" spans="1:4" ht="54" thickTop="1" thickBot="1">
      <c r="A269" s="140" t="s">
        <v>1692</v>
      </c>
      <c r="B269" s="141" t="s">
        <v>1799</v>
      </c>
      <c r="C269" s="136" t="s">
        <v>387</v>
      </c>
      <c r="D269" s="182">
        <f>VLOOKUP('681.2'!A89,'681.2'!A89:N391,14,FALSE)</f>
        <v>224561.08353518348</v>
      </c>
    </row>
    <row r="270" spans="1:4" ht="54" thickTop="1" thickBot="1">
      <c r="A270" s="140" t="s">
        <v>1693</v>
      </c>
      <c r="B270" s="141" t="s">
        <v>1800</v>
      </c>
      <c r="C270" s="136" t="s">
        <v>387</v>
      </c>
      <c r="D270" s="182">
        <f>VLOOKUP('681.3'!A89,'681.3'!A89:N392,14,FALSE)</f>
        <v>271915.05851931463</v>
      </c>
    </row>
    <row r="271" spans="1:4" ht="54" thickTop="1" thickBot="1">
      <c r="A271" s="140" t="s">
        <v>1694</v>
      </c>
      <c r="B271" s="141" t="s">
        <v>1801</v>
      </c>
      <c r="C271" s="136" t="s">
        <v>387</v>
      </c>
      <c r="D271" s="182">
        <f>VLOOKUP('681.4'!A89,'681.4'!A89:N393,14,FALSE)</f>
        <v>271915.05851931463</v>
      </c>
    </row>
    <row r="272" spans="1:4" ht="54" thickTop="1" thickBot="1">
      <c r="A272" s="140" t="s">
        <v>1145</v>
      </c>
      <c r="B272" s="141" t="s">
        <v>1802</v>
      </c>
      <c r="C272" s="136" t="s">
        <v>387</v>
      </c>
      <c r="D272" s="182">
        <f>VLOOKUP('682.1'!A89,'682.1'!A89:N394,14,FALSE)</f>
        <v>218566.82574354002</v>
      </c>
    </row>
    <row r="273" spans="1:4" ht="54" thickTop="1" thickBot="1">
      <c r="A273" s="140" t="s">
        <v>1695</v>
      </c>
      <c r="B273" s="141" t="s">
        <v>1803</v>
      </c>
      <c r="C273" s="136" t="s">
        <v>387</v>
      </c>
      <c r="D273" s="182">
        <f>VLOOKUP('682.2'!A89,'682.2'!A89:N395,14,FALSE)</f>
        <v>218566.82574354002</v>
      </c>
    </row>
    <row r="274" spans="1:4" ht="54" thickTop="1" thickBot="1">
      <c r="A274" s="140" t="s">
        <v>1697</v>
      </c>
      <c r="B274" s="141" t="s">
        <v>1804</v>
      </c>
      <c r="C274" s="136" t="s">
        <v>387</v>
      </c>
      <c r="D274" s="182">
        <f>VLOOKUP('682.3'!A89,'682.3'!A89:N396,14,FALSE)</f>
        <v>218566.82574354002</v>
      </c>
    </row>
    <row r="275" spans="1:4" ht="54" thickTop="1" thickBot="1">
      <c r="A275" s="140" t="s">
        <v>1699</v>
      </c>
      <c r="B275" s="141" t="s">
        <v>1997</v>
      </c>
      <c r="C275" s="136" t="s">
        <v>387</v>
      </c>
      <c r="D275" s="182">
        <f>VLOOKUP('682.4'!A89,'682.4'!A89:N397,14,FALSE)</f>
        <v>218566.82574354002</v>
      </c>
    </row>
    <row r="276" spans="1:4" ht="54" thickTop="1" thickBot="1">
      <c r="A276" s="140" t="s">
        <v>1701</v>
      </c>
      <c r="B276" s="141" t="s">
        <v>1805</v>
      </c>
      <c r="C276" s="136" t="s">
        <v>233</v>
      </c>
      <c r="D276" s="182">
        <f>VLOOKUP('683.1'!A89,'683.1'!A89:N398,14,FALSE)</f>
        <v>12106.223344469512</v>
      </c>
    </row>
    <row r="277" spans="1:4" ht="54" thickTop="1" thickBot="1">
      <c r="A277" s="140" t="s">
        <v>1703</v>
      </c>
      <c r="B277" s="141" t="s">
        <v>1806</v>
      </c>
      <c r="C277" s="136" t="s">
        <v>233</v>
      </c>
      <c r="D277" s="182">
        <f>VLOOKUP('683.2'!A89,'683.2'!A89:N399,14,FALSE)</f>
        <v>23791.978429849194</v>
      </c>
    </row>
    <row r="278" spans="1:4" ht="54" thickTop="1" thickBot="1">
      <c r="A278" s="140" t="s">
        <v>1705</v>
      </c>
      <c r="B278" s="141" t="s">
        <v>1807</v>
      </c>
      <c r="C278" s="136" t="s">
        <v>233</v>
      </c>
      <c r="D278" s="182">
        <f>VLOOKUP('683.3'!A89,'683.3'!A89:N400,14,FALSE)</f>
        <v>12106.223344469512</v>
      </c>
    </row>
    <row r="279" spans="1:4" ht="54" thickTop="1" thickBot="1">
      <c r="A279" s="140" t="s">
        <v>1706</v>
      </c>
      <c r="B279" s="141" t="s">
        <v>1808</v>
      </c>
      <c r="C279" s="136" t="s">
        <v>233</v>
      </c>
      <c r="D279" s="182">
        <f>VLOOKUP('683.4'!A89,'683.4'!A89:N401,14,FALSE)</f>
        <v>23791.978429849194</v>
      </c>
    </row>
    <row r="280" spans="1:4" ht="54" thickTop="1" thickBot="1">
      <c r="A280" s="140" t="s">
        <v>1707</v>
      </c>
      <c r="B280" s="141" t="s">
        <v>1809</v>
      </c>
      <c r="C280" s="136" t="s">
        <v>233</v>
      </c>
      <c r="D280" s="182">
        <f>VLOOKUP('683.5'!A87,'683.5'!A87:N402,14,FALSE)</f>
        <v>64583.281262255114</v>
      </c>
    </row>
    <row r="281" spans="1:4" ht="54" thickTop="1" thickBot="1">
      <c r="A281" s="140" t="s">
        <v>2047</v>
      </c>
      <c r="B281" s="141" t="s">
        <v>1810</v>
      </c>
      <c r="C281" s="136" t="s">
        <v>233</v>
      </c>
      <c r="D281" s="182">
        <f>VLOOKUP('690.1.1'!A89,'690.1.1'!A89:N403,14,FALSE)</f>
        <v>16635.13661334664</v>
      </c>
    </row>
    <row r="282" spans="1:4" ht="54" thickTop="1" thickBot="1">
      <c r="A282" s="140" t="s">
        <v>1710</v>
      </c>
      <c r="B282" s="141" t="s">
        <v>1811</v>
      </c>
      <c r="C282" s="136" t="s">
        <v>233</v>
      </c>
      <c r="D282" s="182">
        <f>VLOOKUP('690.1.2'!A89,'690.1.2'!A89:N404,14,FALSE)</f>
        <v>25839.045664164994</v>
      </c>
    </row>
    <row r="283" spans="1:4" ht="54" thickTop="1" thickBot="1">
      <c r="A283" s="140" t="s">
        <v>1146</v>
      </c>
      <c r="B283" s="141" t="s">
        <v>1812</v>
      </c>
      <c r="C283" s="136" t="s">
        <v>144</v>
      </c>
      <c r="D283" s="182">
        <f>VLOOKUP('700.1'!A89,'700.1'!A89:N405,14,FALSE)</f>
        <v>1964.446696845903</v>
      </c>
    </row>
    <row r="284" spans="1:4" ht="54" thickTop="1" thickBot="1">
      <c r="A284" s="140" t="s">
        <v>1147</v>
      </c>
      <c r="B284" s="141" t="s">
        <v>1813</v>
      </c>
      <c r="C284" s="136" t="s">
        <v>144</v>
      </c>
      <c r="D284" s="182">
        <f>VLOOKUP('700.2'!A89,'700.2'!A89:N406,14,FALSE)</f>
        <v>2373.1871261944257</v>
      </c>
    </row>
    <row r="285" spans="1:4" ht="54" thickTop="1" thickBot="1">
      <c r="A285" s="140" t="s">
        <v>1148</v>
      </c>
      <c r="B285" s="141" t="s">
        <v>1814</v>
      </c>
      <c r="C285" s="136" t="s">
        <v>233</v>
      </c>
      <c r="D285" s="182">
        <f>VLOOKUP('700.3'!A89,'700.3'!A89:N407,14,FALSE)</f>
        <v>42899.248657701472</v>
      </c>
    </row>
    <row r="286" spans="1:4" ht="54" thickTop="1" thickBot="1">
      <c r="A286" s="140" t="s">
        <v>1149</v>
      </c>
      <c r="B286" s="141" t="s">
        <v>1815</v>
      </c>
      <c r="C286" s="136" t="s">
        <v>233</v>
      </c>
      <c r="D286" s="182">
        <f>VLOOKUP('700.4'!A89,'700.4'!A89:N408,14,FALSE)</f>
        <v>56008.104933720344</v>
      </c>
    </row>
    <row r="287" spans="1:4" ht="54" thickTop="1" thickBot="1">
      <c r="A287" s="140" t="s">
        <v>1150</v>
      </c>
      <c r="B287" s="141" t="s">
        <v>1816</v>
      </c>
      <c r="C287" s="136" t="s">
        <v>1845</v>
      </c>
      <c r="D287" s="182">
        <f>VLOOKUP('701.1'!A89,'701.1'!A89:N409,14,FALSE)</f>
        <v>9093.3154784057351</v>
      </c>
    </row>
    <row r="288" spans="1:4" ht="54" thickTop="1" thickBot="1">
      <c r="A288" s="140" t="s">
        <v>1713</v>
      </c>
      <c r="B288" s="141" t="s">
        <v>1817</v>
      </c>
      <c r="C288" s="136" t="s">
        <v>1845</v>
      </c>
      <c r="D288" s="182">
        <f>VLOOKUP('710.1'!A89,'710.1'!A89:N410,14,FALSE)</f>
        <v>559423.39933049888</v>
      </c>
    </row>
    <row r="289" spans="1:4" ht="54" thickTop="1" thickBot="1">
      <c r="A289" s="140" t="s">
        <v>1151</v>
      </c>
      <c r="B289" s="141" t="s">
        <v>1818</v>
      </c>
      <c r="C289" s="136" t="s">
        <v>233</v>
      </c>
      <c r="D289" s="182">
        <f>VLOOKUP('710.2'!A89,'710.2'!A89:N411,14,FALSE)</f>
        <v>543314.83443853317</v>
      </c>
    </row>
    <row r="290" spans="1:4" ht="54" thickTop="1" thickBot="1">
      <c r="A290" s="140" t="s">
        <v>1152</v>
      </c>
      <c r="B290" s="141" t="s">
        <v>1819</v>
      </c>
      <c r="C290" s="136" t="s">
        <v>1845</v>
      </c>
      <c r="D290" s="182">
        <f>VLOOKUP('720.1'!A89,'720.1'!A89:N412,14,FALSE)</f>
        <v>155461.07717853249</v>
      </c>
    </row>
    <row r="291" spans="1:4" ht="54" thickTop="1" thickBot="1">
      <c r="A291" s="140" t="s">
        <v>1153</v>
      </c>
      <c r="B291" s="141" t="s">
        <v>1820</v>
      </c>
      <c r="C291" s="136" t="s">
        <v>144</v>
      </c>
      <c r="D291" s="182">
        <f>VLOOKUP('730.1'!A89,'730.1'!A89:N413,14,FALSE)</f>
        <v>203000.35322359894</v>
      </c>
    </row>
    <row r="292" spans="1:4" ht="54" thickTop="1" thickBot="1">
      <c r="A292" s="140" t="s">
        <v>1154</v>
      </c>
      <c r="B292" s="141" t="s">
        <v>1821</v>
      </c>
      <c r="C292" s="136" t="s">
        <v>1845</v>
      </c>
      <c r="D292" s="182">
        <f>VLOOKUP('730.2'!A89,'730.2'!A89:N414,14,FALSE)</f>
        <v>96772.941701531177</v>
      </c>
    </row>
    <row r="293" spans="1:4" ht="54" thickTop="1" thickBot="1">
      <c r="A293" s="140" t="s">
        <v>1155</v>
      </c>
      <c r="B293" s="141" t="s">
        <v>1822</v>
      </c>
      <c r="C293" s="136" t="s">
        <v>1845</v>
      </c>
      <c r="D293" s="182">
        <f>VLOOKUP('730.3'!A89,'730.3'!A89:N415,14,FALSE)</f>
        <v>88271.130391433137</v>
      </c>
    </row>
    <row r="294" spans="1:4" ht="54" thickTop="1" thickBot="1">
      <c r="A294" s="140" t="s">
        <v>1714</v>
      </c>
      <c r="B294" s="141" t="s">
        <v>1823</v>
      </c>
      <c r="C294" s="136" t="s">
        <v>1845</v>
      </c>
      <c r="D294" s="182">
        <f>VLOOKUP('730.4'!A89,'730.4'!A89:N416,14,FALSE)</f>
        <v>41951.354630831265</v>
      </c>
    </row>
    <row r="295" spans="1:4" ht="54" thickTop="1" thickBot="1">
      <c r="A295" s="140" t="s">
        <v>1156</v>
      </c>
      <c r="B295" s="141" t="s">
        <v>1824</v>
      </c>
      <c r="C295" s="136" t="s">
        <v>144</v>
      </c>
      <c r="D295" s="182">
        <f>VLOOKUP('731.1'!A89,'731.1'!A89:N417,14,FALSE)</f>
        <v>141354.03052648698</v>
      </c>
    </row>
    <row r="296" spans="1:4" ht="54" thickTop="1" thickBot="1">
      <c r="A296" s="140" t="s">
        <v>1157</v>
      </c>
      <c r="B296" s="141" t="s">
        <v>1825</v>
      </c>
      <c r="C296" s="136" t="s">
        <v>1995</v>
      </c>
      <c r="D296" s="182">
        <f>VLOOKUP('740.1'!A89,'740.1'!A89:N418,14,FALSE)</f>
        <v>17123.907791965619</v>
      </c>
    </row>
    <row r="297" spans="1:4" ht="54" thickTop="1" thickBot="1">
      <c r="A297" s="140" t="s">
        <v>1717</v>
      </c>
      <c r="B297" s="141" t="s">
        <v>1826</v>
      </c>
      <c r="C297" s="136" t="s">
        <v>1845</v>
      </c>
      <c r="D297" s="182">
        <f>VLOOKUP('741.1'!A89,'741.1'!A89:N419,14,FALSE)</f>
        <v>93062.443656367104</v>
      </c>
    </row>
    <row r="298" spans="1:4" ht="54" thickTop="1" thickBot="1">
      <c r="A298" s="140" t="s">
        <v>1158</v>
      </c>
      <c r="B298" s="141" t="s">
        <v>1827</v>
      </c>
      <c r="C298" s="136" t="s">
        <v>144</v>
      </c>
      <c r="D298" s="182">
        <f>VLOOKUP('800.1'!A89,'800.1'!A89:N420,14,FALSE)</f>
        <v>7571.6336151052601</v>
      </c>
    </row>
    <row r="299" spans="1:4" ht="54" thickTop="1" thickBot="1">
      <c r="A299" s="140" t="s">
        <v>1159</v>
      </c>
      <c r="B299" s="141" t="s">
        <v>1828</v>
      </c>
      <c r="C299" s="136" t="s">
        <v>144</v>
      </c>
      <c r="D299" s="182">
        <f>VLOOKUP('800.2'!A89,'800.2'!A89:N421,14,FALSE)</f>
        <v>15341.64726887691</v>
      </c>
    </row>
    <row r="300" spans="1:4" ht="54" thickTop="1" thickBot="1">
      <c r="A300" s="140" t="s">
        <v>1160</v>
      </c>
      <c r="B300" s="141" t="s">
        <v>1829</v>
      </c>
      <c r="C300" s="136" t="s">
        <v>144</v>
      </c>
      <c r="D300" s="182">
        <f>VLOOKUP('800.3'!A89,'800.3'!A89:N422,14,FALSE)</f>
        <v>35355.730706571143</v>
      </c>
    </row>
    <row r="301" spans="1:4" ht="54" thickTop="1" thickBot="1">
      <c r="A301" s="140" t="s">
        <v>1161</v>
      </c>
      <c r="B301" s="141" t="s">
        <v>1830</v>
      </c>
      <c r="C301" s="136" t="s">
        <v>144</v>
      </c>
      <c r="D301" s="182">
        <f>VLOOKUP('800.4'!A89,'800.4'!A89:N423,14,FALSE)</f>
        <v>42773.792522367068</v>
      </c>
    </row>
    <row r="302" spans="1:4" ht="54" thickTop="1" thickBot="1">
      <c r="A302" s="140" t="s">
        <v>1718</v>
      </c>
      <c r="B302" s="141" t="s">
        <v>1831</v>
      </c>
      <c r="C302" s="136" t="s">
        <v>1845</v>
      </c>
      <c r="D302" s="182">
        <f>VLOOKUP('802.1'!A89,'802.1'!A89:N424,14,FALSE)</f>
        <v>376382.32727484428</v>
      </c>
    </row>
    <row r="303" spans="1:4" ht="54" thickTop="1" thickBot="1">
      <c r="A303" s="140" t="s">
        <v>1719</v>
      </c>
      <c r="B303" s="141" t="s">
        <v>1881</v>
      </c>
      <c r="C303" s="136" t="s">
        <v>1845</v>
      </c>
      <c r="D303" s="182">
        <f>VLOOKUP('802.2'!A89,'802.2'!A89:N425,14,FALSE)</f>
        <v>67179.79457032244</v>
      </c>
    </row>
    <row r="304" spans="1:4" ht="54" thickTop="1" thickBot="1">
      <c r="A304" s="140" t="s">
        <v>1720</v>
      </c>
      <c r="B304" s="141" t="s">
        <v>1832</v>
      </c>
      <c r="C304" s="136" t="s">
        <v>1845</v>
      </c>
      <c r="D304" s="182">
        <f>VLOOKUP('802.3'!A89,'802.3'!A89:N426,14,FALSE)</f>
        <v>41488.310749141223</v>
      </c>
    </row>
    <row r="305" spans="1:4" ht="54" thickTop="1" thickBot="1">
      <c r="A305" s="140" t="s">
        <v>1721</v>
      </c>
      <c r="B305" s="141" t="s">
        <v>1833</v>
      </c>
      <c r="C305" s="136" t="s">
        <v>1845</v>
      </c>
      <c r="D305" s="182">
        <f>VLOOKUP('802.4'!A89,'802.4'!A89:N427,14,FALSE)</f>
        <v>34793.568578234132</v>
      </c>
    </row>
    <row r="306" spans="1:4" ht="54" thickTop="1" thickBot="1">
      <c r="A306" s="140" t="s">
        <v>1722</v>
      </c>
      <c r="B306" s="141" t="s">
        <v>1834</v>
      </c>
      <c r="C306" s="136" t="s">
        <v>1845</v>
      </c>
      <c r="D306" s="182">
        <f>VLOOKUP('802.5'!A89,'802.5'!A89:N428,14,FALSE)</f>
        <v>326379.14064792858</v>
      </c>
    </row>
    <row r="307" spans="1:4" ht="54" thickTop="1" thickBot="1">
      <c r="A307" s="140" t="s">
        <v>1723</v>
      </c>
      <c r="B307" s="141" t="s">
        <v>1835</v>
      </c>
      <c r="C307" s="136" t="s">
        <v>1845</v>
      </c>
      <c r="D307" s="182">
        <f>VLOOKUP('802.6'!A89,'802.6'!A89:N429,14,FALSE)</f>
        <v>316903.51424088998</v>
      </c>
    </row>
    <row r="308" spans="1:4" ht="54" thickTop="1" thickBot="1">
      <c r="A308" s="140" t="s">
        <v>1724</v>
      </c>
      <c r="B308" s="141" t="s">
        <v>1836</v>
      </c>
      <c r="C308" s="136" t="s">
        <v>1845</v>
      </c>
      <c r="D308" s="182">
        <f>VLOOKUP('802.7'!A89,'802.7'!A89:N430,14,FALSE)</f>
        <v>206345.89332554373</v>
      </c>
    </row>
    <row r="309" spans="1:4" ht="54" thickTop="1" thickBot="1">
      <c r="A309" s="140" t="s">
        <v>1725</v>
      </c>
      <c r="B309" s="141" t="s">
        <v>1837</v>
      </c>
      <c r="C309" s="136" t="s">
        <v>1845</v>
      </c>
      <c r="D309" s="182">
        <f>VLOOKUP('802.8'!A89,'802.8'!A89:N431,14,FALSE)</f>
        <v>175527.01465596745</v>
      </c>
    </row>
    <row r="310" spans="1:4" ht="54" thickTop="1" thickBot="1">
      <c r="A310" s="140" t="s">
        <v>1162</v>
      </c>
      <c r="B310" s="141" t="s">
        <v>1838</v>
      </c>
      <c r="C310" s="136" t="s">
        <v>233</v>
      </c>
      <c r="D310" s="182">
        <f>VLOOKUP('810.1'!A89,'810.1'!A89:N432,14,FALSE)</f>
        <v>21612.031445680317</v>
      </c>
    </row>
    <row r="311" spans="1:4" ht="54" thickTop="1" thickBot="1">
      <c r="A311" s="140" t="s">
        <v>1163</v>
      </c>
      <c r="B311" s="141" t="s">
        <v>1839</v>
      </c>
      <c r="C311" s="136" t="s">
        <v>233</v>
      </c>
      <c r="D311" s="182">
        <f>VLOOKUP('810.2'!A89,'810.2'!A89:N433,14,FALSE)</f>
        <v>28995.821142368877</v>
      </c>
    </row>
    <row r="312" spans="1:4" ht="54" thickTop="1" thickBot="1">
      <c r="A312" s="140" t="s">
        <v>1164</v>
      </c>
      <c r="B312" s="141" t="s">
        <v>1840</v>
      </c>
      <c r="C312" s="136" t="s">
        <v>233</v>
      </c>
      <c r="D312" s="182">
        <f>VLOOKUP('810.3'!A89,'810.3'!A89:N435,14,FALSE)</f>
        <v>21697.539604826634</v>
      </c>
    </row>
    <row r="313" spans="1:4" ht="57.75" thickTop="1" thickBot="1">
      <c r="A313" s="140" t="s">
        <v>1726</v>
      </c>
      <c r="B313" s="141" t="s">
        <v>2050</v>
      </c>
      <c r="C313" s="136" t="s">
        <v>233</v>
      </c>
      <c r="D313" s="182">
        <f>VLOOKUP('811.1'!A89,'811.1'!A89:N436,14,FALSE)</f>
        <v>39024.376963873103</v>
      </c>
    </row>
    <row r="314" spans="1:4" ht="57.75" thickTop="1" thickBot="1">
      <c r="A314" s="140" t="s">
        <v>1727</v>
      </c>
      <c r="B314" s="141" t="s">
        <v>2051</v>
      </c>
      <c r="C314" s="136" t="s">
        <v>233</v>
      </c>
      <c r="D314" s="182">
        <f>VLOOKUP('811.2'!A89,'811.2'!A89:N437,14,FALSE)</f>
        <v>47354.502244128591</v>
      </c>
    </row>
    <row r="315" spans="1:4" ht="54" thickTop="1" thickBot="1">
      <c r="A315" s="140" t="s">
        <v>1165</v>
      </c>
      <c r="B315" s="141" t="s">
        <v>2053</v>
      </c>
      <c r="C315" s="136" t="s">
        <v>233</v>
      </c>
      <c r="D315" s="182">
        <f>VLOOKUP('812.1'!A89,'812.1'!A89:N438,14,FALSE)</f>
        <v>75927.857457734804</v>
      </c>
    </row>
    <row r="316" spans="1:4" ht="54" thickTop="1" thickBot="1">
      <c r="A316" s="140" t="s">
        <v>1728</v>
      </c>
      <c r="B316" s="141" t="s">
        <v>1841</v>
      </c>
      <c r="C316" s="136" t="s">
        <v>1995</v>
      </c>
      <c r="D316" s="182">
        <f>VLOOKUP('820.1'!A89,'820.1'!A89:N439,14,FALSE)</f>
        <v>61890.171595586122</v>
      </c>
    </row>
    <row r="317" spans="1:4" ht="54" thickTop="1" thickBot="1">
      <c r="A317" s="140" t="s">
        <v>1729</v>
      </c>
      <c r="B317" s="141" t="s">
        <v>1842</v>
      </c>
      <c r="C317" s="136" t="s">
        <v>984</v>
      </c>
      <c r="D317" s="182">
        <f>VLOOKUP('820.1.2'!A88,'820.1.2'!A88:N440,14,FALSE)</f>
        <v>7406175.8759791348</v>
      </c>
    </row>
    <row r="318" spans="1:4" ht="57.75" thickTop="1" thickBot="1">
      <c r="A318" s="140" t="s">
        <v>1166</v>
      </c>
      <c r="B318" s="141" t="s">
        <v>1843</v>
      </c>
      <c r="C318" s="136" t="s">
        <v>1998</v>
      </c>
      <c r="D318" s="182">
        <f>VLOOKUP('900.1'!A88,'900.1'!A88:N441,14,FALSE)</f>
        <v>1061.1661258754464</v>
      </c>
    </row>
    <row r="319" spans="1:4" ht="57.75" thickTop="1" thickBot="1">
      <c r="A319" s="140" t="s">
        <v>1167</v>
      </c>
      <c r="B319" s="141" t="s">
        <v>2195</v>
      </c>
      <c r="C319" s="136" t="s">
        <v>1999</v>
      </c>
      <c r="D319" s="182">
        <f>VLOOKUP('900.2'!A88,'900.2'!A88:N442,14,FALSE)</f>
        <v>1302.3402453925933</v>
      </c>
    </row>
    <row r="320" spans="1:4" ht="54" thickTop="1" thickBot="1">
      <c r="A320" s="140" t="s">
        <v>1168</v>
      </c>
      <c r="B320" s="141" t="s">
        <v>1844</v>
      </c>
      <c r="C320" s="136" t="s">
        <v>1999</v>
      </c>
      <c r="D320" s="182">
        <f>VLOOKUP('900.3'!A88,'900.3'!A88:N443,14,FALSE)</f>
        <v>1302.3402453925933</v>
      </c>
    </row>
    <row r="321" spans="1:4" ht="53.25" thickTop="1">
      <c r="A321" s="115"/>
      <c r="B321" s="112"/>
      <c r="C321" s="139"/>
      <c r="D321" s="183" t="s">
        <v>2018</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C72" sqref="C72"/>
      <selection pane="topRight" activeCell="C72" sqref="C72"/>
      <selection pane="bottomLeft" activeCell="C72" sqref="C72"/>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28515625" style="186" customWidth="1"/>
    <col min="5" max="5" width="9.7109375" customWidth="1"/>
  </cols>
  <sheetData>
    <row r="1" spans="1:4" ht="66" customHeight="1" thickTop="1">
      <c r="A1" s="681" t="s">
        <v>1850</v>
      </c>
      <c r="B1" s="682"/>
      <c r="C1" s="682"/>
      <c r="D1" s="683"/>
    </row>
    <row r="2" spans="1:4" ht="20.25" customHeight="1" thickBot="1">
      <c r="A2" s="684"/>
      <c r="B2" s="685"/>
      <c r="C2" s="685"/>
      <c r="D2" s="686"/>
    </row>
    <row r="3" spans="1:4" ht="16.5" thickTop="1" thickBot="1">
      <c r="A3" s="680" t="s">
        <v>2223</v>
      </c>
      <c r="B3" s="680"/>
      <c r="C3" s="680"/>
      <c r="D3" s="680"/>
    </row>
    <row r="4" spans="1:4" ht="16.5" thickTop="1" thickBot="1">
      <c r="A4" s="680"/>
      <c r="B4" s="680"/>
      <c r="C4" s="680"/>
      <c r="D4" s="680"/>
    </row>
    <row r="5" spans="1:4" ht="16.5" thickTop="1" thickBot="1">
      <c r="A5" s="680"/>
      <c r="B5" s="680"/>
      <c r="C5" s="680"/>
      <c r="D5" s="680"/>
    </row>
    <row r="6" spans="1:4" ht="16.5" thickTop="1" thickBot="1">
      <c r="A6" s="661" t="s">
        <v>2237</v>
      </c>
      <c r="B6" s="662" t="s">
        <v>1882</v>
      </c>
      <c r="C6" s="663" t="s">
        <v>2238</v>
      </c>
      <c r="D6" s="664">
        <v>29260</v>
      </c>
    </row>
    <row r="7" spans="1:4" ht="16.5" thickTop="1" thickBot="1">
      <c r="A7" s="6"/>
      <c r="B7" s="7"/>
      <c r="C7" s="8"/>
      <c r="D7" s="187" t="s">
        <v>1848</v>
      </c>
    </row>
    <row r="8" spans="1:4" ht="16.5" thickTop="1" thickBot="1">
      <c r="A8" s="665" t="s">
        <v>98</v>
      </c>
      <c r="B8" s="666" t="s">
        <v>1882</v>
      </c>
      <c r="C8" s="667" t="s">
        <v>99</v>
      </c>
      <c r="D8" s="668">
        <v>58677.433987924393</v>
      </c>
    </row>
    <row r="9" spans="1:4" ht="16.5" thickTop="1" thickBot="1">
      <c r="A9" s="665" t="s">
        <v>102</v>
      </c>
      <c r="B9" s="666" t="s">
        <v>1882</v>
      </c>
      <c r="C9" s="667" t="s">
        <v>103</v>
      </c>
      <c r="D9" s="668">
        <f>$D$6*1.85</f>
        <v>54131</v>
      </c>
    </row>
    <row r="10" spans="1:4" ht="16.5" thickTop="1" thickBot="1">
      <c r="A10" s="665" t="s">
        <v>0</v>
      </c>
      <c r="B10" s="666" t="s">
        <v>1882</v>
      </c>
      <c r="C10" s="667" t="s">
        <v>1</v>
      </c>
      <c r="D10" s="668">
        <v>69346.058349365194</v>
      </c>
    </row>
    <row r="11" spans="1:4" ht="16.5" thickTop="1" thickBot="1">
      <c r="A11" s="665" t="s">
        <v>1674</v>
      </c>
      <c r="B11" s="666" t="s">
        <v>1882</v>
      </c>
      <c r="C11" s="667" t="s">
        <v>1673</v>
      </c>
      <c r="D11" s="668">
        <v>320058.73084322392</v>
      </c>
    </row>
    <row r="12" spans="1:4" ht="16.5" thickTop="1" thickBot="1">
      <c r="A12" s="665" t="s">
        <v>100</v>
      </c>
      <c r="B12" s="666" t="s">
        <v>1882</v>
      </c>
      <c r="C12" s="667" t="s">
        <v>101</v>
      </c>
      <c r="D12" s="668">
        <v>80014.682710805981</v>
      </c>
    </row>
    <row r="13" spans="1:4" ht="16.5" thickTop="1" thickBot="1">
      <c r="A13" s="665" t="s">
        <v>62</v>
      </c>
      <c r="B13" s="666" t="s">
        <v>1882</v>
      </c>
      <c r="C13" s="667" t="s">
        <v>63</v>
      </c>
      <c r="D13" s="668">
        <v>586774.33987924387</v>
      </c>
    </row>
    <row r="14" spans="1:4" ht="16.5" thickTop="1" thickBot="1">
      <c r="A14" s="665" t="s">
        <v>108</v>
      </c>
      <c r="B14" s="666" t="s">
        <v>1882</v>
      </c>
      <c r="C14" s="667" t="s">
        <v>109</v>
      </c>
      <c r="D14" s="668">
        <v>320058.73084322392</v>
      </c>
    </row>
    <row r="15" spans="1:4" ht="16.5" thickTop="1" thickBot="1">
      <c r="A15" s="665" t="s">
        <v>41</v>
      </c>
      <c r="B15" s="666" t="s">
        <v>1882</v>
      </c>
      <c r="C15" s="667" t="s">
        <v>42</v>
      </c>
      <c r="D15" s="668">
        <v>213372.48722881597</v>
      </c>
    </row>
    <row r="16" spans="1:4" ht="16.5" thickTop="1" thickBot="1">
      <c r="A16" s="665" t="s">
        <v>43</v>
      </c>
      <c r="B16" s="666" t="s">
        <v>1882</v>
      </c>
      <c r="C16" s="667" t="s">
        <v>44</v>
      </c>
      <c r="D16" s="668">
        <v>320058.73084322392</v>
      </c>
    </row>
    <row r="17" spans="1:4" ht="16.5" thickTop="1" thickBot="1">
      <c r="A17" s="665" t="s">
        <v>106</v>
      </c>
      <c r="B17" s="666" t="s">
        <v>1882</v>
      </c>
      <c r="C17" s="667" t="s">
        <v>107</v>
      </c>
      <c r="D17" s="668">
        <v>106686.24361440798</v>
      </c>
    </row>
    <row r="18" spans="1:4" ht="16.5" thickTop="1" thickBot="1">
      <c r="A18" s="665" t="s">
        <v>1675</v>
      </c>
      <c r="B18" s="666" t="s">
        <v>1882</v>
      </c>
      <c r="C18" s="667" t="s">
        <v>2000</v>
      </c>
      <c r="D18" s="668">
        <v>96017.619252967183</v>
      </c>
    </row>
    <row r="19" spans="1:4" ht="16.5" thickTop="1" thickBot="1">
      <c r="A19" s="665" t="s">
        <v>96</v>
      </c>
      <c r="B19" s="666" t="s">
        <v>92</v>
      </c>
      <c r="C19" s="667" t="s">
        <v>97</v>
      </c>
      <c r="D19" s="668">
        <v>2133724.8722881596</v>
      </c>
    </row>
    <row r="20" spans="1:4" ht="16.5" thickTop="1" thickBot="1">
      <c r="A20" s="665" t="s">
        <v>76</v>
      </c>
      <c r="B20" s="666" t="s">
        <v>1882</v>
      </c>
      <c r="C20" s="667" t="s">
        <v>77</v>
      </c>
      <c r="D20" s="668">
        <v>485912.31941843667</v>
      </c>
    </row>
    <row r="21" spans="1:4" ht="16.5" thickTop="1" thickBot="1">
      <c r="A21" s="665" t="s">
        <v>74</v>
      </c>
      <c r="B21" s="666" t="s">
        <v>1882</v>
      </c>
      <c r="C21" s="667" t="s">
        <v>75</v>
      </c>
      <c r="D21" s="668">
        <v>477235.31371453602</v>
      </c>
    </row>
    <row r="22" spans="1:4" ht="16.5" thickTop="1" thickBot="1">
      <c r="A22" s="665" t="s">
        <v>84</v>
      </c>
      <c r="B22" s="666" t="s">
        <v>1882</v>
      </c>
      <c r="C22" s="667" t="s">
        <v>85</v>
      </c>
      <c r="D22" s="668">
        <v>544482.10791976599</v>
      </c>
    </row>
    <row r="23" spans="1:4" ht="16.5" thickTop="1" thickBot="1">
      <c r="A23" s="665" t="s">
        <v>78</v>
      </c>
      <c r="B23" s="666" t="s">
        <v>1882</v>
      </c>
      <c r="C23" s="667" t="s">
        <v>79</v>
      </c>
      <c r="D23" s="668">
        <v>605221.14784707059</v>
      </c>
    </row>
    <row r="24" spans="1:4" ht="16.5" thickTop="1" thickBot="1">
      <c r="A24" s="665" t="s">
        <v>64</v>
      </c>
      <c r="B24" s="666" t="s">
        <v>1882</v>
      </c>
      <c r="C24" s="667" t="s">
        <v>65</v>
      </c>
      <c r="D24" s="668">
        <v>468558.30801063532</v>
      </c>
    </row>
    <row r="25" spans="1:4" ht="16.5" thickTop="1" thickBot="1">
      <c r="A25" s="665" t="s">
        <v>80</v>
      </c>
      <c r="B25" s="666" t="s">
        <v>1882</v>
      </c>
      <c r="C25" s="667" t="s">
        <v>81</v>
      </c>
      <c r="D25" s="668">
        <v>557497.61647561705</v>
      </c>
    </row>
    <row r="26" spans="1:4" ht="16.5" thickTop="1" thickBot="1">
      <c r="A26" s="665" t="s">
        <v>82</v>
      </c>
      <c r="B26" s="666" t="s">
        <v>1882</v>
      </c>
      <c r="C26" s="667" t="s">
        <v>83</v>
      </c>
      <c r="D26" s="668">
        <v>577020.87930939358</v>
      </c>
    </row>
    <row r="27" spans="1:4" ht="16.5" thickTop="1" thickBot="1">
      <c r="A27" s="665" t="s">
        <v>104</v>
      </c>
      <c r="B27" s="666" t="s">
        <v>1882</v>
      </c>
      <c r="C27" s="667" t="s">
        <v>105</v>
      </c>
      <c r="D27" s="668">
        <v>145339.84554033595</v>
      </c>
    </row>
    <row r="28" spans="1:4" ht="16.5" thickTop="1" thickBot="1">
      <c r="A28" s="665" t="s">
        <v>4</v>
      </c>
      <c r="B28" s="666" t="s">
        <v>1882</v>
      </c>
      <c r="C28" s="667" t="s">
        <v>5</v>
      </c>
      <c r="D28" s="668">
        <v>162693.85694813728</v>
      </c>
    </row>
    <row r="29" spans="1:4" ht="16.5" customHeight="1" thickTop="1" thickBot="1">
      <c r="A29" s="665" t="s">
        <v>45</v>
      </c>
      <c r="B29" s="666" t="s">
        <v>1882</v>
      </c>
      <c r="C29" s="667" t="s">
        <v>2226</v>
      </c>
      <c r="D29" s="668">
        <f>$D$43+$D$64</f>
        <v>160817.24361440798</v>
      </c>
    </row>
    <row r="30" spans="1:4" ht="16.5" thickTop="1" thickBot="1">
      <c r="A30" s="665" t="s">
        <v>66</v>
      </c>
      <c r="B30" s="666" t="s">
        <v>1882</v>
      </c>
      <c r="C30" s="667" t="s">
        <v>67</v>
      </c>
      <c r="D30" s="668">
        <v>160029.36542161196</v>
      </c>
    </row>
    <row r="31" spans="1:4" ht="16.5" thickTop="1" thickBot="1">
      <c r="A31" s="665" t="s">
        <v>23</v>
      </c>
      <c r="B31" s="666" t="s">
        <v>1882</v>
      </c>
      <c r="C31" s="667" t="s">
        <v>24</v>
      </c>
      <c r="D31" s="668">
        <f>$D$64*10</f>
        <v>541310</v>
      </c>
    </row>
    <row r="32" spans="1:4" ht="16.5" thickTop="1" thickBot="1">
      <c r="A32" s="665" t="s">
        <v>7</v>
      </c>
      <c r="B32" s="666" t="s">
        <v>1882</v>
      </c>
      <c r="C32" s="667" t="s">
        <v>8</v>
      </c>
      <c r="D32" s="668">
        <f>$D$64*2</f>
        <v>108262</v>
      </c>
    </row>
    <row r="33" spans="1:4" ht="16.5" thickTop="1" thickBot="1">
      <c r="A33" s="665" t="s">
        <v>9</v>
      </c>
      <c r="B33" s="666" t="s">
        <v>1882</v>
      </c>
      <c r="C33" s="667" t="s">
        <v>10</v>
      </c>
      <c r="D33" s="668">
        <f>$D$64*3</f>
        <v>162393</v>
      </c>
    </row>
    <row r="34" spans="1:4" ht="16.5" thickTop="1" thickBot="1">
      <c r="A34" s="665" t="s">
        <v>11</v>
      </c>
      <c r="B34" s="666" t="s">
        <v>1882</v>
      </c>
      <c r="C34" s="667" t="s">
        <v>12</v>
      </c>
      <c r="D34" s="668">
        <f>$D$64*4</f>
        <v>216524</v>
      </c>
    </row>
    <row r="35" spans="1:4" ht="16.5" thickTop="1" thickBot="1">
      <c r="A35" s="665" t="s">
        <v>13</v>
      </c>
      <c r="B35" s="666" t="s">
        <v>1882</v>
      </c>
      <c r="C35" s="667" t="s">
        <v>14</v>
      </c>
      <c r="D35" s="668">
        <f>$D$64*5</f>
        <v>270655</v>
      </c>
    </row>
    <row r="36" spans="1:4" ht="16.5" thickTop="1" thickBot="1">
      <c r="A36" s="665" t="s">
        <v>15</v>
      </c>
      <c r="B36" s="666" t="s">
        <v>1882</v>
      </c>
      <c r="C36" s="667" t="s">
        <v>16</v>
      </c>
      <c r="D36" s="668">
        <f>$D$64*6</f>
        <v>324786</v>
      </c>
    </row>
    <row r="37" spans="1:4" ht="16.5" thickTop="1" thickBot="1">
      <c r="A37" s="665" t="s">
        <v>17</v>
      </c>
      <c r="B37" s="666" t="s">
        <v>1882</v>
      </c>
      <c r="C37" s="667" t="s">
        <v>18</v>
      </c>
      <c r="D37" s="668">
        <f>$D$64*7</f>
        <v>378917</v>
      </c>
    </row>
    <row r="38" spans="1:4" ht="16.5" thickTop="1" thickBot="1">
      <c r="A38" s="665" t="s">
        <v>19</v>
      </c>
      <c r="B38" s="666" t="s">
        <v>1882</v>
      </c>
      <c r="C38" s="667" t="s">
        <v>20</v>
      </c>
      <c r="D38" s="668">
        <f>$D$64*8</f>
        <v>433048</v>
      </c>
    </row>
    <row r="39" spans="1:4" ht="16.5" thickTop="1" thickBot="1">
      <c r="A39" s="665" t="s">
        <v>21</v>
      </c>
      <c r="B39" s="666" t="s">
        <v>1882</v>
      </c>
      <c r="C39" s="667" t="s">
        <v>22</v>
      </c>
      <c r="D39" s="668">
        <f>$D$64*9</f>
        <v>487179</v>
      </c>
    </row>
    <row r="40" spans="1:4" ht="16.5" thickTop="1" thickBot="1">
      <c r="A40" s="665" t="s">
        <v>72</v>
      </c>
      <c r="B40" s="666" t="s">
        <v>1882</v>
      </c>
      <c r="C40" s="667" t="s">
        <v>73</v>
      </c>
      <c r="D40" s="668">
        <v>58677.433987924393</v>
      </c>
    </row>
    <row r="41" spans="1:4" ht="16.5" thickTop="1" thickBot="1">
      <c r="A41" s="665" t="s">
        <v>27</v>
      </c>
      <c r="B41" s="666" t="s">
        <v>1882</v>
      </c>
      <c r="C41" s="667" t="s">
        <v>28</v>
      </c>
      <c r="D41" s="668">
        <v>117354.86797584879</v>
      </c>
    </row>
    <row r="42" spans="1:4" ht="16.5" thickTop="1" thickBot="1">
      <c r="A42" s="665" t="s">
        <v>25</v>
      </c>
      <c r="B42" s="666" t="s">
        <v>1882</v>
      </c>
      <c r="C42" s="667" t="s">
        <v>26</v>
      </c>
      <c r="D42" s="668">
        <v>117354.86797584879</v>
      </c>
    </row>
    <row r="43" spans="1:4" ht="16.5" thickTop="1" thickBot="1">
      <c r="A43" s="665" t="s">
        <v>30</v>
      </c>
      <c r="B43" s="666" t="s">
        <v>1882</v>
      </c>
      <c r="C43" s="667" t="s">
        <v>31</v>
      </c>
      <c r="D43" s="668">
        <v>106686.24361440798</v>
      </c>
    </row>
    <row r="44" spans="1:4" ht="17.25" customHeight="1" thickTop="1" thickBot="1">
      <c r="A44" s="665" t="s">
        <v>40</v>
      </c>
      <c r="B44" s="666" t="s">
        <v>1882</v>
      </c>
      <c r="C44" s="667" t="s">
        <v>2225</v>
      </c>
      <c r="D44" s="668">
        <v>266715.60903601995</v>
      </c>
    </row>
    <row r="45" spans="1:4" ht="16.5" thickTop="1" thickBot="1">
      <c r="A45" s="665" t="s">
        <v>32</v>
      </c>
      <c r="B45" s="666" t="s">
        <v>1882</v>
      </c>
      <c r="C45" s="667" t="s">
        <v>33</v>
      </c>
      <c r="D45" s="668">
        <f>D43*2</f>
        <v>213372.48722881597</v>
      </c>
    </row>
    <row r="46" spans="1:4" ht="16.5" thickTop="1" thickBot="1">
      <c r="A46" s="665" t="s">
        <v>34</v>
      </c>
      <c r="B46" s="666" t="s">
        <v>1882</v>
      </c>
      <c r="C46" s="667" t="s">
        <v>35</v>
      </c>
      <c r="D46" s="668">
        <f>D43*3</f>
        <v>320058.73084322398</v>
      </c>
    </row>
    <row r="47" spans="1:4" ht="16.5" thickTop="1" thickBot="1">
      <c r="A47" s="665" t="s">
        <v>70</v>
      </c>
      <c r="B47" s="666" t="s">
        <v>1882</v>
      </c>
      <c r="C47" s="667" t="s">
        <v>71</v>
      </c>
      <c r="D47" s="668">
        <f>D43+(3*D8)</f>
        <v>282718.54557818116</v>
      </c>
    </row>
    <row r="48" spans="1:4" ht="16.5" thickTop="1" thickBot="1">
      <c r="A48" s="665" t="s">
        <v>36</v>
      </c>
      <c r="B48" s="666" t="s">
        <v>1882</v>
      </c>
      <c r="C48" s="667" t="s">
        <v>37</v>
      </c>
      <c r="D48" s="668">
        <v>117354.86797584879</v>
      </c>
    </row>
    <row r="49" spans="1:4" ht="16.5" thickTop="1" thickBot="1">
      <c r="A49" s="665" t="s">
        <v>38</v>
      </c>
      <c r="B49" s="666" t="s">
        <v>1882</v>
      </c>
      <c r="C49" s="667" t="s">
        <v>39</v>
      </c>
      <c r="D49" s="668">
        <v>128023.49233728957</v>
      </c>
    </row>
    <row r="50" spans="1:4" ht="16.5" thickTop="1" thickBot="1">
      <c r="A50" s="665" t="s">
        <v>89</v>
      </c>
      <c r="B50" s="666" t="s">
        <v>1882</v>
      </c>
      <c r="C50" s="667" t="s">
        <v>90</v>
      </c>
      <c r="D50" s="668">
        <v>133357.80451800997</v>
      </c>
    </row>
    <row r="51" spans="1:4" ht="16.5" thickTop="1" thickBot="1">
      <c r="A51" s="665" t="s">
        <v>46</v>
      </c>
      <c r="B51" s="666" t="s">
        <v>1882</v>
      </c>
      <c r="C51" s="667" t="s">
        <v>47</v>
      </c>
      <c r="D51" s="668">
        <f>$D$6*1.85</f>
        <v>54131</v>
      </c>
    </row>
    <row r="52" spans="1:4" ht="16.5" thickTop="1" thickBot="1">
      <c r="A52" s="665" t="s">
        <v>48</v>
      </c>
      <c r="B52" s="666" t="s">
        <v>1882</v>
      </c>
      <c r="C52" s="667" t="s">
        <v>49</v>
      </c>
      <c r="D52" s="668">
        <f>D51*2</f>
        <v>108262</v>
      </c>
    </row>
    <row r="53" spans="1:4" ht="16.5" thickTop="1" thickBot="1">
      <c r="A53" s="665" t="s">
        <v>50</v>
      </c>
      <c r="B53" s="666" t="s">
        <v>1882</v>
      </c>
      <c r="C53" s="667" t="s">
        <v>51</v>
      </c>
      <c r="D53" s="668">
        <v>106686.24361440798</v>
      </c>
    </row>
    <row r="54" spans="1:4" ht="16.5" thickTop="1" thickBot="1">
      <c r="A54" s="665" t="s">
        <v>68</v>
      </c>
      <c r="B54" s="666" t="s">
        <v>1882</v>
      </c>
      <c r="C54" s="667" t="s">
        <v>69</v>
      </c>
      <c r="D54" s="668">
        <v>213372.48722881597</v>
      </c>
    </row>
    <row r="55" spans="1:4" ht="46.5" thickTop="1" thickBot="1">
      <c r="A55" s="665" t="s">
        <v>29</v>
      </c>
      <c r="B55" s="666" t="s">
        <v>1882</v>
      </c>
      <c r="C55" s="667" t="s">
        <v>1883</v>
      </c>
      <c r="D55" s="669">
        <v>800146.82710805978</v>
      </c>
    </row>
    <row r="56" spans="1:4" ht="16.5" thickTop="1" thickBot="1">
      <c r="A56" s="665" t="s">
        <v>52</v>
      </c>
      <c r="B56" s="666" t="s">
        <v>1882</v>
      </c>
      <c r="C56" s="667" t="s">
        <v>53</v>
      </c>
      <c r="D56" s="668">
        <v>80014.682710805981</v>
      </c>
    </row>
    <row r="57" spans="1:4" ht="16.5" thickTop="1" thickBot="1">
      <c r="A57" s="665" t="s">
        <v>54</v>
      </c>
      <c r="B57" s="666" t="s">
        <v>1882</v>
      </c>
      <c r="C57" s="667" t="s">
        <v>55</v>
      </c>
      <c r="D57" s="668">
        <v>160029.36542161196</v>
      </c>
    </row>
    <row r="58" spans="1:4" ht="16.5" thickTop="1" thickBot="1">
      <c r="A58" s="665" t="s">
        <v>56</v>
      </c>
      <c r="B58" s="666" t="s">
        <v>1882</v>
      </c>
      <c r="C58" s="667" t="s">
        <v>57</v>
      </c>
      <c r="D58" s="668">
        <v>106686.24361440798</v>
      </c>
    </row>
    <row r="59" spans="1:4" ht="16.5" thickTop="1" thickBot="1">
      <c r="A59" s="665" t="s">
        <v>2</v>
      </c>
      <c r="B59" s="666" t="s">
        <v>1882</v>
      </c>
      <c r="C59" s="667" t="s">
        <v>3</v>
      </c>
      <c r="D59" s="668">
        <v>213372.48722881597</v>
      </c>
    </row>
    <row r="60" spans="1:4" ht="16.5" thickTop="1" thickBot="1">
      <c r="A60" s="665" t="s">
        <v>58</v>
      </c>
      <c r="B60" s="666" t="s">
        <v>1882</v>
      </c>
      <c r="C60" s="667" t="s">
        <v>59</v>
      </c>
      <c r="D60" s="668">
        <v>133357.80451800997</v>
      </c>
    </row>
    <row r="61" spans="1:4" ht="16.5" thickTop="1" thickBot="1">
      <c r="A61" s="665" t="s">
        <v>86</v>
      </c>
      <c r="B61" s="666" t="s">
        <v>1882</v>
      </c>
      <c r="C61" s="667" t="s">
        <v>87</v>
      </c>
      <c r="D61" s="668">
        <v>160029.36542161196</v>
      </c>
    </row>
    <row r="62" spans="1:4" ht="16.5" thickTop="1" thickBot="1">
      <c r="A62" s="665" t="s">
        <v>88</v>
      </c>
      <c r="B62" s="666" t="s">
        <v>1882</v>
      </c>
      <c r="C62" s="667" t="s">
        <v>87</v>
      </c>
      <c r="D62" s="668">
        <v>160029.36542161196</v>
      </c>
    </row>
    <row r="63" spans="1:4" ht="16.5" thickTop="1" thickBot="1">
      <c r="A63" s="665" t="s">
        <v>60</v>
      </c>
      <c r="B63" s="666" t="s">
        <v>1882</v>
      </c>
      <c r="C63" s="667" t="s">
        <v>61</v>
      </c>
      <c r="D63" s="668">
        <v>160029.36542161196</v>
      </c>
    </row>
    <row r="64" spans="1:4" ht="17.25" customHeight="1" thickTop="1" thickBot="1">
      <c r="A64" s="665" t="s">
        <v>6</v>
      </c>
      <c r="B64" s="666" t="s">
        <v>1882</v>
      </c>
      <c r="C64" s="667" t="s">
        <v>2224</v>
      </c>
      <c r="D64" s="668">
        <f>$D$6*1.85</f>
        <v>54131</v>
      </c>
    </row>
    <row r="65" spans="1:4" ht="16.5" thickTop="1" thickBot="1">
      <c r="A65" s="665" t="s">
        <v>91</v>
      </c>
      <c r="B65" s="666" t="s">
        <v>92</v>
      </c>
      <c r="C65" s="667" t="s">
        <v>93</v>
      </c>
      <c r="D65" s="668">
        <v>533431.21807203989</v>
      </c>
    </row>
    <row r="66" spans="1:4" ht="16.5" thickTop="1" thickBot="1">
      <c r="A66" s="665" t="s">
        <v>94</v>
      </c>
      <c r="B66" s="666" t="s">
        <v>92</v>
      </c>
      <c r="C66" s="667" t="s">
        <v>95</v>
      </c>
      <c r="D66" s="668">
        <v>266715.60903601995</v>
      </c>
    </row>
    <row r="67" spans="1:4" ht="16.5" thickTop="1" thickBot="1">
      <c r="A67" s="665" t="s">
        <v>2228</v>
      </c>
      <c r="B67" s="666" t="s">
        <v>1882</v>
      </c>
      <c r="C67" s="667" t="s">
        <v>2227</v>
      </c>
      <c r="D67" s="668">
        <f>$D$6*1.85</f>
        <v>54131</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G155"/>
  <sheetViews>
    <sheetView showGridLines="0" zoomScale="80" zoomScaleNormal="80" workbookViewId="0">
      <pane xSplit="4" ySplit="3" topLeftCell="E4" activePane="bottomRight" state="frozen"/>
      <selection activeCell="C72" sqref="C72"/>
      <selection pane="topRight" activeCell="C72" sqref="C72"/>
      <selection pane="bottomLeft" activeCell="C72" sqref="C72"/>
      <selection pane="bottomRight" sqref="A1:D2"/>
    </sheetView>
  </sheetViews>
  <sheetFormatPr baseColWidth="10" defaultRowHeight="15"/>
  <cols>
    <col min="1" max="1" width="11.5703125" customWidth="1"/>
    <col min="2" max="2" width="9.140625" style="9" customWidth="1"/>
    <col min="3" max="3" width="89.7109375" style="10" customWidth="1"/>
    <col min="4" max="4" width="17.140625" style="186" customWidth="1"/>
  </cols>
  <sheetData>
    <row r="1" spans="1:4" ht="15.75" customHeight="1" thickTop="1">
      <c r="A1" s="690" t="s">
        <v>1850</v>
      </c>
      <c r="B1" s="691"/>
      <c r="C1" s="691"/>
      <c r="D1" s="692"/>
    </row>
    <row r="2" spans="1:4" ht="89.25" customHeight="1" thickBot="1">
      <c r="A2" s="693"/>
      <c r="B2" s="694"/>
      <c r="C2" s="694"/>
      <c r="D2" s="695"/>
    </row>
    <row r="3" spans="1:4" ht="39.75" customHeight="1" thickTop="1" thickBot="1">
      <c r="A3" s="687" t="s">
        <v>110</v>
      </c>
      <c r="B3" s="688"/>
      <c r="C3" s="688"/>
      <c r="D3" s="689"/>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1846</v>
      </c>
    </row>
    <row r="7" spans="1:4" ht="30" customHeight="1" thickTop="1" thickBot="1">
      <c r="A7" s="13" t="s">
        <v>115</v>
      </c>
      <c r="B7" s="11" t="s">
        <v>92</v>
      </c>
      <c r="C7" s="14" t="s">
        <v>116</v>
      </c>
      <c r="D7" s="659">
        <v>72900.072684855768</v>
      </c>
    </row>
    <row r="8" spans="1:4" ht="30" customHeight="1" thickTop="1" thickBot="1">
      <c r="A8" s="13" t="s">
        <v>112</v>
      </c>
      <c r="B8" s="11" t="s">
        <v>113</v>
      </c>
      <c r="C8" s="14" t="s">
        <v>114</v>
      </c>
      <c r="D8" s="659">
        <v>3029.5361856335048</v>
      </c>
    </row>
    <row r="9" spans="1:4" ht="30" customHeight="1" thickTop="1" thickBot="1">
      <c r="A9" s="13" t="s">
        <v>117</v>
      </c>
      <c r="B9" s="11" t="s">
        <v>113</v>
      </c>
      <c r="C9" s="14" t="s">
        <v>118</v>
      </c>
      <c r="D9" s="659">
        <v>99796.305193147535</v>
      </c>
    </row>
    <row r="10" spans="1:4" ht="30" customHeight="1" thickTop="1" thickBot="1">
      <c r="A10" s="13" t="s">
        <v>119</v>
      </c>
      <c r="B10" s="11" t="s">
        <v>113</v>
      </c>
      <c r="C10" s="14" t="s">
        <v>120</v>
      </c>
      <c r="D10" s="659">
        <v>48521.789710207282</v>
      </c>
    </row>
    <row r="11" spans="1:4" ht="30" customHeight="1" thickTop="1" thickBot="1">
      <c r="A11" s="13" t="s">
        <v>123</v>
      </c>
      <c r="B11" s="11" t="s">
        <v>113</v>
      </c>
      <c r="C11" s="14" t="s">
        <v>124</v>
      </c>
      <c r="D11" s="659">
        <v>25538.323649451981</v>
      </c>
    </row>
    <row r="12" spans="1:4" ht="30" customHeight="1" thickTop="1" thickBot="1">
      <c r="A12" s="13" t="s">
        <v>121</v>
      </c>
      <c r="B12" s="11" t="s">
        <v>113</v>
      </c>
      <c r="C12" s="14" t="s">
        <v>122</v>
      </c>
      <c r="D12" s="659">
        <v>73450.105227526612</v>
      </c>
    </row>
    <row r="13" spans="1:4" ht="30" customHeight="1" thickTop="1" thickBot="1">
      <c r="A13" s="13" t="s">
        <v>125</v>
      </c>
      <c r="B13" s="11" t="s">
        <v>113</v>
      </c>
      <c r="C13" s="14" t="s">
        <v>126</v>
      </c>
      <c r="D13" s="659">
        <v>50640.414592647765</v>
      </c>
    </row>
    <row r="14" spans="1:4" ht="30" customHeight="1" thickTop="1" thickBot="1">
      <c r="A14" s="13" t="s">
        <v>131</v>
      </c>
      <c r="B14" s="11" t="s">
        <v>113</v>
      </c>
      <c r="C14" s="14" t="s">
        <v>132</v>
      </c>
      <c r="D14" s="659">
        <v>269561.31233037222</v>
      </c>
    </row>
    <row r="15" spans="1:4" ht="30" customHeight="1" thickTop="1" thickBot="1">
      <c r="A15" s="13" t="s">
        <v>129</v>
      </c>
      <c r="B15" s="11" t="s">
        <v>113</v>
      </c>
      <c r="C15" s="14" t="s">
        <v>130</v>
      </c>
      <c r="D15" s="659">
        <v>228872.81235597644</v>
      </c>
    </row>
    <row r="16" spans="1:4" ht="30" customHeight="1" thickTop="1" thickBot="1">
      <c r="A16" s="13" t="s">
        <v>127</v>
      </c>
      <c r="B16" s="11" t="s">
        <v>113</v>
      </c>
      <c r="C16" s="14" t="s">
        <v>128</v>
      </c>
      <c r="D16" s="659">
        <v>165805.63739566292</v>
      </c>
    </row>
    <row r="17" spans="1:4" ht="30" customHeight="1" thickTop="1" thickBot="1">
      <c r="A17" s="13" t="s">
        <v>1711</v>
      </c>
      <c r="B17" s="11" t="s">
        <v>113</v>
      </c>
      <c r="C17" s="14" t="s">
        <v>1712</v>
      </c>
      <c r="D17" s="659">
        <v>67603.942707458642</v>
      </c>
    </row>
    <row r="18" spans="1:4" ht="30" customHeight="1" thickTop="1" thickBot="1">
      <c r="A18" s="13" t="s">
        <v>133</v>
      </c>
      <c r="B18" s="11" t="s">
        <v>113</v>
      </c>
      <c r="C18" s="14" t="s">
        <v>134</v>
      </c>
      <c r="D18" s="659">
        <v>76136.191456413173</v>
      </c>
    </row>
    <row r="19" spans="1:4" ht="30" customHeight="1" thickTop="1" thickBot="1">
      <c r="A19" s="13" t="s">
        <v>146</v>
      </c>
      <c r="B19" s="11" t="s">
        <v>113</v>
      </c>
      <c r="C19" s="14" t="s">
        <v>147</v>
      </c>
      <c r="D19" s="659">
        <v>285209.04587267543</v>
      </c>
    </row>
    <row r="20" spans="1:4" ht="30" customHeight="1" thickTop="1" thickBot="1">
      <c r="A20" s="13" t="s">
        <v>135</v>
      </c>
      <c r="B20" s="11" t="s">
        <v>113</v>
      </c>
      <c r="C20" s="14" t="s">
        <v>1884</v>
      </c>
      <c r="D20" s="659">
        <v>57636.028860894876</v>
      </c>
    </row>
    <row r="21" spans="1:4" ht="30" customHeight="1" thickTop="1" thickBot="1">
      <c r="A21" s="13" t="s">
        <v>136</v>
      </c>
      <c r="B21" s="11" t="s">
        <v>113</v>
      </c>
      <c r="C21" s="14" t="s">
        <v>137</v>
      </c>
      <c r="D21" s="659">
        <v>164108.07851182669</v>
      </c>
    </row>
    <row r="22" spans="1:4" ht="30" customHeight="1" thickTop="1" thickBot="1">
      <c r="A22" s="13" t="s">
        <v>138</v>
      </c>
      <c r="B22" s="11" t="s">
        <v>113</v>
      </c>
      <c r="C22" s="14" t="s">
        <v>139</v>
      </c>
      <c r="D22" s="659">
        <v>53260.373889563642</v>
      </c>
    </row>
    <row r="23" spans="1:4" ht="30" customHeight="1" thickTop="1" thickBot="1">
      <c r="A23" s="13" t="s">
        <v>143</v>
      </c>
      <c r="B23" s="11" t="s">
        <v>144</v>
      </c>
      <c r="C23" s="14" t="s">
        <v>145</v>
      </c>
      <c r="D23" s="659">
        <v>38319.275547320023</v>
      </c>
    </row>
    <row r="24" spans="1:4" ht="30" customHeight="1" thickTop="1" thickBot="1">
      <c r="A24" s="13" t="s">
        <v>140</v>
      </c>
      <c r="B24" s="11" t="s">
        <v>998</v>
      </c>
      <c r="C24" s="14" t="s">
        <v>142</v>
      </c>
      <c r="D24" s="659">
        <v>42923.555415232062</v>
      </c>
    </row>
    <row r="25" spans="1:4" ht="30" customHeight="1" thickTop="1" thickBot="1">
      <c r="A25" s="13" t="s">
        <v>148</v>
      </c>
      <c r="B25" s="11" t="s">
        <v>113</v>
      </c>
      <c r="C25" s="14" t="s">
        <v>149</v>
      </c>
      <c r="D25" s="659">
        <v>178012.18738798166</v>
      </c>
    </row>
    <row r="26" spans="1:4" ht="30" customHeight="1" thickTop="1" thickBot="1">
      <c r="A26" s="13" t="s">
        <v>150</v>
      </c>
      <c r="B26" s="11" t="s">
        <v>113</v>
      </c>
      <c r="C26" s="14" t="s">
        <v>151</v>
      </c>
      <c r="D26" s="659">
        <v>213614.62486557799</v>
      </c>
    </row>
    <row r="27" spans="1:4" ht="30" customHeight="1" thickTop="1" thickBot="1">
      <c r="A27" s="13" t="s">
        <v>152</v>
      </c>
      <c r="B27" s="11" t="s">
        <v>113</v>
      </c>
      <c r="C27" s="14" t="s">
        <v>153</v>
      </c>
      <c r="D27" s="659">
        <v>69170.449956472876</v>
      </c>
    </row>
    <row r="28" spans="1:4" ht="30" customHeight="1" thickTop="1" thickBot="1">
      <c r="A28" s="13" t="s">
        <v>154</v>
      </c>
      <c r="B28" s="11" t="s">
        <v>113</v>
      </c>
      <c r="C28" s="14" t="s">
        <v>155</v>
      </c>
      <c r="D28" s="659">
        <v>92171.716153365356</v>
      </c>
    </row>
    <row r="29" spans="1:4" ht="30" customHeight="1" thickTop="1" thickBot="1">
      <c r="A29" s="13" t="s">
        <v>156</v>
      </c>
      <c r="B29" s="11" t="s">
        <v>113</v>
      </c>
      <c r="C29" s="14" t="s">
        <v>157</v>
      </c>
      <c r="D29" s="659">
        <v>1132.3596335134368</v>
      </c>
    </row>
    <row r="30" spans="1:4" ht="30" customHeight="1" thickTop="1" thickBot="1">
      <c r="A30" s="13" t="s">
        <v>166</v>
      </c>
      <c r="B30" s="11" t="s">
        <v>113</v>
      </c>
      <c r="C30" s="14" t="s">
        <v>167</v>
      </c>
      <c r="D30" s="659">
        <v>111893.37492958848</v>
      </c>
    </row>
    <row r="31" spans="1:4" ht="30" customHeight="1" thickTop="1" thickBot="1">
      <c r="A31" s="13" t="s">
        <v>162</v>
      </c>
      <c r="B31" s="11" t="s">
        <v>113</v>
      </c>
      <c r="C31" s="14" t="s">
        <v>163</v>
      </c>
      <c r="D31" s="659">
        <v>20344.249987197905</v>
      </c>
    </row>
    <row r="32" spans="1:4" ht="30" customHeight="1" thickTop="1" thickBot="1">
      <c r="A32" s="13" t="s">
        <v>164</v>
      </c>
      <c r="B32" s="11" t="s">
        <v>113</v>
      </c>
      <c r="C32" s="14" t="s">
        <v>165</v>
      </c>
      <c r="D32" s="659">
        <v>28798.535179169252</v>
      </c>
    </row>
    <row r="33" spans="1:4" ht="30" customHeight="1" thickTop="1" thickBot="1">
      <c r="A33" s="13" t="s">
        <v>171</v>
      </c>
      <c r="B33" s="11" t="s">
        <v>113</v>
      </c>
      <c r="C33" s="14" t="s">
        <v>172</v>
      </c>
      <c r="D33" s="659">
        <v>20344.249987197905</v>
      </c>
    </row>
    <row r="34" spans="1:4" ht="30" customHeight="1" thickTop="1" thickBot="1">
      <c r="A34" s="13" t="s">
        <v>160</v>
      </c>
      <c r="B34" s="11" t="s">
        <v>113</v>
      </c>
      <c r="C34" s="14" t="s">
        <v>161</v>
      </c>
      <c r="D34" s="659">
        <v>8900.6093693990824</v>
      </c>
    </row>
    <row r="35" spans="1:4" ht="30" customHeight="1" thickTop="1" thickBot="1">
      <c r="A35" s="13" t="s">
        <v>173</v>
      </c>
      <c r="B35" s="11" t="s">
        <v>113</v>
      </c>
      <c r="C35" s="14" t="s">
        <v>1886</v>
      </c>
      <c r="D35" s="659">
        <v>132237.62491678639</v>
      </c>
    </row>
    <row r="36" spans="1:4" ht="30" customHeight="1" thickTop="1" thickBot="1">
      <c r="A36" s="13" t="s">
        <v>170</v>
      </c>
      <c r="B36" s="11" t="s">
        <v>113</v>
      </c>
      <c r="C36" s="14" t="s">
        <v>1885</v>
      </c>
      <c r="D36" s="659">
        <v>98024.718550584192</v>
      </c>
    </row>
    <row r="37" spans="1:4" ht="30" customHeight="1" thickTop="1" thickBot="1">
      <c r="A37" s="13" t="s">
        <v>168</v>
      </c>
      <c r="B37" s="11" t="s">
        <v>113</v>
      </c>
      <c r="C37" s="14" t="s">
        <v>169</v>
      </c>
      <c r="D37" s="659">
        <v>111893.37492958848</v>
      </c>
    </row>
    <row r="38" spans="1:4" ht="30" customHeight="1" thickTop="1" thickBot="1">
      <c r="A38" s="13" t="s">
        <v>174</v>
      </c>
      <c r="B38" s="11" t="s">
        <v>113</v>
      </c>
      <c r="C38" s="14" t="s">
        <v>175</v>
      </c>
      <c r="D38" s="659">
        <v>100399.13675901978</v>
      </c>
    </row>
    <row r="39" spans="1:4" ht="30" customHeight="1" thickTop="1" thickBot="1">
      <c r="A39" s="13" t="s">
        <v>176</v>
      </c>
      <c r="B39" s="11" t="s">
        <v>113</v>
      </c>
      <c r="C39" s="14" t="s">
        <v>177</v>
      </c>
      <c r="D39" s="659">
        <v>86512.481045176872</v>
      </c>
    </row>
    <row r="40" spans="1:4" ht="30" customHeight="1" thickTop="1" thickBot="1">
      <c r="A40" s="13" t="s">
        <v>180</v>
      </c>
      <c r="B40" s="11" t="s">
        <v>113</v>
      </c>
      <c r="C40" s="14" t="s">
        <v>181</v>
      </c>
      <c r="D40" s="659">
        <v>127151.56241998691</v>
      </c>
    </row>
    <row r="41" spans="1:4" ht="30" customHeight="1" thickTop="1" thickBot="1">
      <c r="A41" s="13" t="s">
        <v>178</v>
      </c>
      <c r="B41" s="11" t="s">
        <v>113</v>
      </c>
      <c r="C41" s="14" t="s">
        <v>179</v>
      </c>
      <c r="D41" s="659">
        <v>130022.9770581332</v>
      </c>
    </row>
    <row r="42" spans="1:4" ht="30" customHeight="1" thickTop="1" thickBot="1">
      <c r="A42" s="13" t="s">
        <v>182</v>
      </c>
      <c r="B42" s="11" t="s">
        <v>113</v>
      </c>
      <c r="C42" s="14" t="s">
        <v>183</v>
      </c>
      <c r="D42" s="659">
        <v>116979.43742638794</v>
      </c>
    </row>
    <row r="43" spans="1:4" ht="30" customHeight="1" thickTop="1" thickBot="1">
      <c r="A43" s="13" t="s">
        <v>1672</v>
      </c>
      <c r="B43" s="11" t="s">
        <v>113</v>
      </c>
      <c r="C43" s="14" t="s">
        <v>1671</v>
      </c>
      <c r="D43" s="659">
        <v>7649.4379951864121</v>
      </c>
    </row>
    <row r="44" spans="1:4" ht="30" customHeight="1" thickTop="1" thickBot="1">
      <c r="A44" s="13" t="s">
        <v>184</v>
      </c>
      <c r="B44" s="11" t="s">
        <v>113</v>
      </c>
      <c r="C44" s="14" t="s">
        <v>185</v>
      </c>
      <c r="D44" s="659">
        <v>36314.486227148256</v>
      </c>
    </row>
    <row r="45" spans="1:4" ht="30" customHeight="1" thickTop="1" thickBot="1">
      <c r="A45" s="13" t="s">
        <v>1603</v>
      </c>
      <c r="B45" s="11" t="s">
        <v>113</v>
      </c>
      <c r="C45" s="14" t="s">
        <v>1604</v>
      </c>
      <c r="D45" s="659">
        <v>3535.4841069905719</v>
      </c>
    </row>
    <row r="46" spans="1:4" ht="30" customHeight="1" thickTop="1" thickBot="1">
      <c r="A46" s="13" t="s">
        <v>188</v>
      </c>
      <c r="B46" s="11" t="s">
        <v>113</v>
      </c>
      <c r="C46" s="14" t="s">
        <v>189</v>
      </c>
      <c r="D46" s="659">
        <v>4676.0455305158766</v>
      </c>
    </row>
    <row r="47" spans="1:4" ht="30" customHeight="1" thickTop="1" thickBot="1">
      <c r="A47" s="13" t="s">
        <v>186</v>
      </c>
      <c r="B47" s="11" t="s">
        <v>113</v>
      </c>
      <c r="C47" s="14" t="s">
        <v>187</v>
      </c>
      <c r="D47" s="659">
        <v>3343.2546535874308</v>
      </c>
    </row>
    <row r="48" spans="1:4" ht="30" customHeight="1" thickTop="1" thickBot="1">
      <c r="A48" s="13" t="s">
        <v>190</v>
      </c>
      <c r="B48" s="11" t="s">
        <v>113</v>
      </c>
      <c r="C48" s="14" t="s">
        <v>191</v>
      </c>
      <c r="D48" s="659">
        <v>5299.3815714177954</v>
      </c>
    </row>
    <row r="49" spans="1:4" ht="30" customHeight="1" thickTop="1" thickBot="1">
      <c r="A49" s="13" t="s">
        <v>201</v>
      </c>
      <c r="B49" s="11" t="s">
        <v>113</v>
      </c>
      <c r="C49" s="14" t="s">
        <v>1888</v>
      </c>
      <c r="D49" s="659">
        <v>93864.360567064476</v>
      </c>
    </row>
    <row r="50" spans="1:4" ht="30" customHeight="1" thickTop="1" thickBot="1">
      <c r="A50" s="13" t="s">
        <v>192</v>
      </c>
      <c r="B50" s="11" t="s">
        <v>113</v>
      </c>
      <c r="C50" s="14" t="s">
        <v>193</v>
      </c>
      <c r="D50" s="659">
        <v>50835.207105429618</v>
      </c>
    </row>
    <row r="51" spans="1:4" ht="30" customHeight="1" thickTop="1" thickBot="1">
      <c r="A51" s="13" t="s">
        <v>194</v>
      </c>
      <c r="B51" s="11" t="s">
        <v>113</v>
      </c>
      <c r="C51" s="14" t="s">
        <v>1887</v>
      </c>
      <c r="D51" s="659">
        <v>2555.8828124481647</v>
      </c>
    </row>
    <row r="52" spans="1:4" ht="30" customHeight="1" thickTop="1" thickBot="1">
      <c r="A52" s="13" t="s">
        <v>224</v>
      </c>
      <c r="B52" s="11" t="s">
        <v>92</v>
      </c>
      <c r="C52" s="14" t="s">
        <v>1891</v>
      </c>
      <c r="D52" s="659">
        <v>202389.93339221756</v>
      </c>
    </row>
    <row r="53" spans="1:4" ht="30" customHeight="1" thickTop="1" thickBot="1">
      <c r="A53" s="13" t="s">
        <v>195</v>
      </c>
      <c r="B53" s="11" t="s">
        <v>113</v>
      </c>
      <c r="C53" s="14" t="s">
        <v>196</v>
      </c>
      <c r="D53" s="659">
        <v>19617.14387275949</v>
      </c>
    </row>
    <row r="54" spans="1:4" ht="30" customHeight="1" thickTop="1" thickBot="1">
      <c r="A54" s="13" t="s">
        <v>214</v>
      </c>
      <c r="B54" s="11" t="s">
        <v>113</v>
      </c>
      <c r="C54" s="14" t="s">
        <v>215</v>
      </c>
      <c r="D54" s="659">
        <v>17336.021025708884</v>
      </c>
    </row>
    <row r="55" spans="1:4" ht="30" customHeight="1" thickTop="1" thickBot="1">
      <c r="A55" s="13" t="s">
        <v>197</v>
      </c>
      <c r="B55" s="11" t="s">
        <v>113</v>
      </c>
      <c r="C55" s="14" t="s">
        <v>198</v>
      </c>
      <c r="D55" s="659">
        <v>187161.25978768288</v>
      </c>
    </row>
    <row r="56" spans="1:4" ht="30" customHeight="1" thickTop="1" thickBot="1">
      <c r="A56" s="13" t="s">
        <v>199</v>
      </c>
      <c r="B56" s="11" t="s">
        <v>113</v>
      </c>
      <c r="C56" s="14" t="s">
        <v>200</v>
      </c>
      <c r="D56" s="659">
        <v>19845.256157464552</v>
      </c>
    </row>
    <row r="57" spans="1:4" ht="30" customHeight="1" thickTop="1" thickBot="1">
      <c r="A57" s="13" t="s">
        <v>202</v>
      </c>
      <c r="B57" s="11" t="s">
        <v>113</v>
      </c>
      <c r="C57" s="14" t="s">
        <v>203</v>
      </c>
      <c r="D57" s="659">
        <v>104972.65991438732</v>
      </c>
    </row>
    <row r="58" spans="1:4" ht="30" customHeight="1" thickTop="1" thickBot="1">
      <c r="A58" s="13" t="s">
        <v>212</v>
      </c>
      <c r="B58" s="11" t="s">
        <v>113</v>
      </c>
      <c r="C58" s="14" t="s">
        <v>213</v>
      </c>
      <c r="D58" s="659">
        <v>46441.610718447417</v>
      </c>
    </row>
    <row r="59" spans="1:4" ht="30" customHeight="1" thickTop="1" thickBot="1">
      <c r="A59" s="13" t="s">
        <v>206</v>
      </c>
      <c r="B59" s="11" t="s">
        <v>113</v>
      </c>
      <c r="C59" s="14" t="s">
        <v>207</v>
      </c>
      <c r="D59" s="659">
        <v>12206.549992318742</v>
      </c>
    </row>
    <row r="60" spans="1:4" ht="30" customHeight="1" thickTop="1" thickBot="1">
      <c r="A60" s="13" t="s">
        <v>204</v>
      </c>
      <c r="B60" s="11" t="s">
        <v>113</v>
      </c>
      <c r="C60" s="14" t="s">
        <v>205</v>
      </c>
      <c r="D60" s="659">
        <v>19006.623128751115</v>
      </c>
    </row>
    <row r="61" spans="1:4" ht="30" customHeight="1" thickTop="1" thickBot="1">
      <c r="A61" s="13" t="s">
        <v>208</v>
      </c>
      <c r="B61" s="11" t="s">
        <v>113</v>
      </c>
      <c r="C61" s="14" t="s">
        <v>209</v>
      </c>
      <c r="D61" s="659">
        <v>18891.798068584972</v>
      </c>
    </row>
    <row r="62" spans="1:4" ht="30" customHeight="1" thickTop="1" thickBot="1">
      <c r="A62" s="13" t="s">
        <v>210</v>
      </c>
      <c r="B62" s="11" t="s">
        <v>113</v>
      </c>
      <c r="C62" s="14" t="s">
        <v>211</v>
      </c>
      <c r="D62" s="659">
        <v>23019.348892057216</v>
      </c>
    </row>
    <row r="63" spans="1:4" ht="30" customHeight="1" thickTop="1" thickBot="1">
      <c r="A63" s="13" t="s">
        <v>217</v>
      </c>
      <c r="B63" s="11" t="s">
        <v>113</v>
      </c>
      <c r="C63" s="14" t="s">
        <v>218</v>
      </c>
      <c r="D63" s="659">
        <v>34063.059143036611</v>
      </c>
    </row>
    <row r="64" spans="1:4" ht="30" customHeight="1" thickTop="1" thickBot="1">
      <c r="A64" s="13" t="s">
        <v>219</v>
      </c>
      <c r="B64" s="11" t="s">
        <v>113</v>
      </c>
      <c r="C64" s="14" t="s">
        <v>220</v>
      </c>
      <c r="D64" s="659">
        <v>15864.312330454433</v>
      </c>
    </row>
    <row r="65" spans="1:4" ht="30" customHeight="1" thickTop="1" thickBot="1">
      <c r="A65" s="13" t="s">
        <v>216</v>
      </c>
      <c r="B65" s="11" t="s">
        <v>113</v>
      </c>
      <c r="C65" s="14" t="s">
        <v>1889</v>
      </c>
      <c r="D65" s="659">
        <v>17073.563745329127</v>
      </c>
    </row>
    <row r="66" spans="1:4" ht="30" customHeight="1" thickTop="1" thickBot="1">
      <c r="A66" s="13" t="s">
        <v>221</v>
      </c>
      <c r="B66" s="11" t="s">
        <v>113</v>
      </c>
      <c r="C66" s="14" t="s">
        <v>1890</v>
      </c>
      <c r="D66" s="659">
        <v>96635.187439190049</v>
      </c>
    </row>
    <row r="67" spans="1:4" ht="30" customHeight="1" thickTop="1" thickBot="1">
      <c r="A67" s="13" t="s">
        <v>222</v>
      </c>
      <c r="B67" s="11" t="s">
        <v>113</v>
      </c>
      <c r="C67" s="14" t="s">
        <v>223</v>
      </c>
      <c r="D67" s="659">
        <v>38252.123391597859</v>
      </c>
    </row>
    <row r="68" spans="1:4" ht="30" customHeight="1" thickTop="1" thickBot="1">
      <c r="A68" s="13" t="s">
        <v>225</v>
      </c>
      <c r="B68" s="11" t="s">
        <v>113</v>
      </c>
      <c r="C68" s="14" t="s">
        <v>226</v>
      </c>
      <c r="D68" s="659">
        <v>95762.562342936013</v>
      </c>
    </row>
    <row r="69" spans="1:4" ht="30" customHeight="1" thickTop="1" thickBot="1">
      <c r="A69" s="13" t="s">
        <v>227</v>
      </c>
      <c r="B69" s="11" t="s">
        <v>113</v>
      </c>
      <c r="C69" s="14" t="s">
        <v>1892</v>
      </c>
      <c r="D69" s="659">
        <v>16835.19922310923</v>
      </c>
    </row>
    <row r="70" spans="1:4" ht="30" customHeight="1" thickTop="1" thickBot="1">
      <c r="A70" s="13" t="s">
        <v>232</v>
      </c>
      <c r="B70" s="11" t="s">
        <v>233</v>
      </c>
      <c r="C70" s="14" t="s">
        <v>1895</v>
      </c>
      <c r="D70" s="659">
        <v>6729.0560928614241</v>
      </c>
    </row>
    <row r="71" spans="1:4" ht="30" customHeight="1" thickTop="1" thickBot="1">
      <c r="A71" s="13" t="s">
        <v>228</v>
      </c>
      <c r="B71" s="11" t="s">
        <v>113</v>
      </c>
      <c r="C71" s="14" t="s">
        <v>1893</v>
      </c>
      <c r="D71" s="659">
        <v>6044.7192387462419</v>
      </c>
    </row>
    <row r="72" spans="1:4" ht="30" customHeight="1" thickTop="1" thickBot="1">
      <c r="A72" s="13" t="s">
        <v>229</v>
      </c>
      <c r="B72" s="11" t="s">
        <v>113</v>
      </c>
      <c r="C72" s="14" t="s">
        <v>1894</v>
      </c>
      <c r="D72" s="659">
        <v>8853.3197059350696</v>
      </c>
    </row>
    <row r="73" spans="1:4" ht="30" customHeight="1" thickTop="1" thickBot="1">
      <c r="A73" s="13" t="s">
        <v>230</v>
      </c>
      <c r="B73" s="11" t="s">
        <v>113</v>
      </c>
      <c r="C73" s="14" t="s">
        <v>231</v>
      </c>
      <c r="D73" s="659">
        <v>4895.9560252090696</v>
      </c>
    </row>
    <row r="74" spans="1:4" ht="30" customHeight="1" thickTop="1" thickBot="1">
      <c r="A74" s="13" t="s">
        <v>234</v>
      </c>
      <c r="B74" s="11" t="s">
        <v>113</v>
      </c>
      <c r="C74" s="14" t="s">
        <v>235</v>
      </c>
      <c r="D74" s="659">
        <v>19959.05599387921</v>
      </c>
    </row>
    <row r="75" spans="1:4" ht="30" customHeight="1" thickTop="1" thickBot="1">
      <c r="A75" s="13" t="s">
        <v>236</v>
      </c>
      <c r="B75" s="11" t="s">
        <v>113</v>
      </c>
      <c r="C75" s="14" t="s">
        <v>237</v>
      </c>
      <c r="D75" s="659">
        <v>392798.58941272419</v>
      </c>
    </row>
    <row r="76" spans="1:4" ht="30" customHeight="1" thickTop="1" thickBot="1">
      <c r="A76" s="13" t="s">
        <v>238</v>
      </c>
      <c r="B76" s="11" t="s">
        <v>113</v>
      </c>
      <c r="C76" s="14" t="s">
        <v>239</v>
      </c>
      <c r="D76" s="659">
        <v>506217.04259183194</v>
      </c>
    </row>
    <row r="77" spans="1:4" ht="30" customHeight="1" thickTop="1" thickBot="1">
      <c r="A77" s="13" t="s">
        <v>240</v>
      </c>
      <c r="B77" s="11" t="s">
        <v>113</v>
      </c>
      <c r="C77" s="14" t="s">
        <v>1896</v>
      </c>
      <c r="D77" s="659">
        <v>158620.5683820117</v>
      </c>
    </row>
    <row r="78" spans="1:4" ht="30" customHeight="1" thickTop="1" thickBot="1">
      <c r="A78" s="13" t="s">
        <v>241</v>
      </c>
      <c r="B78" s="11" t="s">
        <v>113</v>
      </c>
      <c r="C78" s="14" t="s">
        <v>1897</v>
      </c>
      <c r="D78" s="659">
        <v>168295.60492476073</v>
      </c>
    </row>
    <row r="79" spans="1:4" ht="30" customHeight="1" thickTop="1" thickBot="1">
      <c r="A79" s="13" t="s">
        <v>246</v>
      </c>
      <c r="B79" s="11" t="s">
        <v>113</v>
      </c>
      <c r="C79" s="14" t="s">
        <v>1902</v>
      </c>
      <c r="D79" s="659">
        <v>168295.60492476073</v>
      </c>
    </row>
    <row r="80" spans="1:4" ht="30" customHeight="1" thickTop="1" thickBot="1">
      <c r="A80" s="13" t="s">
        <v>243</v>
      </c>
      <c r="B80" s="11" t="s">
        <v>113</v>
      </c>
      <c r="C80" s="14" t="s">
        <v>1899</v>
      </c>
      <c r="D80" s="659">
        <v>139260.24305899881</v>
      </c>
    </row>
    <row r="81" spans="1:4" ht="30" customHeight="1" thickTop="1" thickBot="1">
      <c r="A81" s="13" t="s">
        <v>244</v>
      </c>
      <c r="B81" s="11" t="s">
        <v>113</v>
      </c>
      <c r="C81" s="14" t="s">
        <v>1900</v>
      </c>
      <c r="D81" s="659">
        <v>290167.0279348492</v>
      </c>
    </row>
    <row r="82" spans="1:4" ht="30" customHeight="1" thickTop="1" thickBot="1">
      <c r="A82" s="13" t="s">
        <v>245</v>
      </c>
      <c r="B82" s="11" t="s">
        <v>113</v>
      </c>
      <c r="C82" s="14" t="s">
        <v>1901</v>
      </c>
      <c r="D82" s="659">
        <v>190599.34763828252</v>
      </c>
    </row>
    <row r="83" spans="1:4" ht="30" customHeight="1" thickTop="1" thickBot="1">
      <c r="A83" s="13" t="s">
        <v>247</v>
      </c>
      <c r="B83" s="11" t="s">
        <v>113</v>
      </c>
      <c r="C83" s="14" t="s">
        <v>1903</v>
      </c>
      <c r="D83" s="659">
        <v>185701.85377744623</v>
      </c>
    </row>
    <row r="84" spans="1:4" ht="30" customHeight="1" thickTop="1" thickBot="1">
      <c r="A84" s="13" t="s">
        <v>242</v>
      </c>
      <c r="B84" s="11" t="s">
        <v>113</v>
      </c>
      <c r="C84" s="14" t="s">
        <v>1898</v>
      </c>
      <c r="D84" s="659">
        <v>174078.37949500297</v>
      </c>
    </row>
    <row r="85" spans="1:4" ht="30" customHeight="1" thickTop="1" thickBot="1">
      <c r="A85" s="13" t="s">
        <v>248</v>
      </c>
      <c r="B85" s="11" t="s">
        <v>113</v>
      </c>
      <c r="C85" s="14" t="s">
        <v>1904</v>
      </c>
      <c r="D85" s="659">
        <v>299024.96114766598</v>
      </c>
    </row>
    <row r="86" spans="1:4" ht="30" customHeight="1" thickTop="1" thickBot="1">
      <c r="A86" s="13" t="s">
        <v>249</v>
      </c>
      <c r="B86" s="11" t="s">
        <v>113</v>
      </c>
      <c r="C86" s="14" t="s">
        <v>250</v>
      </c>
      <c r="D86" s="659">
        <v>4680.1464255218098</v>
      </c>
    </row>
    <row r="87" spans="1:4" ht="30" customHeight="1" thickTop="1" thickBot="1">
      <c r="A87" s="13" t="s">
        <v>255</v>
      </c>
      <c r="B87" s="11" t="s">
        <v>113</v>
      </c>
      <c r="C87" s="14" t="s">
        <v>256</v>
      </c>
      <c r="D87" s="659">
        <v>2077646.6890936941</v>
      </c>
    </row>
    <row r="88" spans="1:4" ht="30" customHeight="1" thickTop="1" thickBot="1">
      <c r="A88" s="13" t="s">
        <v>253</v>
      </c>
      <c r="B88" s="11" t="s">
        <v>113</v>
      </c>
      <c r="C88" s="14" t="s">
        <v>254</v>
      </c>
      <c r="D88" s="659">
        <v>30452.22109031201</v>
      </c>
    </row>
    <row r="89" spans="1:4" ht="30" customHeight="1" thickTop="1" thickBot="1">
      <c r="A89" s="13" t="s">
        <v>251</v>
      </c>
      <c r="B89" s="11" t="s">
        <v>113</v>
      </c>
      <c r="C89" s="14" t="s">
        <v>252</v>
      </c>
      <c r="D89" s="659">
        <v>19409.023451208355</v>
      </c>
    </row>
    <row r="90" spans="1:4" ht="30" customHeight="1" thickTop="1" thickBot="1">
      <c r="A90" s="13" t="s">
        <v>257</v>
      </c>
      <c r="B90" s="11" t="s">
        <v>113</v>
      </c>
      <c r="C90" s="14" t="s">
        <v>258</v>
      </c>
      <c r="D90" s="659">
        <v>21183.450299169817</v>
      </c>
    </row>
    <row r="91" spans="1:4" ht="30" customHeight="1" thickTop="1" thickBot="1">
      <c r="A91" s="13" t="s">
        <v>259</v>
      </c>
      <c r="B91" s="11" t="s">
        <v>113</v>
      </c>
      <c r="C91" s="14" t="s">
        <v>260</v>
      </c>
      <c r="D91" s="659">
        <v>93437.354874571625</v>
      </c>
    </row>
    <row r="92" spans="1:4" ht="30" customHeight="1" thickTop="1" thickBot="1">
      <c r="A92" s="13" t="s">
        <v>261</v>
      </c>
      <c r="B92" s="11" t="s">
        <v>113</v>
      </c>
      <c r="C92" s="14" t="s">
        <v>262</v>
      </c>
      <c r="D92" s="659">
        <v>10943.238323334021</v>
      </c>
    </row>
    <row r="93" spans="1:4" ht="30" customHeight="1" thickTop="1" thickBot="1">
      <c r="A93" s="13" t="s">
        <v>263</v>
      </c>
      <c r="B93" s="11" t="s">
        <v>113</v>
      </c>
      <c r="C93" s="14" t="s">
        <v>264</v>
      </c>
      <c r="D93" s="659">
        <v>11864.914475917612</v>
      </c>
    </row>
    <row r="94" spans="1:4" ht="30" customHeight="1" thickTop="1" thickBot="1">
      <c r="A94" s="13" t="s">
        <v>265</v>
      </c>
      <c r="B94" s="11" t="s">
        <v>113</v>
      </c>
      <c r="C94" s="14" t="s">
        <v>266</v>
      </c>
      <c r="D94" s="659">
        <v>23609.365161035923</v>
      </c>
    </row>
    <row r="95" spans="1:4" ht="30" customHeight="1" thickTop="1" thickBot="1">
      <c r="A95" s="13" t="s">
        <v>267</v>
      </c>
      <c r="B95" s="11" t="s">
        <v>113</v>
      </c>
      <c r="C95" s="14" t="s">
        <v>268</v>
      </c>
      <c r="D95" s="659">
        <v>84480.487569736724</v>
      </c>
    </row>
    <row r="96" spans="1:4" ht="30" customHeight="1" thickTop="1" thickBot="1">
      <c r="A96" s="13" t="s">
        <v>269</v>
      </c>
      <c r="B96" s="11" t="s">
        <v>113</v>
      </c>
      <c r="C96" s="14" t="s">
        <v>270</v>
      </c>
      <c r="D96" s="659">
        <v>193270.3748783801</v>
      </c>
    </row>
    <row r="97" spans="1:4" ht="30" customHeight="1" thickTop="1" thickBot="1">
      <c r="A97" s="13" t="s">
        <v>271</v>
      </c>
      <c r="B97" s="11" t="s">
        <v>113</v>
      </c>
      <c r="C97" s="14" t="s">
        <v>272</v>
      </c>
      <c r="D97" s="659">
        <v>162753.99989758324</v>
      </c>
    </row>
    <row r="98" spans="1:4" ht="30" customHeight="1" thickTop="1" thickBot="1">
      <c r="A98" s="13" t="s">
        <v>273</v>
      </c>
      <c r="B98" s="11" t="s">
        <v>113</v>
      </c>
      <c r="C98" s="14" t="s">
        <v>274</v>
      </c>
      <c r="D98" s="659">
        <v>6261.5540621849841</v>
      </c>
    </row>
    <row r="99" spans="1:4" ht="30" customHeight="1" thickTop="1" thickBot="1">
      <c r="A99" s="13" t="s">
        <v>275</v>
      </c>
      <c r="B99" s="11" t="s">
        <v>113</v>
      </c>
      <c r="C99" s="14" t="s">
        <v>276</v>
      </c>
      <c r="D99" s="659">
        <v>13302.790787373109</v>
      </c>
    </row>
    <row r="100" spans="1:4" ht="30" customHeight="1" thickTop="1" thickBot="1">
      <c r="A100" s="13" t="s">
        <v>277</v>
      </c>
      <c r="B100" s="11" t="s">
        <v>113</v>
      </c>
      <c r="C100" s="14" t="s">
        <v>278</v>
      </c>
      <c r="D100" s="659">
        <v>428057.05944999045</v>
      </c>
    </row>
    <row r="101" spans="1:4" ht="30" customHeight="1" thickTop="1" thickBot="1">
      <c r="A101" s="13" t="s">
        <v>279</v>
      </c>
      <c r="B101" s="11" t="s">
        <v>113</v>
      </c>
      <c r="C101" s="14" t="s">
        <v>1905</v>
      </c>
      <c r="D101" s="659">
        <v>390401.10366988019</v>
      </c>
    </row>
    <row r="102" spans="1:4" ht="30" customHeight="1" thickTop="1" thickBot="1">
      <c r="A102" s="13" t="s">
        <v>280</v>
      </c>
      <c r="B102" s="11" t="s">
        <v>113</v>
      </c>
      <c r="C102" s="14" t="s">
        <v>281</v>
      </c>
      <c r="D102" s="659">
        <v>422610.04565835907</v>
      </c>
    </row>
    <row r="103" spans="1:4" ht="30" customHeight="1" thickTop="1" thickBot="1">
      <c r="A103" s="13" t="s">
        <v>282</v>
      </c>
      <c r="B103" s="11" t="s">
        <v>113</v>
      </c>
      <c r="C103" s="14" t="s">
        <v>283</v>
      </c>
      <c r="D103" s="659">
        <v>638306.35812107997</v>
      </c>
    </row>
    <row r="104" spans="1:4" ht="30" customHeight="1" thickTop="1" thickBot="1">
      <c r="A104" s="13" t="s">
        <v>284</v>
      </c>
      <c r="B104" s="11" t="s">
        <v>113</v>
      </c>
      <c r="C104" s="14" t="s">
        <v>285</v>
      </c>
      <c r="D104" s="659">
        <v>580240.76050831343</v>
      </c>
    </row>
    <row r="105" spans="1:4" ht="30" customHeight="1" thickTop="1" thickBot="1">
      <c r="A105" s="13" t="s">
        <v>286</v>
      </c>
      <c r="B105" s="11" t="s">
        <v>113</v>
      </c>
      <c r="C105" s="14" t="s">
        <v>287</v>
      </c>
      <c r="D105" s="659">
        <v>262435.75068097422</v>
      </c>
    </row>
    <row r="106" spans="1:4" ht="30" customHeight="1" thickTop="1" thickBot="1">
      <c r="A106" s="13" t="s">
        <v>288</v>
      </c>
      <c r="B106" s="11" t="s">
        <v>113</v>
      </c>
      <c r="C106" s="14" t="s">
        <v>289</v>
      </c>
      <c r="D106" s="659">
        <v>14355.182968270839</v>
      </c>
    </row>
    <row r="107" spans="1:4" ht="30" customHeight="1" thickTop="1" thickBot="1">
      <c r="A107" s="13" t="s">
        <v>290</v>
      </c>
      <c r="B107" s="11" t="s">
        <v>113</v>
      </c>
      <c r="C107" s="14" t="s">
        <v>291</v>
      </c>
      <c r="D107" s="659">
        <v>654892.42797257868</v>
      </c>
    </row>
    <row r="108" spans="1:4" ht="30" customHeight="1" thickTop="1" thickBot="1">
      <c r="A108" s="13" t="s">
        <v>292</v>
      </c>
      <c r="B108" s="11" t="s">
        <v>113</v>
      </c>
      <c r="C108" s="14" t="s">
        <v>293</v>
      </c>
      <c r="D108" s="659">
        <v>10592.233755834588</v>
      </c>
    </row>
    <row r="109" spans="1:4" ht="30" customHeight="1" thickTop="1" thickBot="1">
      <c r="A109" s="13" t="s">
        <v>294</v>
      </c>
      <c r="B109" s="11" t="s">
        <v>113</v>
      </c>
      <c r="C109" s="14" t="s">
        <v>1906</v>
      </c>
      <c r="D109" s="659">
        <v>1028873.0354268247</v>
      </c>
    </row>
    <row r="110" spans="1:4" ht="30" customHeight="1" thickTop="1" thickBot="1">
      <c r="A110" s="13" t="s">
        <v>295</v>
      </c>
      <c r="B110" s="11" t="s">
        <v>113</v>
      </c>
      <c r="C110" s="14" t="s">
        <v>296</v>
      </c>
      <c r="D110" s="659">
        <v>2879.8535179169253</v>
      </c>
    </row>
    <row r="111" spans="1:4" ht="30" customHeight="1" thickTop="1" thickBot="1">
      <c r="A111" s="13" t="s">
        <v>297</v>
      </c>
      <c r="B111" s="11" t="s">
        <v>113</v>
      </c>
      <c r="C111" s="14" t="s">
        <v>298</v>
      </c>
      <c r="D111" s="659">
        <v>150884.22995331782</v>
      </c>
    </row>
    <row r="112" spans="1:4" ht="30" customHeight="1" thickTop="1" thickBot="1">
      <c r="A112" s="13" t="s">
        <v>299</v>
      </c>
      <c r="B112" s="11" t="s">
        <v>113</v>
      </c>
      <c r="C112" s="14" t="s">
        <v>300</v>
      </c>
      <c r="D112" s="659">
        <v>520134.96763009508</v>
      </c>
    </row>
    <row r="113" spans="1:4" ht="30" customHeight="1" thickTop="1" thickBot="1">
      <c r="A113" s="13" t="s">
        <v>301</v>
      </c>
      <c r="B113" s="11" t="s">
        <v>113</v>
      </c>
      <c r="C113" s="14" t="s">
        <v>302</v>
      </c>
      <c r="D113" s="659">
        <v>13024.955150721104</v>
      </c>
    </row>
    <row r="114" spans="1:4" ht="30" customHeight="1" thickTop="1" thickBot="1">
      <c r="A114" s="13" t="s">
        <v>305</v>
      </c>
      <c r="B114" s="11" t="s">
        <v>113</v>
      </c>
      <c r="C114" s="14" t="s">
        <v>306</v>
      </c>
      <c r="D114" s="659">
        <v>122065.49992318742</v>
      </c>
    </row>
    <row r="115" spans="1:4" ht="30" customHeight="1" thickTop="1" thickBot="1">
      <c r="A115" s="13" t="s">
        <v>303</v>
      </c>
      <c r="B115" s="11" t="s">
        <v>113</v>
      </c>
      <c r="C115" s="14" t="s">
        <v>304</v>
      </c>
      <c r="D115" s="659">
        <v>132237.62491678639</v>
      </c>
    </row>
    <row r="116" spans="1:4" ht="30" customHeight="1" thickTop="1" thickBot="1">
      <c r="A116" s="13" t="s">
        <v>309</v>
      </c>
      <c r="B116" s="11" t="s">
        <v>113</v>
      </c>
      <c r="C116" s="14" t="s">
        <v>1907</v>
      </c>
      <c r="D116" s="659">
        <v>122065.49992318742</v>
      </c>
    </row>
    <row r="117" spans="1:4" ht="30" customHeight="1" thickTop="1" thickBot="1">
      <c r="A117" s="13" t="s">
        <v>310</v>
      </c>
      <c r="B117" s="11" t="s">
        <v>113</v>
      </c>
      <c r="C117" s="14" t="s">
        <v>311</v>
      </c>
      <c r="D117" s="659">
        <v>142409.74991038532</v>
      </c>
    </row>
    <row r="118" spans="1:4" ht="30" customHeight="1" thickTop="1" thickBot="1">
      <c r="A118" s="13" t="s">
        <v>313</v>
      </c>
      <c r="B118" s="11" t="s">
        <v>113</v>
      </c>
      <c r="C118" s="14" t="s">
        <v>1909</v>
      </c>
      <c r="D118" s="659">
        <v>203442.49987197903</v>
      </c>
    </row>
    <row r="119" spans="1:4" ht="30" customHeight="1" thickTop="1" thickBot="1">
      <c r="A119" s="13" t="s">
        <v>318</v>
      </c>
      <c r="B119" s="11" t="s">
        <v>113</v>
      </c>
      <c r="C119" s="14" t="s">
        <v>319</v>
      </c>
      <c r="D119" s="659">
        <v>223786.74985917695</v>
      </c>
    </row>
    <row r="120" spans="1:4" ht="30" customHeight="1" thickTop="1" thickBot="1">
      <c r="A120" s="13" t="s">
        <v>314</v>
      </c>
      <c r="B120" s="11" t="s">
        <v>113</v>
      </c>
      <c r="C120" s="14" t="s">
        <v>315</v>
      </c>
      <c r="D120" s="659">
        <v>193270.3748783801</v>
      </c>
    </row>
    <row r="121" spans="1:4" ht="30" customHeight="1" thickTop="1" thickBot="1">
      <c r="A121" s="13" t="s">
        <v>1648</v>
      </c>
      <c r="B121" s="11" t="s">
        <v>113</v>
      </c>
      <c r="C121" s="14" t="s">
        <v>1649</v>
      </c>
      <c r="D121" s="659">
        <v>122065.49992318742</v>
      </c>
    </row>
    <row r="122" spans="1:4" ht="30" customHeight="1" thickTop="1" thickBot="1">
      <c r="A122" s="13" t="s">
        <v>322</v>
      </c>
      <c r="B122" s="11" t="s">
        <v>113</v>
      </c>
      <c r="C122" s="14" t="s">
        <v>323</v>
      </c>
      <c r="D122" s="659">
        <v>122065.49992318742</v>
      </c>
    </row>
    <row r="123" spans="1:4" ht="30" customHeight="1" thickTop="1" thickBot="1">
      <c r="A123" s="13" t="s">
        <v>320</v>
      </c>
      <c r="B123" s="11" t="s">
        <v>113</v>
      </c>
      <c r="C123" s="14" t="s">
        <v>321</v>
      </c>
      <c r="D123" s="659">
        <v>147495.8124071848</v>
      </c>
    </row>
    <row r="124" spans="1:4" ht="30" customHeight="1" thickTop="1" thickBot="1">
      <c r="A124" s="13" t="s">
        <v>312</v>
      </c>
      <c r="B124" s="11" t="s">
        <v>113</v>
      </c>
      <c r="C124" s="14" t="s">
        <v>1908</v>
      </c>
      <c r="D124" s="659">
        <v>208528.56236877851</v>
      </c>
    </row>
    <row r="125" spans="1:4" ht="30" customHeight="1" thickTop="1" thickBot="1">
      <c r="A125" s="13" t="s">
        <v>316</v>
      </c>
      <c r="B125" s="11" t="s">
        <v>113</v>
      </c>
      <c r="C125" s="14" t="s">
        <v>317</v>
      </c>
      <c r="D125" s="659">
        <v>198356.43737517958</v>
      </c>
    </row>
    <row r="126" spans="1:4" ht="30" customHeight="1" thickTop="1" thickBot="1">
      <c r="A126" s="13" t="s">
        <v>307</v>
      </c>
      <c r="B126" s="11" t="s">
        <v>113</v>
      </c>
      <c r="C126" s="14" t="s">
        <v>308</v>
      </c>
      <c r="D126" s="659">
        <v>142409.74991038532</v>
      </c>
    </row>
    <row r="127" spans="1:4" ht="30" customHeight="1" thickTop="1" thickBot="1">
      <c r="A127" s="13" t="s">
        <v>324</v>
      </c>
      <c r="B127" s="11" t="s">
        <v>113</v>
      </c>
      <c r="C127" s="14" t="s">
        <v>325</v>
      </c>
      <c r="D127" s="659">
        <v>5837.1114290708483</v>
      </c>
    </row>
    <row r="128" spans="1:4" ht="30" customHeight="1" thickTop="1" thickBot="1">
      <c r="A128" s="13" t="s">
        <v>326</v>
      </c>
      <c r="B128" s="11" t="s">
        <v>113</v>
      </c>
      <c r="C128" s="14" t="s">
        <v>327</v>
      </c>
      <c r="D128" s="659">
        <v>125693.45715561871</v>
      </c>
    </row>
    <row r="129" spans="1:7" ht="30" customHeight="1" thickTop="1" thickBot="1">
      <c r="A129" s="13" t="s">
        <v>328</v>
      </c>
      <c r="B129" s="11" t="s">
        <v>113</v>
      </c>
      <c r="C129" s="14" t="s">
        <v>329</v>
      </c>
      <c r="D129" s="659">
        <v>106.62327015427562</v>
      </c>
    </row>
    <row r="130" spans="1:7" ht="30" customHeight="1" thickTop="1" thickBot="1">
      <c r="A130" s="13" t="s">
        <v>330</v>
      </c>
      <c r="B130" s="11" t="s">
        <v>113</v>
      </c>
      <c r="C130" s="14" t="s">
        <v>331</v>
      </c>
      <c r="D130" s="659">
        <v>3547.274180132631</v>
      </c>
    </row>
    <row r="131" spans="1:7" ht="30" customHeight="1" thickTop="1" thickBot="1">
      <c r="A131" s="13" t="s">
        <v>332</v>
      </c>
      <c r="B131" s="11" t="s">
        <v>113</v>
      </c>
      <c r="C131" s="14" t="s">
        <v>333</v>
      </c>
      <c r="D131" s="659">
        <v>2575.3620637263498</v>
      </c>
    </row>
    <row r="132" spans="1:7" ht="30" customHeight="1" thickTop="1" thickBot="1">
      <c r="A132" s="13" t="s">
        <v>334</v>
      </c>
      <c r="B132" s="11" t="s">
        <v>113</v>
      </c>
      <c r="C132" s="14" t="s">
        <v>1676</v>
      </c>
      <c r="D132" s="659">
        <v>4147.0300747504316</v>
      </c>
    </row>
    <row r="133" spans="1:7" ht="30" customHeight="1" thickTop="1" thickBot="1">
      <c r="A133" s="13" t="s">
        <v>335</v>
      </c>
      <c r="B133" s="11" t="s">
        <v>92</v>
      </c>
      <c r="C133" s="14" t="s">
        <v>1910</v>
      </c>
      <c r="D133" s="659">
        <v>376224.30963436747</v>
      </c>
    </row>
    <row r="134" spans="1:7" ht="30" customHeight="1" thickTop="1" thickBot="1">
      <c r="A134" s="13" t="s">
        <v>336</v>
      </c>
      <c r="B134" s="11" t="s">
        <v>113</v>
      </c>
      <c r="C134" s="14" t="s">
        <v>337</v>
      </c>
      <c r="D134" s="659">
        <v>69859.259037955941</v>
      </c>
    </row>
    <row r="135" spans="1:7" ht="30" customHeight="1" thickTop="1" thickBot="1">
      <c r="A135" s="13" t="s">
        <v>338</v>
      </c>
      <c r="B135" s="11" t="s">
        <v>339</v>
      </c>
      <c r="C135" s="14" t="s">
        <v>340</v>
      </c>
      <c r="D135" s="659">
        <v>1288.7062556146584</v>
      </c>
    </row>
    <row r="136" spans="1:7" ht="30" customHeight="1" thickTop="1" thickBot="1">
      <c r="A136" s="13" t="s">
        <v>352</v>
      </c>
      <c r="B136" s="11" t="s">
        <v>339</v>
      </c>
      <c r="C136" s="14" t="s">
        <v>353</v>
      </c>
      <c r="D136" s="659">
        <v>1756.2082862910975</v>
      </c>
    </row>
    <row r="137" spans="1:7" ht="30" customHeight="1" thickTop="1" thickBot="1">
      <c r="A137" s="13" t="s">
        <v>343</v>
      </c>
      <c r="B137" s="11" t="s">
        <v>344</v>
      </c>
      <c r="C137" s="14" t="s">
        <v>345</v>
      </c>
      <c r="D137" s="659">
        <v>0</v>
      </c>
      <c r="E137" s="656"/>
      <c r="G137" s="655"/>
    </row>
    <row r="138" spans="1:7" ht="30" customHeight="1" thickTop="1" thickBot="1">
      <c r="A138" s="13" t="s">
        <v>346</v>
      </c>
      <c r="B138" s="11" t="s">
        <v>344</v>
      </c>
      <c r="C138" s="14" t="s">
        <v>347</v>
      </c>
      <c r="D138" s="659">
        <v>0</v>
      </c>
      <c r="E138" s="656"/>
      <c r="F138" s="655"/>
      <c r="G138" s="655"/>
    </row>
    <row r="139" spans="1:7" ht="30" customHeight="1" thickTop="1" thickBot="1">
      <c r="A139" s="13" t="s">
        <v>350</v>
      </c>
      <c r="B139" s="11" t="s">
        <v>339</v>
      </c>
      <c r="C139" s="14" t="s">
        <v>351</v>
      </c>
      <c r="D139" s="659">
        <v>1655.7363586457222</v>
      </c>
    </row>
    <row r="140" spans="1:7" ht="30" customHeight="1" thickTop="1" thickBot="1">
      <c r="A140" s="13" t="s">
        <v>348</v>
      </c>
      <c r="B140" s="11" t="s">
        <v>339</v>
      </c>
      <c r="C140" s="14" t="s">
        <v>349</v>
      </c>
      <c r="D140" s="659">
        <v>1612.6769610834187</v>
      </c>
    </row>
    <row r="141" spans="1:7" ht="30" customHeight="1" thickTop="1" thickBot="1">
      <c r="A141" s="13" t="s">
        <v>356</v>
      </c>
      <c r="B141" s="11" t="s">
        <v>113</v>
      </c>
      <c r="C141" s="14" t="s">
        <v>357</v>
      </c>
      <c r="D141" s="659">
        <v>84591.211734896933</v>
      </c>
    </row>
    <row r="142" spans="1:7" ht="30" customHeight="1" thickTop="1" thickBot="1">
      <c r="A142" s="13" t="s">
        <v>341</v>
      </c>
      <c r="B142" s="11" t="s">
        <v>339</v>
      </c>
      <c r="C142" s="14" t="s">
        <v>342</v>
      </c>
      <c r="D142" s="659">
        <v>1288.7062556146584</v>
      </c>
    </row>
    <row r="143" spans="1:7" ht="30" customHeight="1" thickTop="1" thickBot="1">
      <c r="A143" s="13" t="s">
        <v>354</v>
      </c>
      <c r="B143" s="11" t="s">
        <v>113</v>
      </c>
      <c r="C143" s="14" t="s">
        <v>355</v>
      </c>
      <c r="D143" s="659">
        <v>76415.564928692402</v>
      </c>
    </row>
    <row r="144" spans="1:7" ht="30" customHeight="1" thickTop="1" thickBot="1">
      <c r="A144" s="13" t="s">
        <v>359</v>
      </c>
      <c r="B144" s="11" t="s">
        <v>113</v>
      </c>
      <c r="C144" s="14" t="s">
        <v>360</v>
      </c>
      <c r="D144" s="659">
        <v>266306.23233242059</v>
      </c>
    </row>
    <row r="145" spans="1:4" ht="68.25" customHeight="1" thickTop="1" thickBot="1">
      <c r="A145" s="13" t="s">
        <v>358</v>
      </c>
      <c r="B145" s="11" t="s">
        <v>113</v>
      </c>
      <c r="C145" s="14" t="s">
        <v>2197</v>
      </c>
      <c r="D145" s="659">
        <v>288180.14430447435</v>
      </c>
    </row>
    <row r="146" spans="1:4" ht="30" customHeight="1" thickTop="1" thickBot="1">
      <c r="A146" s="13" t="s">
        <v>361</v>
      </c>
      <c r="B146" s="11" t="s">
        <v>113</v>
      </c>
      <c r="C146" s="14" t="s">
        <v>1911</v>
      </c>
      <c r="D146" s="659">
        <v>93005.223063321362</v>
      </c>
    </row>
    <row r="147" spans="1:4" ht="30" customHeight="1" thickTop="1" thickBot="1">
      <c r="A147" s="13" t="s">
        <v>362</v>
      </c>
      <c r="B147" s="11" t="s">
        <v>113</v>
      </c>
      <c r="C147" s="14" t="s">
        <v>1912</v>
      </c>
      <c r="D147" s="659">
        <v>110223.34335760966</v>
      </c>
    </row>
    <row r="148" spans="1:4" ht="30" customHeight="1" thickTop="1" thickBot="1">
      <c r="A148" s="13" t="s">
        <v>367</v>
      </c>
      <c r="B148" s="11" t="s">
        <v>113</v>
      </c>
      <c r="C148" s="14" t="s">
        <v>368</v>
      </c>
      <c r="D148" s="659">
        <v>10592.233755834588</v>
      </c>
    </row>
    <row r="149" spans="1:4" ht="30" customHeight="1" thickTop="1" thickBot="1">
      <c r="A149" s="13" t="s">
        <v>363</v>
      </c>
      <c r="B149" s="11" t="s">
        <v>113</v>
      </c>
      <c r="C149" s="14" t="s">
        <v>364</v>
      </c>
      <c r="D149" s="659">
        <v>7629.093745199214</v>
      </c>
    </row>
    <row r="150" spans="1:4" ht="30" customHeight="1" thickTop="1" thickBot="1">
      <c r="A150" s="13" t="s">
        <v>158</v>
      </c>
      <c r="B150" s="11" t="s">
        <v>113</v>
      </c>
      <c r="C150" s="14" t="s">
        <v>159</v>
      </c>
      <c r="D150" s="659">
        <v>66118.812458393193</v>
      </c>
    </row>
    <row r="151" spans="1:4" ht="30" customHeight="1" thickTop="1" thickBot="1">
      <c r="A151" s="13" t="s">
        <v>369</v>
      </c>
      <c r="B151" s="11" t="s">
        <v>113</v>
      </c>
      <c r="C151" s="14" t="s">
        <v>370</v>
      </c>
      <c r="D151" s="659">
        <v>137323.68741358587</v>
      </c>
    </row>
    <row r="152" spans="1:4" ht="30" customHeight="1" thickTop="1" thickBot="1">
      <c r="A152" s="13" t="s">
        <v>371</v>
      </c>
      <c r="B152" s="11" t="s">
        <v>113</v>
      </c>
      <c r="C152" s="14" t="s">
        <v>372</v>
      </c>
      <c r="D152" s="659">
        <v>142409.74991038532</v>
      </c>
    </row>
    <row r="153" spans="1:4" ht="30" customHeight="1" thickTop="1" thickBot="1">
      <c r="A153" s="13" t="s">
        <v>365</v>
      </c>
      <c r="B153" s="11" t="s">
        <v>113</v>
      </c>
      <c r="C153" s="14" t="s">
        <v>366</v>
      </c>
      <c r="D153" s="659">
        <v>137323.68741358587</v>
      </c>
    </row>
    <row r="154" spans="1:4" ht="30" customHeight="1" thickTop="1" thickBot="1">
      <c r="A154" s="13" t="s">
        <v>373</v>
      </c>
      <c r="B154" s="11" t="s">
        <v>113</v>
      </c>
      <c r="C154" s="14" t="s">
        <v>374</v>
      </c>
      <c r="D154" s="659">
        <v>66118.812458393193</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E374"/>
  <sheetViews>
    <sheetView showGridLines="0" zoomScale="86" zoomScaleNormal="86" workbookViewId="0">
      <pane xSplit="3" ySplit="2" topLeftCell="D3" activePane="bottomRight" state="frozen"/>
      <selection sqref="A1:J6"/>
      <selection pane="topRight" sqref="A1:J6"/>
      <selection pane="bottomLeft" sqref="A1:J6"/>
      <selection pane="bottomRight" activeCell="C4" sqref="C4"/>
    </sheetView>
  </sheetViews>
  <sheetFormatPr baseColWidth="10" defaultRowHeight="15"/>
  <cols>
    <col min="1" max="1" width="11.5703125" customWidth="1"/>
    <col min="2" max="2" width="9.140625"/>
    <col min="3" max="3" width="80.42578125" style="202" customWidth="1"/>
    <col min="4" max="4" width="19.42578125" style="186" customWidth="1"/>
    <col min="5" max="5" width="15.7109375" customWidth="1"/>
  </cols>
  <sheetData>
    <row r="1" spans="1:5" ht="81.75" customHeight="1" thickTop="1" thickBot="1">
      <c r="A1" s="697" t="s">
        <v>1850</v>
      </c>
      <c r="B1" s="698"/>
      <c r="C1" s="698"/>
      <c r="D1" s="699"/>
    </row>
    <row r="2" spans="1:5" ht="60.75" customHeight="1" thickTop="1" thickBot="1">
      <c r="A2" s="696" t="s">
        <v>375</v>
      </c>
      <c r="B2" s="696"/>
      <c r="C2" s="696"/>
      <c r="D2" s="696"/>
    </row>
    <row r="3" spans="1:5" ht="16.5" customHeight="1" thickTop="1" thickBot="1">
      <c r="A3" s="196"/>
      <c r="B3" s="196"/>
      <c r="C3" s="201"/>
      <c r="D3" s="197"/>
    </row>
    <row r="4" spans="1:5" ht="16.5" customHeight="1" thickTop="1" thickBot="1">
      <c r="A4" s="196"/>
      <c r="B4" s="196"/>
      <c r="C4" s="201" t="s">
        <v>375</v>
      </c>
      <c r="D4" s="197"/>
    </row>
    <row r="5" spans="1:5" ht="16.5" thickTop="1" thickBot="1">
      <c r="A5" s="196"/>
      <c r="B5" s="196"/>
      <c r="C5" s="201"/>
      <c r="D5" s="198" t="s">
        <v>1846</v>
      </c>
    </row>
    <row r="6" spans="1:5" ht="16.5" thickTop="1" thickBot="1">
      <c r="A6" s="672" t="s">
        <v>742</v>
      </c>
      <c r="B6" s="672" t="s">
        <v>377</v>
      </c>
      <c r="C6" s="673" t="s">
        <v>2239</v>
      </c>
      <c r="D6" s="657">
        <v>4400.8422209999999</v>
      </c>
      <c r="E6" s="675"/>
    </row>
    <row r="7" spans="1:5" ht="16.5" thickTop="1" thickBot="1">
      <c r="A7" s="672" t="s">
        <v>747</v>
      </c>
      <c r="B7" s="672" t="s">
        <v>377</v>
      </c>
      <c r="C7" s="673" t="s">
        <v>748</v>
      </c>
      <c r="D7" s="657">
        <v>3451.8353339926334</v>
      </c>
      <c r="E7" s="675"/>
    </row>
    <row r="8" spans="1:5" ht="16.5" thickTop="1" thickBot="1">
      <c r="A8" s="672" t="s">
        <v>743</v>
      </c>
      <c r="B8" s="672" t="s">
        <v>377</v>
      </c>
      <c r="C8" s="673" t="s">
        <v>744</v>
      </c>
      <c r="D8" s="657">
        <v>4400.8422209999999</v>
      </c>
      <c r="E8" s="675"/>
    </row>
    <row r="9" spans="1:5" ht="16.5" thickTop="1" thickBot="1">
      <c r="A9" s="672" t="s">
        <v>745</v>
      </c>
      <c r="B9" s="672" t="s">
        <v>377</v>
      </c>
      <c r="C9" s="673" t="s">
        <v>746</v>
      </c>
      <c r="D9" s="657">
        <v>2849.9768655016096</v>
      </c>
      <c r="E9" s="675"/>
    </row>
    <row r="10" spans="1:5" ht="16.5" thickTop="1" thickBot="1">
      <c r="A10" s="672" t="s">
        <v>1668</v>
      </c>
      <c r="B10" s="672" t="s">
        <v>377</v>
      </c>
      <c r="C10" s="673" t="s">
        <v>1667</v>
      </c>
      <c r="D10" s="657">
        <v>3137.3694905942093</v>
      </c>
      <c r="E10" s="675"/>
    </row>
    <row r="11" spans="1:5" ht="16.5" thickTop="1" thickBot="1">
      <c r="A11" s="672" t="s">
        <v>751</v>
      </c>
      <c r="B11" s="672" t="s">
        <v>377</v>
      </c>
      <c r="C11" s="673" t="s">
        <v>752</v>
      </c>
      <c r="D11" s="657">
        <v>12639.027838311489</v>
      </c>
      <c r="E11" s="675"/>
    </row>
    <row r="12" spans="1:5" ht="16.5" thickTop="1" thickBot="1">
      <c r="A12" s="672" t="s">
        <v>749</v>
      </c>
      <c r="B12" s="672" t="s">
        <v>377</v>
      </c>
      <c r="C12" s="673" t="s">
        <v>750</v>
      </c>
      <c r="D12" s="657">
        <v>11735.579256000001</v>
      </c>
      <c r="E12" s="675"/>
    </row>
    <row r="13" spans="1:5" ht="16.5" thickTop="1" thickBot="1">
      <c r="A13" s="672" t="s">
        <v>753</v>
      </c>
      <c r="B13" s="672" t="s">
        <v>92</v>
      </c>
      <c r="C13" s="673" t="s">
        <v>1935</v>
      </c>
      <c r="D13" s="657">
        <v>977.96493799999996</v>
      </c>
      <c r="E13" s="675"/>
    </row>
    <row r="14" spans="1:5" ht="16.5" thickTop="1" thickBot="1">
      <c r="A14" s="672" t="s">
        <v>755</v>
      </c>
      <c r="B14" s="672" t="s">
        <v>233</v>
      </c>
      <c r="C14" s="673" t="s">
        <v>1937</v>
      </c>
      <c r="D14" s="657">
        <v>48898.246899999998</v>
      </c>
      <c r="E14" s="675"/>
    </row>
    <row r="15" spans="1:5" ht="16.5" thickTop="1" thickBot="1">
      <c r="A15" s="672" t="s">
        <v>756</v>
      </c>
      <c r="B15" s="672" t="s">
        <v>92</v>
      </c>
      <c r="C15" s="673" t="s">
        <v>1938</v>
      </c>
      <c r="D15" s="657">
        <v>977.96493799999996</v>
      </c>
      <c r="E15" s="675"/>
    </row>
    <row r="16" spans="1:5" ht="16.5" thickTop="1" thickBot="1">
      <c r="A16" s="672" t="s">
        <v>754</v>
      </c>
      <c r="B16" s="672" t="s">
        <v>233</v>
      </c>
      <c r="C16" s="673" t="s">
        <v>1936</v>
      </c>
      <c r="D16" s="657">
        <v>68030.786556078267</v>
      </c>
      <c r="E16" s="675"/>
    </row>
    <row r="17" spans="1:5" ht="16.5" thickTop="1" thickBot="1">
      <c r="A17" s="672" t="s">
        <v>776</v>
      </c>
      <c r="B17" s="672" t="s">
        <v>422</v>
      </c>
      <c r="C17" s="673" t="s">
        <v>777</v>
      </c>
      <c r="D17" s="657">
        <v>78721.830891107325</v>
      </c>
      <c r="E17" s="675"/>
    </row>
    <row r="18" spans="1:5" ht="16.5" thickTop="1" thickBot="1">
      <c r="A18" s="672" t="s">
        <v>757</v>
      </c>
      <c r="B18" s="672" t="s">
        <v>387</v>
      </c>
      <c r="C18" s="673" t="s">
        <v>1939</v>
      </c>
      <c r="D18" s="657">
        <v>76825.463330912971</v>
      </c>
      <c r="E18" s="675"/>
    </row>
    <row r="19" spans="1:5" ht="16.5" thickTop="1" thickBot="1">
      <c r="A19" s="672" t="s">
        <v>758</v>
      </c>
      <c r="B19" s="672" t="s">
        <v>387</v>
      </c>
      <c r="C19" s="673" t="s">
        <v>2240</v>
      </c>
      <c r="D19" s="657">
        <v>59593.389561912016</v>
      </c>
      <c r="E19" s="675"/>
    </row>
    <row r="20" spans="1:5" ht="16.5" thickTop="1" thickBot="1">
      <c r="A20" s="672" t="s">
        <v>761</v>
      </c>
      <c r="B20" s="672" t="s">
        <v>387</v>
      </c>
      <c r="C20" s="673" t="s">
        <v>762</v>
      </c>
      <c r="D20" s="657">
        <v>59593.271461967997</v>
      </c>
      <c r="E20" s="675"/>
    </row>
    <row r="21" spans="1:5" ht="16.5" thickTop="1" thickBot="1">
      <c r="A21" s="672" t="s">
        <v>759</v>
      </c>
      <c r="B21" s="672" t="s">
        <v>387</v>
      </c>
      <c r="C21" s="673" t="s">
        <v>2241</v>
      </c>
      <c r="D21" s="657">
        <v>55069.134222870409</v>
      </c>
      <c r="E21" s="675"/>
    </row>
    <row r="22" spans="1:5" ht="16.5" thickTop="1" thickBot="1">
      <c r="A22" s="672" t="s">
        <v>760</v>
      </c>
      <c r="B22" s="672" t="s">
        <v>387</v>
      </c>
      <c r="C22" s="673" t="s">
        <v>2242</v>
      </c>
      <c r="D22" s="657">
        <v>39620.625510704842</v>
      </c>
      <c r="E22" s="675"/>
    </row>
    <row r="23" spans="1:5" ht="16.5" thickTop="1" thickBot="1">
      <c r="A23" s="672" t="s">
        <v>763</v>
      </c>
      <c r="B23" s="672" t="s">
        <v>387</v>
      </c>
      <c r="C23" s="673" t="s">
        <v>764</v>
      </c>
      <c r="D23" s="657">
        <v>44381.270011088112</v>
      </c>
      <c r="E23" s="675"/>
    </row>
    <row r="24" spans="1:5" ht="16.5" thickTop="1" thickBot="1">
      <c r="A24" s="672" t="s">
        <v>772</v>
      </c>
      <c r="B24" s="672" t="s">
        <v>387</v>
      </c>
      <c r="C24" s="673" t="s">
        <v>773</v>
      </c>
      <c r="D24" s="657">
        <v>29338.94814</v>
      </c>
      <c r="E24" s="675"/>
    </row>
    <row r="25" spans="1:5" ht="16.5" thickTop="1" thickBot="1">
      <c r="A25" s="672" t="s">
        <v>765</v>
      </c>
      <c r="B25" s="672" t="s">
        <v>387</v>
      </c>
      <c r="C25" s="673" t="s">
        <v>766</v>
      </c>
      <c r="D25" s="657">
        <v>59593.271461967997</v>
      </c>
      <c r="E25" s="675"/>
    </row>
    <row r="26" spans="1:5" ht="16.5" thickTop="1" thickBot="1">
      <c r="A26" s="672" t="s">
        <v>768</v>
      </c>
      <c r="B26" s="672" t="s">
        <v>387</v>
      </c>
      <c r="C26" s="673" t="s">
        <v>2002</v>
      </c>
      <c r="D26" s="657">
        <v>77855.77732690933</v>
      </c>
      <c r="E26" s="675"/>
    </row>
    <row r="27" spans="1:5" ht="16.5" thickTop="1" thickBot="1">
      <c r="A27" s="672" t="s">
        <v>767</v>
      </c>
      <c r="B27" s="672" t="s">
        <v>387</v>
      </c>
      <c r="C27" s="673" t="s">
        <v>2004</v>
      </c>
      <c r="D27" s="657">
        <v>95301.933458574436</v>
      </c>
      <c r="E27" s="675"/>
    </row>
    <row r="28" spans="1:5" ht="16.5" thickTop="1" thickBot="1">
      <c r="A28" s="672" t="s">
        <v>770</v>
      </c>
      <c r="B28" s="672" t="s">
        <v>387</v>
      </c>
      <c r="C28" s="673" t="s">
        <v>2003</v>
      </c>
      <c r="D28" s="657">
        <v>95301.705243161996</v>
      </c>
      <c r="E28" s="675"/>
    </row>
    <row r="29" spans="1:5" ht="16.5" thickTop="1" thickBot="1">
      <c r="A29" s="672" t="s">
        <v>769</v>
      </c>
      <c r="B29" s="672" t="s">
        <v>387</v>
      </c>
      <c r="C29" s="673" t="s">
        <v>2001</v>
      </c>
      <c r="D29" s="657">
        <v>95301.705243161996</v>
      </c>
      <c r="E29" s="675"/>
    </row>
    <row r="30" spans="1:5" ht="16.5" thickTop="1" thickBot="1">
      <c r="A30" s="672" t="s">
        <v>771</v>
      </c>
      <c r="B30" s="672" t="s">
        <v>387</v>
      </c>
      <c r="C30" s="673" t="s">
        <v>2243</v>
      </c>
      <c r="D30" s="657">
        <v>24007.810430790556</v>
      </c>
      <c r="E30" s="675"/>
    </row>
    <row r="31" spans="1:5" ht="16.5" thickTop="1" thickBot="1">
      <c r="A31" s="672" t="s">
        <v>774</v>
      </c>
      <c r="B31" s="672" t="s">
        <v>422</v>
      </c>
      <c r="C31" s="673" t="s">
        <v>775</v>
      </c>
      <c r="D31" s="657">
        <v>71.848156273149826</v>
      </c>
      <c r="E31" s="675"/>
    </row>
    <row r="32" spans="1:5" ht="16.5" thickTop="1" thickBot="1">
      <c r="A32" s="672" t="s">
        <v>779</v>
      </c>
      <c r="B32" s="672" t="s">
        <v>144</v>
      </c>
      <c r="C32" s="673" t="s">
        <v>1941</v>
      </c>
      <c r="D32" s="657">
        <v>475.86387560622433</v>
      </c>
      <c r="E32" s="675"/>
    </row>
    <row r="33" spans="1:5" ht="16.5" thickTop="1" thickBot="1">
      <c r="A33" s="672" t="s">
        <v>780</v>
      </c>
      <c r="B33" s="672" t="s">
        <v>377</v>
      </c>
      <c r="C33" s="673" t="s">
        <v>781</v>
      </c>
      <c r="D33" s="657">
        <v>6768.3045764561439</v>
      </c>
      <c r="E33" s="675"/>
    </row>
    <row r="34" spans="1:5" ht="16.5" thickTop="1" thickBot="1">
      <c r="A34" s="672" t="s">
        <v>786</v>
      </c>
      <c r="B34" s="672" t="s">
        <v>377</v>
      </c>
      <c r="C34" s="673" t="s">
        <v>787</v>
      </c>
      <c r="D34" s="657">
        <v>7823.7195039999997</v>
      </c>
      <c r="E34" s="675"/>
    </row>
    <row r="35" spans="1:5" ht="16.5" thickTop="1" thickBot="1">
      <c r="A35" s="672" t="s">
        <v>782</v>
      </c>
      <c r="B35" s="672" t="s">
        <v>377</v>
      </c>
      <c r="C35" s="673" t="s">
        <v>783</v>
      </c>
      <c r="D35" s="657">
        <v>6039.410237453174</v>
      </c>
      <c r="E35" s="675"/>
    </row>
    <row r="36" spans="1:5" ht="16.5" thickTop="1" thickBot="1">
      <c r="A36" s="672" t="s">
        <v>784</v>
      </c>
      <c r="B36" s="672" t="s">
        <v>377</v>
      </c>
      <c r="C36" s="673" t="s">
        <v>785</v>
      </c>
      <c r="D36" s="657">
        <v>7823.7195039999997</v>
      </c>
      <c r="E36" s="675"/>
    </row>
    <row r="37" spans="1:5" ht="16.5" thickTop="1" thickBot="1">
      <c r="A37" s="672" t="s">
        <v>898</v>
      </c>
      <c r="B37" s="672" t="s">
        <v>377</v>
      </c>
      <c r="C37" s="673" t="s">
        <v>899</v>
      </c>
      <c r="D37" s="657">
        <v>4789.8770848766553</v>
      </c>
      <c r="E37" s="675"/>
    </row>
    <row r="38" spans="1:5" ht="16.5" thickTop="1" thickBot="1">
      <c r="A38" s="672" t="s">
        <v>788</v>
      </c>
      <c r="B38" s="672" t="s">
        <v>377</v>
      </c>
      <c r="C38" s="673" t="s">
        <v>789</v>
      </c>
      <c r="D38" s="657">
        <v>4789.8770848766553</v>
      </c>
      <c r="E38" s="675"/>
    </row>
    <row r="39" spans="1:5" ht="16.5" thickTop="1" thickBot="1">
      <c r="A39" s="672" t="s">
        <v>917</v>
      </c>
      <c r="B39" s="672" t="s">
        <v>92</v>
      </c>
      <c r="C39" s="673" t="s">
        <v>2244</v>
      </c>
      <c r="D39" s="657">
        <v>342287.72830000002</v>
      </c>
      <c r="E39" s="675"/>
    </row>
    <row r="40" spans="1:5" ht="16.5" thickTop="1" thickBot="1">
      <c r="A40" s="672" t="s">
        <v>896</v>
      </c>
      <c r="B40" s="672" t="s">
        <v>92</v>
      </c>
      <c r="C40" s="673" t="s">
        <v>897</v>
      </c>
      <c r="D40" s="657">
        <v>28499.768655016098</v>
      </c>
      <c r="E40" s="675"/>
    </row>
    <row r="41" spans="1:5" ht="16.5" thickTop="1" thickBot="1">
      <c r="A41" s="672" t="s">
        <v>827</v>
      </c>
      <c r="B41" s="672" t="s">
        <v>92</v>
      </c>
      <c r="C41" s="673" t="s">
        <v>828</v>
      </c>
      <c r="D41" s="657">
        <v>1092.2027286851235</v>
      </c>
      <c r="E41" s="675"/>
    </row>
    <row r="42" spans="1:5" ht="16.5" thickTop="1" thickBot="1">
      <c r="A42" s="672" t="s">
        <v>432</v>
      </c>
      <c r="B42" s="672" t="s">
        <v>92</v>
      </c>
      <c r="C42" s="673" t="s">
        <v>433</v>
      </c>
      <c r="D42" s="657">
        <v>5042.6154282616853</v>
      </c>
      <c r="E42" s="675"/>
    </row>
    <row r="43" spans="1:5" ht="16.5" thickTop="1" thickBot="1">
      <c r="A43" s="672" t="s">
        <v>376</v>
      </c>
      <c r="B43" s="672" t="s">
        <v>377</v>
      </c>
      <c r="C43" s="673" t="s">
        <v>378</v>
      </c>
      <c r="D43" s="657">
        <v>7301.438721555458</v>
      </c>
      <c r="E43" s="675"/>
    </row>
    <row r="44" spans="1:5" ht="16.5" thickTop="1" thickBot="1">
      <c r="A44" s="672" t="s">
        <v>379</v>
      </c>
      <c r="B44" s="672" t="s">
        <v>144</v>
      </c>
      <c r="C44" s="673" t="s">
        <v>2245</v>
      </c>
      <c r="D44" s="657">
        <v>11436.352178956589</v>
      </c>
      <c r="E44" s="675"/>
    </row>
    <row r="45" spans="1:5" ht="16.5" thickTop="1" thickBot="1">
      <c r="A45" s="672" t="s">
        <v>778</v>
      </c>
      <c r="B45" s="672" t="s">
        <v>377</v>
      </c>
      <c r="C45" s="673" t="s">
        <v>1940</v>
      </c>
      <c r="D45" s="657">
        <v>6112.2996713534721</v>
      </c>
      <c r="E45" s="675"/>
    </row>
    <row r="46" spans="1:5" ht="16.5" thickTop="1" thickBot="1">
      <c r="A46" s="672" t="s">
        <v>913</v>
      </c>
      <c r="B46" s="672" t="s">
        <v>92</v>
      </c>
      <c r="C46" s="673" t="s">
        <v>1954</v>
      </c>
      <c r="D46" s="657">
        <v>3456.7939692161781</v>
      </c>
      <c r="E46" s="675"/>
    </row>
    <row r="47" spans="1:5" ht="16.5" thickTop="1" thickBot="1">
      <c r="A47" s="672" t="s">
        <v>914</v>
      </c>
      <c r="B47" s="672" t="s">
        <v>92</v>
      </c>
      <c r="C47" s="673" t="s">
        <v>1955</v>
      </c>
      <c r="D47" s="657">
        <v>5479.3523541485511</v>
      </c>
      <c r="E47" s="675"/>
    </row>
    <row r="48" spans="1:5" ht="16.5" thickTop="1" thickBot="1">
      <c r="A48" s="672" t="s">
        <v>797</v>
      </c>
      <c r="B48" s="672" t="s">
        <v>387</v>
      </c>
      <c r="C48" s="673" t="s">
        <v>798</v>
      </c>
      <c r="D48" s="657">
        <v>58677.896280000001</v>
      </c>
      <c r="E48" s="675"/>
    </row>
    <row r="49" spans="1:5" ht="16.5" thickTop="1" thickBot="1">
      <c r="A49" s="672" t="s">
        <v>800</v>
      </c>
      <c r="B49" s="672" t="s">
        <v>387</v>
      </c>
      <c r="C49" s="673" t="s">
        <v>801</v>
      </c>
      <c r="D49" s="657">
        <v>76825.463330912971</v>
      </c>
      <c r="E49" s="675"/>
    </row>
    <row r="50" spans="1:5" ht="16.5" thickTop="1" thickBot="1">
      <c r="A50" s="672" t="s">
        <v>799</v>
      </c>
      <c r="B50" s="672" t="s">
        <v>387</v>
      </c>
      <c r="C50" s="673" t="s">
        <v>1943</v>
      </c>
      <c r="D50" s="657">
        <v>76825.463330912971</v>
      </c>
      <c r="E50" s="675"/>
    </row>
    <row r="51" spans="1:5" ht="16.5" thickTop="1" thickBot="1">
      <c r="A51" s="672" t="s">
        <v>796</v>
      </c>
      <c r="B51" s="672" t="s">
        <v>387</v>
      </c>
      <c r="C51" s="673" t="s">
        <v>1942</v>
      </c>
      <c r="D51" s="657">
        <v>76825.463330912971</v>
      </c>
      <c r="E51" s="675"/>
    </row>
    <row r="52" spans="1:5" ht="16.5" thickTop="1" thickBot="1">
      <c r="A52" s="672" t="s">
        <v>802</v>
      </c>
      <c r="B52" s="672" t="s">
        <v>387</v>
      </c>
      <c r="C52" s="673" t="s">
        <v>803</v>
      </c>
      <c r="D52" s="657">
        <v>76825.463330912971</v>
      </c>
      <c r="E52" s="675"/>
    </row>
    <row r="53" spans="1:5" ht="16.5" thickTop="1" thickBot="1">
      <c r="A53" s="672" t="s">
        <v>380</v>
      </c>
      <c r="B53" s="672" t="s">
        <v>144</v>
      </c>
      <c r="C53" s="673" t="s">
        <v>381</v>
      </c>
      <c r="D53" s="657">
        <v>4889.8246900000004</v>
      </c>
      <c r="E53" s="675"/>
    </row>
    <row r="54" spans="1:5" ht="16.5" thickTop="1" thickBot="1">
      <c r="A54" s="672" t="s">
        <v>794</v>
      </c>
      <c r="B54" s="672" t="s">
        <v>377</v>
      </c>
      <c r="C54" s="673" t="s">
        <v>795</v>
      </c>
      <c r="D54" s="657">
        <v>7823.7195039999997</v>
      </c>
      <c r="E54" s="675"/>
    </row>
    <row r="55" spans="1:5" ht="16.5" thickTop="1" thickBot="1">
      <c r="A55" s="672" t="s">
        <v>790</v>
      </c>
      <c r="B55" s="672" t="s">
        <v>422</v>
      </c>
      <c r="C55" s="673" t="s">
        <v>791</v>
      </c>
      <c r="D55" s="657">
        <v>6845.7545659999996</v>
      </c>
      <c r="E55" s="675"/>
    </row>
    <row r="56" spans="1:5" ht="16.5" thickTop="1" thickBot="1">
      <c r="A56" s="672" t="s">
        <v>792</v>
      </c>
      <c r="B56" s="672" t="s">
        <v>606</v>
      </c>
      <c r="C56" s="673" t="s">
        <v>793</v>
      </c>
      <c r="D56" s="657">
        <v>11735.579256000001</v>
      </c>
      <c r="E56" s="675"/>
    </row>
    <row r="57" spans="1:5" ht="16.5" thickTop="1" thickBot="1">
      <c r="A57" s="672" t="s">
        <v>382</v>
      </c>
      <c r="B57" s="672" t="s">
        <v>377</v>
      </c>
      <c r="C57" s="673" t="s">
        <v>383</v>
      </c>
      <c r="D57" s="657">
        <v>4801.8800984827858</v>
      </c>
      <c r="E57" s="675"/>
    </row>
    <row r="58" spans="1:5" ht="16.5" thickTop="1" thickBot="1">
      <c r="A58" s="672" t="s">
        <v>384</v>
      </c>
      <c r="B58" s="672" t="s">
        <v>377</v>
      </c>
      <c r="C58" s="673" t="s">
        <v>385</v>
      </c>
      <c r="D58" s="657">
        <v>4889.8246900000004</v>
      </c>
      <c r="E58" s="675"/>
    </row>
    <row r="59" spans="1:5" ht="16.5" thickTop="1" thickBot="1">
      <c r="A59" s="672" t="s">
        <v>386</v>
      </c>
      <c r="B59" s="672" t="s">
        <v>387</v>
      </c>
      <c r="C59" s="673" t="s">
        <v>2246</v>
      </c>
      <c r="D59" s="657">
        <v>19652.101623826657</v>
      </c>
      <c r="E59" s="675"/>
    </row>
    <row r="60" spans="1:5" ht="16.5" thickTop="1" thickBot="1">
      <c r="A60" s="672" t="s">
        <v>388</v>
      </c>
      <c r="B60" s="672" t="s">
        <v>377</v>
      </c>
      <c r="C60" s="673" t="s">
        <v>389</v>
      </c>
      <c r="D60" s="657">
        <v>19533.377022614695</v>
      </c>
      <c r="E60" s="675"/>
    </row>
    <row r="61" spans="1:5" ht="16.5" thickTop="1" thickBot="1">
      <c r="A61" s="672" t="s">
        <v>390</v>
      </c>
      <c r="B61" s="672" t="s">
        <v>233</v>
      </c>
      <c r="C61" s="673" t="s">
        <v>391</v>
      </c>
      <c r="D61" s="657">
        <v>68457.545660000003</v>
      </c>
      <c r="E61" s="675"/>
    </row>
    <row r="62" spans="1:5" ht="16.5" thickTop="1" thickBot="1">
      <c r="A62" s="672" t="s">
        <v>398</v>
      </c>
      <c r="B62" s="672" t="s">
        <v>233</v>
      </c>
      <c r="C62" s="673" t="s">
        <v>399</v>
      </c>
      <c r="D62" s="657">
        <v>68457.545660000003</v>
      </c>
      <c r="E62" s="675"/>
    </row>
    <row r="63" spans="1:5" ht="16.5" thickTop="1" thickBot="1">
      <c r="A63" s="672" t="s">
        <v>392</v>
      </c>
      <c r="B63" s="672" t="s">
        <v>387</v>
      </c>
      <c r="C63" s="673" t="s">
        <v>393</v>
      </c>
      <c r="D63" s="657">
        <v>16403.075706731412</v>
      </c>
      <c r="E63" s="675"/>
    </row>
    <row r="64" spans="1:5" ht="16.5" thickTop="1" thickBot="1">
      <c r="A64" s="672" t="s">
        <v>400</v>
      </c>
      <c r="B64" s="672" t="s">
        <v>92</v>
      </c>
      <c r="C64" s="673" t="s">
        <v>401</v>
      </c>
      <c r="D64" s="657">
        <v>29738.889031321149</v>
      </c>
      <c r="E64" s="675"/>
    </row>
    <row r="65" spans="1:5" ht="16.5" thickTop="1" thickBot="1">
      <c r="A65" s="672" t="s">
        <v>394</v>
      </c>
      <c r="B65" s="672" t="s">
        <v>92</v>
      </c>
      <c r="C65" s="673" t="s">
        <v>395</v>
      </c>
      <c r="D65" s="657">
        <v>97604.342689220735</v>
      </c>
      <c r="E65" s="675"/>
    </row>
    <row r="66" spans="1:5" ht="16.5" thickTop="1" thickBot="1">
      <c r="A66" s="672" t="s">
        <v>396</v>
      </c>
      <c r="B66" s="672" t="s">
        <v>92</v>
      </c>
      <c r="C66" s="673" t="s">
        <v>397</v>
      </c>
      <c r="D66" s="657">
        <v>39551.192819817479</v>
      </c>
      <c r="E66" s="675"/>
    </row>
    <row r="67" spans="1:5" ht="16.5" thickTop="1" thickBot="1">
      <c r="A67" s="672" t="s">
        <v>918</v>
      </c>
      <c r="B67" s="672" t="s">
        <v>144</v>
      </c>
      <c r="C67" s="673" t="s">
        <v>919</v>
      </c>
      <c r="D67" s="657">
        <v>9901.4727349154218</v>
      </c>
      <c r="E67" s="675"/>
    </row>
    <row r="68" spans="1:5" ht="16.5" thickTop="1" thickBot="1">
      <c r="A68" s="672" t="s">
        <v>402</v>
      </c>
      <c r="B68" s="672" t="s">
        <v>377</v>
      </c>
      <c r="C68" s="673" t="s">
        <v>403</v>
      </c>
      <c r="D68" s="657">
        <v>447.74937967325258</v>
      </c>
      <c r="E68" s="675"/>
    </row>
    <row r="69" spans="1:5" ht="16.5" thickTop="1" thickBot="1">
      <c r="A69" s="672" t="s">
        <v>404</v>
      </c>
      <c r="B69" s="672" t="s">
        <v>377</v>
      </c>
      <c r="C69" s="673" t="s">
        <v>405</v>
      </c>
      <c r="D69" s="657">
        <v>6957.5796433457162</v>
      </c>
      <c r="E69" s="675"/>
    </row>
    <row r="70" spans="1:5" ht="16.5" thickTop="1" thickBot="1">
      <c r="A70" s="672" t="s">
        <v>406</v>
      </c>
      <c r="B70" s="672" t="s">
        <v>144</v>
      </c>
      <c r="C70" s="673" t="s">
        <v>407</v>
      </c>
      <c r="D70" s="657">
        <v>6250.0022209440622</v>
      </c>
      <c r="E70" s="675"/>
    </row>
    <row r="71" spans="1:5" ht="16.5" thickTop="1" thickBot="1">
      <c r="A71" s="672" t="s">
        <v>408</v>
      </c>
      <c r="B71" s="672" t="s">
        <v>92</v>
      </c>
      <c r="C71" s="673" t="s">
        <v>409</v>
      </c>
      <c r="D71" s="657">
        <v>12391.203763050478</v>
      </c>
      <c r="E71" s="675"/>
    </row>
    <row r="72" spans="1:5" ht="16.5" thickTop="1" thickBot="1">
      <c r="A72" s="672" t="s">
        <v>410</v>
      </c>
      <c r="B72" s="672" t="s">
        <v>92</v>
      </c>
      <c r="C72" s="673" t="s">
        <v>411</v>
      </c>
      <c r="D72" s="657">
        <v>19559298.760000002</v>
      </c>
      <c r="E72" s="675"/>
    </row>
    <row r="73" spans="1:5" ht="16.5" thickTop="1" thickBot="1">
      <c r="A73" s="672" t="s">
        <v>810</v>
      </c>
      <c r="B73" s="672" t="s">
        <v>377</v>
      </c>
      <c r="C73" s="673" t="s">
        <v>811</v>
      </c>
      <c r="D73" s="657">
        <v>1703.5301980126542</v>
      </c>
      <c r="E73" s="675"/>
    </row>
    <row r="74" spans="1:5" ht="16.5" thickTop="1" thickBot="1">
      <c r="A74" s="672" t="s">
        <v>805</v>
      </c>
      <c r="B74" s="672" t="s">
        <v>377</v>
      </c>
      <c r="C74" s="673" t="s">
        <v>806</v>
      </c>
      <c r="D74" s="657">
        <v>1511.9351146175879</v>
      </c>
      <c r="E74" s="675"/>
    </row>
    <row r="75" spans="1:5" ht="16.5" thickTop="1" thickBot="1">
      <c r="A75" s="672" t="s">
        <v>808</v>
      </c>
      <c r="B75" s="672" t="s">
        <v>377</v>
      </c>
      <c r="C75" s="673" t="s">
        <v>809</v>
      </c>
      <c r="D75" s="657">
        <v>1660.8378152996229</v>
      </c>
      <c r="E75" s="675"/>
    </row>
    <row r="76" spans="1:5" ht="16.5" thickTop="1" thickBot="1">
      <c r="A76" s="672" t="s">
        <v>822</v>
      </c>
      <c r="B76" s="672" t="s">
        <v>377</v>
      </c>
      <c r="C76" s="673" t="s">
        <v>823</v>
      </c>
      <c r="D76" s="657">
        <v>1640.0743616350474</v>
      </c>
      <c r="E76" s="675"/>
    </row>
    <row r="77" spans="1:5" ht="16.5" thickTop="1" thickBot="1">
      <c r="A77" s="672" t="s">
        <v>807</v>
      </c>
      <c r="B77" s="672" t="s">
        <v>377</v>
      </c>
      <c r="C77" s="673" t="s">
        <v>2037</v>
      </c>
      <c r="D77" s="657">
        <v>1740.1104385669503</v>
      </c>
      <c r="E77" s="675"/>
    </row>
    <row r="78" spans="1:5" ht="16.5" thickTop="1" thickBot="1">
      <c r="A78" s="672" t="s">
        <v>817</v>
      </c>
      <c r="B78" s="672" t="s">
        <v>377</v>
      </c>
      <c r="C78" s="673" t="s">
        <v>818</v>
      </c>
      <c r="D78" s="657">
        <v>2186.6830170089079</v>
      </c>
      <c r="E78" s="675"/>
    </row>
    <row r="79" spans="1:5" ht="16.5" thickTop="1" thickBot="1">
      <c r="A79" s="672" t="s">
        <v>819</v>
      </c>
      <c r="B79" s="672" t="s">
        <v>377</v>
      </c>
      <c r="C79" s="673" t="s">
        <v>2023</v>
      </c>
      <c r="D79" s="657">
        <v>2186.6830170089079</v>
      </c>
      <c r="E79" s="675"/>
    </row>
    <row r="80" spans="1:5" ht="16.5" thickTop="1" thickBot="1">
      <c r="A80" s="672" t="s">
        <v>820</v>
      </c>
      <c r="B80" s="672" t="s">
        <v>377</v>
      </c>
      <c r="C80" s="673" t="s">
        <v>2024</v>
      </c>
      <c r="D80" s="657">
        <v>2186.6830170089079</v>
      </c>
      <c r="E80" s="675"/>
    </row>
    <row r="81" spans="1:5" ht="16.5" thickTop="1" thickBot="1">
      <c r="A81" s="672" t="s">
        <v>812</v>
      </c>
      <c r="B81" s="672" t="s">
        <v>377</v>
      </c>
      <c r="C81" s="673" t="s">
        <v>2247</v>
      </c>
      <c r="D81" s="657">
        <v>2280.3980034521469</v>
      </c>
      <c r="E81" s="675"/>
    </row>
    <row r="82" spans="1:5" ht="16.5" thickTop="1" thickBot="1">
      <c r="A82" s="672" t="s">
        <v>813</v>
      </c>
      <c r="B82" s="672" t="s">
        <v>377</v>
      </c>
      <c r="C82" s="673" t="s">
        <v>2248</v>
      </c>
      <c r="D82" s="657">
        <v>2280.3980034521469</v>
      </c>
      <c r="E82" s="675"/>
    </row>
    <row r="83" spans="1:5" ht="16.5" thickTop="1" thickBot="1">
      <c r="A83" s="672" t="s">
        <v>814</v>
      </c>
      <c r="B83" s="672" t="s">
        <v>377</v>
      </c>
      <c r="C83" s="673" t="s">
        <v>2249</v>
      </c>
      <c r="D83" s="657">
        <v>2304.3473888765302</v>
      </c>
      <c r="E83" s="675"/>
    </row>
    <row r="84" spans="1:5" ht="16.5" thickTop="1" thickBot="1">
      <c r="A84" s="672" t="s">
        <v>815</v>
      </c>
      <c r="B84" s="672" t="s">
        <v>377</v>
      </c>
      <c r="C84" s="673" t="s">
        <v>2250</v>
      </c>
      <c r="D84" s="657">
        <v>3091.800623775966</v>
      </c>
      <c r="E84" s="675"/>
    </row>
    <row r="85" spans="1:5" ht="16.5" thickTop="1" thickBot="1">
      <c r="A85" s="672" t="s">
        <v>821</v>
      </c>
      <c r="B85" s="672" t="s">
        <v>377</v>
      </c>
      <c r="C85" s="673" t="s">
        <v>1944</v>
      </c>
      <c r="D85" s="657">
        <v>2316.8427204022955</v>
      </c>
      <c r="E85" s="675"/>
    </row>
    <row r="86" spans="1:5" ht="16.5" thickTop="1" thickBot="1">
      <c r="A86" s="672" t="s">
        <v>816</v>
      </c>
      <c r="B86" s="672" t="s">
        <v>377</v>
      </c>
      <c r="C86" s="673" t="s">
        <v>2251</v>
      </c>
      <c r="D86" s="657">
        <v>2316.8427204022955</v>
      </c>
      <c r="E86" s="675"/>
    </row>
    <row r="87" spans="1:5" ht="16.5" thickTop="1" thickBot="1">
      <c r="A87" s="672" t="s">
        <v>804</v>
      </c>
      <c r="B87" s="672" t="s">
        <v>377</v>
      </c>
      <c r="C87" s="673" t="s">
        <v>2252</v>
      </c>
      <c r="D87" s="657">
        <v>458.16215594472357</v>
      </c>
      <c r="E87" s="675"/>
    </row>
    <row r="88" spans="1:5" ht="16.5" thickTop="1" thickBot="1">
      <c r="A88" s="672" t="s">
        <v>826</v>
      </c>
      <c r="B88" s="672" t="s">
        <v>377</v>
      </c>
      <c r="C88" s="673" t="s">
        <v>1945</v>
      </c>
      <c r="D88" s="657">
        <v>782.37195039999995</v>
      </c>
      <c r="E88" s="675"/>
    </row>
    <row r="89" spans="1:5" ht="16.5" thickTop="1" thickBot="1">
      <c r="A89" s="672" t="s">
        <v>824</v>
      </c>
      <c r="B89" s="672" t="s">
        <v>377</v>
      </c>
      <c r="C89" s="673" t="s">
        <v>825</v>
      </c>
      <c r="D89" s="657">
        <v>782.37195039999995</v>
      </c>
      <c r="E89" s="675"/>
    </row>
    <row r="90" spans="1:5" ht="16.5" thickTop="1" thickBot="1">
      <c r="A90" s="672" t="s">
        <v>915</v>
      </c>
      <c r="B90" s="672" t="s">
        <v>233</v>
      </c>
      <c r="C90" s="673" t="s">
        <v>916</v>
      </c>
      <c r="D90" s="657">
        <v>9661.0554174611607</v>
      </c>
      <c r="E90" s="675"/>
    </row>
    <row r="91" spans="1:5" ht="16.5" thickTop="1" thickBot="1">
      <c r="A91" s="672" t="s">
        <v>412</v>
      </c>
      <c r="B91" s="672" t="s">
        <v>377</v>
      </c>
      <c r="C91" s="673" t="s">
        <v>2253</v>
      </c>
      <c r="D91" s="657">
        <v>11314.878511932991</v>
      </c>
      <c r="E91" s="675"/>
    </row>
    <row r="92" spans="1:5" ht="16.5" thickTop="1" thickBot="1">
      <c r="A92" s="672" t="s">
        <v>413</v>
      </c>
      <c r="B92" s="672" t="s">
        <v>144</v>
      </c>
      <c r="C92" s="673" t="s">
        <v>414</v>
      </c>
      <c r="D92" s="657">
        <v>35339.921387745395</v>
      </c>
      <c r="E92" s="675"/>
    </row>
    <row r="93" spans="1:5" ht="16.5" thickTop="1" thickBot="1">
      <c r="A93" s="672" t="s">
        <v>415</v>
      </c>
      <c r="B93" s="672" t="s">
        <v>144</v>
      </c>
      <c r="C93" s="673" t="s">
        <v>416</v>
      </c>
      <c r="D93" s="657">
        <v>953.81030646674276</v>
      </c>
      <c r="E93" s="675"/>
    </row>
    <row r="94" spans="1:5" ht="16.5" thickTop="1" thickBot="1">
      <c r="A94" s="672" t="s">
        <v>417</v>
      </c>
      <c r="B94" s="672" t="s">
        <v>144</v>
      </c>
      <c r="C94" s="673" t="s">
        <v>418</v>
      </c>
      <c r="D94" s="657">
        <v>953.81030646674276</v>
      </c>
      <c r="E94" s="675"/>
    </row>
    <row r="95" spans="1:5" ht="16.5" thickTop="1" thickBot="1">
      <c r="A95" s="672" t="s">
        <v>419</v>
      </c>
      <c r="B95" s="672" t="s">
        <v>377</v>
      </c>
      <c r="C95" s="673" t="s">
        <v>420</v>
      </c>
      <c r="D95" s="657">
        <v>5867.7896280000004</v>
      </c>
      <c r="E95" s="675"/>
    </row>
    <row r="96" spans="1:5" ht="16.5" thickTop="1" thickBot="1">
      <c r="A96" s="672" t="s">
        <v>436</v>
      </c>
      <c r="B96" s="672" t="s">
        <v>377</v>
      </c>
      <c r="C96" s="673" t="s">
        <v>437</v>
      </c>
      <c r="D96" s="657">
        <v>5867.7896280000004</v>
      </c>
      <c r="E96" s="675"/>
    </row>
    <row r="97" spans="1:5" ht="16.5" thickTop="1" thickBot="1">
      <c r="A97" s="672" t="s">
        <v>434</v>
      </c>
      <c r="B97" s="672" t="s">
        <v>377</v>
      </c>
      <c r="C97" s="673" t="s">
        <v>435</v>
      </c>
      <c r="D97" s="657">
        <v>6474.2009098398676</v>
      </c>
      <c r="E97" s="675"/>
    </row>
    <row r="98" spans="1:5" ht="16.5" thickTop="1" thickBot="1">
      <c r="A98" s="672" t="s">
        <v>421</v>
      </c>
      <c r="B98" s="672" t="s">
        <v>422</v>
      </c>
      <c r="C98" s="673" t="s">
        <v>423</v>
      </c>
      <c r="D98" s="657">
        <v>3911.8597519999998</v>
      </c>
      <c r="E98" s="675"/>
    </row>
    <row r="99" spans="1:5" ht="16.5" thickTop="1" thickBot="1">
      <c r="A99" s="672" t="s">
        <v>835</v>
      </c>
      <c r="B99" s="672" t="s">
        <v>387</v>
      </c>
      <c r="C99" s="673" t="s">
        <v>2254</v>
      </c>
      <c r="D99" s="657">
        <v>442594.18288683513</v>
      </c>
      <c r="E99" s="675"/>
    </row>
    <row r="100" spans="1:5" ht="16.5" thickTop="1" thickBot="1">
      <c r="A100" s="672" t="s">
        <v>836</v>
      </c>
      <c r="B100" s="672" t="s">
        <v>387</v>
      </c>
      <c r="C100" s="673" t="s">
        <v>2255</v>
      </c>
      <c r="D100" s="657">
        <v>403659.40395634575</v>
      </c>
      <c r="E100" s="675"/>
    </row>
    <row r="101" spans="1:5" ht="16.5" thickTop="1" thickBot="1">
      <c r="A101" s="672" t="s">
        <v>837</v>
      </c>
      <c r="B101" s="672" t="s">
        <v>387</v>
      </c>
      <c r="C101" s="673" t="s">
        <v>2256</v>
      </c>
      <c r="D101" s="657">
        <v>436962.1846168426</v>
      </c>
      <c r="E101" s="675"/>
    </row>
    <row r="102" spans="1:5" ht="16.5" thickTop="1" thickBot="1">
      <c r="A102" s="672" t="s">
        <v>838</v>
      </c>
      <c r="B102" s="672" t="s">
        <v>387</v>
      </c>
      <c r="C102" s="673" t="s">
        <v>2257</v>
      </c>
      <c r="D102" s="657">
        <v>659983.69789080962</v>
      </c>
      <c r="E102" s="675"/>
    </row>
    <row r="103" spans="1:5" ht="16.5" thickTop="1" thickBot="1">
      <c r="A103" s="672" t="s">
        <v>839</v>
      </c>
      <c r="B103" s="672" t="s">
        <v>387</v>
      </c>
      <c r="C103" s="673" t="s">
        <v>2258</v>
      </c>
      <c r="D103" s="657">
        <v>599946.15111543518</v>
      </c>
      <c r="E103" s="675"/>
    </row>
    <row r="104" spans="1:5" ht="16.5" thickTop="1" thickBot="1">
      <c r="A104" s="672" t="s">
        <v>833</v>
      </c>
      <c r="B104" s="672" t="s">
        <v>387</v>
      </c>
      <c r="C104" s="673" t="s">
        <v>2006</v>
      </c>
      <c r="D104" s="657">
        <v>351513.46009469056</v>
      </c>
      <c r="E104" s="675"/>
    </row>
    <row r="105" spans="1:5" ht="16.5" thickTop="1" thickBot="1">
      <c r="A105" s="672" t="s">
        <v>832</v>
      </c>
      <c r="B105" s="672" t="s">
        <v>387</v>
      </c>
      <c r="C105" s="673" t="s">
        <v>2007</v>
      </c>
      <c r="D105" s="657">
        <v>372975.23326781939</v>
      </c>
      <c r="E105" s="675"/>
    </row>
    <row r="106" spans="1:5" ht="16.5" thickTop="1" thickBot="1">
      <c r="A106" s="672" t="s">
        <v>1661</v>
      </c>
      <c r="B106" s="672" t="s">
        <v>387</v>
      </c>
      <c r="C106" s="673" t="s">
        <v>2005</v>
      </c>
      <c r="D106" s="657">
        <v>392528.34455038764</v>
      </c>
      <c r="E106" s="675"/>
    </row>
    <row r="107" spans="1:5" ht="16.5" thickTop="1" thickBot="1">
      <c r="A107" s="672" t="s">
        <v>829</v>
      </c>
      <c r="B107" s="672" t="s">
        <v>387</v>
      </c>
      <c r="C107" s="673" t="s">
        <v>2005</v>
      </c>
      <c r="D107" s="657">
        <v>392528.34455038764</v>
      </c>
      <c r="E107" s="675"/>
    </row>
    <row r="108" spans="1:5" ht="16.5" thickTop="1" thickBot="1">
      <c r="A108" s="672" t="s">
        <v>831</v>
      </c>
      <c r="B108" s="672" t="s">
        <v>387</v>
      </c>
      <c r="C108" s="673" t="s">
        <v>2008</v>
      </c>
      <c r="D108" s="657">
        <v>414089.03909809544</v>
      </c>
      <c r="E108" s="675"/>
    </row>
    <row r="109" spans="1:5" ht="16.5" thickTop="1" thickBot="1">
      <c r="A109" s="672" t="s">
        <v>830</v>
      </c>
      <c r="B109" s="672" t="s">
        <v>387</v>
      </c>
      <c r="C109" s="673" t="s">
        <v>2009</v>
      </c>
      <c r="D109" s="657">
        <v>439763.82155066147</v>
      </c>
      <c r="E109" s="675"/>
    </row>
    <row r="110" spans="1:5" ht="16.5" thickTop="1" thickBot="1">
      <c r="A110" s="672" t="s">
        <v>834</v>
      </c>
      <c r="B110" s="672" t="s">
        <v>387</v>
      </c>
      <c r="C110" s="673" t="s">
        <v>2010</v>
      </c>
      <c r="D110" s="657">
        <v>293389.48139999999</v>
      </c>
      <c r="E110" s="675"/>
    </row>
    <row r="111" spans="1:5" ht="16.5" thickTop="1" thickBot="1">
      <c r="A111" s="672" t="s">
        <v>424</v>
      </c>
      <c r="B111" s="672" t="s">
        <v>144</v>
      </c>
      <c r="C111" s="673" t="s">
        <v>425</v>
      </c>
      <c r="D111" s="657">
        <v>1033.9886837570696</v>
      </c>
      <c r="E111" s="675"/>
    </row>
    <row r="112" spans="1:5" ht="16.5" thickTop="1" thickBot="1">
      <c r="A112" s="672" t="s">
        <v>426</v>
      </c>
      <c r="B112" s="672" t="s">
        <v>233</v>
      </c>
      <c r="C112" s="673" t="s">
        <v>427</v>
      </c>
      <c r="D112" s="657">
        <v>13467.291929440948</v>
      </c>
      <c r="E112" s="675"/>
    </row>
    <row r="113" spans="1:5" ht="16.5" thickTop="1" thickBot="1">
      <c r="A113" s="672" t="s">
        <v>428</v>
      </c>
      <c r="B113" s="672" t="s">
        <v>92</v>
      </c>
      <c r="C113" s="673" t="s">
        <v>427</v>
      </c>
      <c r="D113" s="657">
        <v>624.76657628825944</v>
      </c>
      <c r="E113" s="675"/>
    </row>
    <row r="114" spans="1:5" ht="16.5" thickTop="1" thickBot="1">
      <c r="A114" s="672" t="s">
        <v>429</v>
      </c>
      <c r="B114" s="672" t="s">
        <v>144</v>
      </c>
      <c r="C114" s="673" t="s">
        <v>2259</v>
      </c>
      <c r="D114" s="657">
        <v>39118.597520000003</v>
      </c>
      <c r="E114" s="675"/>
    </row>
    <row r="115" spans="1:5" ht="16.5" thickTop="1" thickBot="1">
      <c r="A115" s="672" t="s">
        <v>430</v>
      </c>
      <c r="B115" s="672" t="s">
        <v>92</v>
      </c>
      <c r="C115" s="673" t="s">
        <v>431</v>
      </c>
      <c r="D115" s="657">
        <v>39118.597520000003</v>
      </c>
      <c r="E115" s="675"/>
    </row>
    <row r="116" spans="1:5" ht="16.5" thickTop="1" thickBot="1">
      <c r="A116" s="672" t="s">
        <v>438</v>
      </c>
      <c r="B116" s="672" t="s">
        <v>92</v>
      </c>
      <c r="C116" s="673" t="s">
        <v>1913</v>
      </c>
      <c r="D116" s="657">
        <v>438065.4977407846</v>
      </c>
      <c r="E116" s="675"/>
    </row>
    <row r="117" spans="1:5" ht="16.5" thickTop="1" thickBot="1">
      <c r="A117" s="672" t="s">
        <v>440</v>
      </c>
      <c r="B117" s="672" t="s">
        <v>92</v>
      </c>
      <c r="C117" s="673" t="s">
        <v>441</v>
      </c>
      <c r="D117" s="657">
        <v>58677.896280000001</v>
      </c>
      <c r="E117" s="675"/>
    </row>
    <row r="118" spans="1:5" ht="16.5" thickTop="1" thickBot="1">
      <c r="A118" s="672" t="s">
        <v>439</v>
      </c>
      <c r="B118" s="672" t="s">
        <v>92</v>
      </c>
      <c r="C118" s="673" t="s">
        <v>2260</v>
      </c>
      <c r="D118" s="657">
        <v>58677.896280000001</v>
      </c>
      <c r="E118" s="675"/>
    </row>
    <row r="119" spans="1:5" ht="16.5" thickTop="1" thickBot="1">
      <c r="A119" s="672" t="s">
        <v>443</v>
      </c>
      <c r="B119" s="672" t="s">
        <v>387</v>
      </c>
      <c r="C119" s="673" t="s">
        <v>2261</v>
      </c>
      <c r="D119" s="657">
        <v>7823.7195039999997</v>
      </c>
      <c r="E119" s="675"/>
    </row>
    <row r="120" spans="1:5" ht="16.5" thickTop="1" thickBot="1">
      <c r="A120" s="672" t="s">
        <v>442</v>
      </c>
      <c r="B120" s="672" t="s">
        <v>387</v>
      </c>
      <c r="C120" s="673" t="s">
        <v>2262</v>
      </c>
      <c r="D120" s="657">
        <v>7823.7195039999997</v>
      </c>
      <c r="E120" s="675"/>
    </row>
    <row r="121" spans="1:5" ht="16.5" thickTop="1" thickBot="1">
      <c r="A121" s="672" t="s">
        <v>840</v>
      </c>
      <c r="B121" s="672" t="s">
        <v>606</v>
      </c>
      <c r="C121" s="673" t="s">
        <v>2263</v>
      </c>
      <c r="D121" s="657">
        <v>16660.442034353582</v>
      </c>
      <c r="E121" s="675"/>
    </row>
    <row r="122" spans="1:5" ht="16.5" thickTop="1" thickBot="1">
      <c r="A122" s="672" t="s">
        <v>841</v>
      </c>
      <c r="B122" s="672" t="s">
        <v>606</v>
      </c>
      <c r="C122" s="673" t="s">
        <v>1946</v>
      </c>
      <c r="D122" s="657">
        <v>29338.94814</v>
      </c>
      <c r="E122" s="675"/>
    </row>
    <row r="123" spans="1:5" ht="16.5" thickTop="1" thickBot="1">
      <c r="A123" s="672" t="s">
        <v>444</v>
      </c>
      <c r="B123" s="672" t="s">
        <v>387</v>
      </c>
      <c r="C123" s="673" t="s">
        <v>1914</v>
      </c>
      <c r="D123" s="657">
        <v>9779.6493800000007</v>
      </c>
      <c r="E123" s="675"/>
    </row>
    <row r="124" spans="1:5" ht="16.5" thickTop="1" thickBot="1">
      <c r="A124" s="672" t="s">
        <v>445</v>
      </c>
      <c r="B124" s="672" t="s">
        <v>144</v>
      </c>
      <c r="C124" s="673" t="s">
        <v>446</v>
      </c>
      <c r="D124" s="657">
        <v>20724.439182630376</v>
      </c>
      <c r="E124" s="675"/>
    </row>
    <row r="125" spans="1:5" ht="16.5" thickTop="1" thickBot="1">
      <c r="A125" s="672" t="s">
        <v>865</v>
      </c>
      <c r="B125" s="672" t="s">
        <v>422</v>
      </c>
      <c r="C125" s="673" t="s">
        <v>1947</v>
      </c>
      <c r="D125" s="657">
        <v>1536.9257776691184</v>
      </c>
      <c r="E125" s="675"/>
    </row>
    <row r="126" spans="1:5" ht="16.5" thickTop="1" thickBot="1">
      <c r="A126" s="672" t="s">
        <v>866</v>
      </c>
      <c r="B126" s="672" t="s">
        <v>422</v>
      </c>
      <c r="C126" s="673" t="s">
        <v>1948</v>
      </c>
      <c r="D126" s="657">
        <v>6035.343901788503</v>
      </c>
      <c r="E126" s="675"/>
    </row>
    <row r="127" spans="1:5" ht="16.5" thickTop="1" thickBot="1">
      <c r="A127" s="672" t="s">
        <v>864</v>
      </c>
      <c r="B127" s="672" t="s">
        <v>422</v>
      </c>
      <c r="C127" s="673" t="s">
        <v>2264</v>
      </c>
      <c r="D127" s="657">
        <v>6035.0216323980003</v>
      </c>
      <c r="E127" s="675"/>
    </row>
    <row r="128" spans="1:5" ht="16.5" thickTop="1" thickBot="1">
      <c r="A128" s="672" t="s">
        <v>846</v>
      </c>
      <c r="B128" s="672" t="s">
        <v>422</v>
      </c>
      <c r="C128" s="673" t="s">
        <v>847</v>
      </c>
      <c r="D128" s="657">
        <v>1536.9257776691184</v>
      </c>
      <c r="E128" s="675"/>
    </row>
    <row r="129" spans="1:5" ht="16.5" thickTop="1" thickBot="1">
      <c r="A129" s="672" t="s">
        <v>848</v>
      </c>
      <c r="B129" s="672" t="s">
        <v>422</v>
      </c>
      <c r="C129" s="673" t="s">
        <v>849</v>
      </c>
      <c r="D129" s="657">
        <v>1251.6157078308131</v>
      </c>
      <c r="E129" s="675"/>
    </row>
    <row r="130" spans="1:5" ht="16.5" thickTop="1" thickBot="1">
      <c r="A130" s="672" t="s">
        <v>850</v>
      </c>
      <c r="B130" s="672" t="s">
        <v>422</v>
      </c>
      <c r="C130" s="673" t="s">
        <v>851</v>
      </c>
      <c r="D130" s="657">
        <v>1400.5184085128483</v>
      </c>
      <c r="E130" s="675"/>
    </row>
    <row r="131" spans="1:5" ht="16.5" thickTop="1" thickBot="1">
      <c r="A131" s="672" t="s">
        <v>852</v>
      </c>
      <c r="B131" s="672" t="s">
        <v>422</v>
      </c>
      <c r="C131" s="673" t="s">
        <v>853</v>
      </c>
      <c r="D131" s="657">
        <v>1805.5754054730696</v>
      </c>
      <c r="E131" s="675"/>
    </row>
    <row r="132" spans="1:5" ht="16.5" thickTop="1" thickBot="1">
      <c r="A132" s="672" t="s">
        <v>854</v>
      </c>
      <c r="B132" s="672" t="s">
        <v>422</v>
      </c>
      <c r="C132" s="673" t="s">
        <v>855</v>
      </c>
      <c r="D132" s="657">
        <v>2048.1930925983438</v>
      </c>
      <c r="E132" s="675"/>
    </row>
    <row r="133" spans="1:5" ht="16.5" thickTop="1" thickBot="1">
      <c r="A133" s="672" t="s">
        <v>858</v>
      </c>
      <c r="B133" s="672" t="s">
        <v>422</v>
      </c>
      <c r="C133" s="673" t="s">
        <v>859</v>
      </c>
      <c r="D133" s="657">
        <v>1206.8407698634878</v>
      </c>
      <c r="E133" s="675"/>
    </row>
    <row r="134" spans="1:5" ht="16.5" thickTop="1" thickBot="1">
      <c r="A134" s="672" t="s">
        <v>856</v>
      </c>
      <c r="B134" s="672" t="s">
        <v>422</v>
      </c>
      <c r="C134" s="673" t="s">
        <v>857</v>
      </c>
      <c r="D134" s="657">
        <v>1557.7513302120603</v>
      </c>
      <c r="E134" s="675"/>
    </row>
    <row r="135" spans="1:5" ht="16.5" thickTop="1" thickBot="1">
      <c r="A135" s="672" t="s">
        <v>860</v>
      </c>
      <c r="B135" s="672" t="s">
        <v>422</v>
      </c>
      <c r="C135" s="673" t="s">
        <v>861</v>
      </c>
      <c r="D135" s="657">
        <v>1297.4319234252855</v>
      </c>
      <c r="E135" s="675"/>
    </row>
    <row r="136" spans="1:5" ht="16.5" thickTop="1" thickBot="1">
      <c r="A136" s="672" t="s">
        <v>862</v>
      </c>
      <c r="B136" s="672" t="s">
        <v>422</v>
      </c>
      <c r="C136" s="673" t="s">
        <v>863</v>
      </c>
      <c r="D136" s="657">
        <v>1617.1041549594447</v>
      </c>
      <c r="E136" s="675"/>
    </row>
    <row r="137" spans="1:5" ht="16.5" thickTop="1" thickBot="1">
      <c r="A137" s="672" t="s">
        <v>845</v>
      </c>
      <c r="B137" s="672" t="s">
        <v>377</v>
      </c>
      <c r="C137" s="673" t="s">
        <v>2265</v>
      </c>
      <c r="D137" s="657">
        <v>0</v>
      </c>
      <c r="E137" s="675"/>
    </row>
    <row r="138" spans="1:5" ht="31.5" thickTop="1" thickBot="1">
      <c r="A138" s="672" t="s">
        <v>842</v>
      </c>
      <c r="B138" s="672" t="s">
        <v>843</v>
      </c>
      <c r="C138" s="673" t="s">
        <v>844</v>
      </c>
      <c r="D138" s="657">
        <v>1711.9663478332186</v>
      </c>
      <c r="E138" s="675"/>
    </row>
    <row r="139" spans="1:5" ht="16.5" thickTop="1" thickBot="1">
      <c r="A139" s="672" t="s">
        <v>447</v>
      </c>
      <c r="B139" s="672" t="s">
        <v>377</v>
      </c>
      <c r="C139" s="673" t="s">
        <v>448</v>
      </c>
      <c r="D139" s="657">
        <v>6195.6018815252392</v>
      </c>
      <c r="E139" s="675"/>
    </row>
    <row r="140" spans="1:5" ht="16.5" thickTop="1" thickBot="1">
      <c r="A140" s="672" t="s">
        <v>449</v>
      </c>
      <c r="B140" s="672" t="s">
        <v>450</v>
      </c>
      <c r="C140" s="673" t="s">
        <v>2266</v>
      </c>
      <c r="D140" s="657">
        <v>874.63989696420333</v>
      </c>
      <c r="E140" s="675"/>
    </row>
    <row r="141" spans="1:5" ht="16.5" thickTop="1" thickBot="1">
      <c r="A141" s="672" t="s">
        <v>451</v>
      </c>
      <c r="B141" s="672" t="s">
        <v>144</v>
      </c>
      <c r="C141" s="673" t="s">
        <v>2267</v>
      </c>
      <c r="D141" s="657">
        <v>1332.4716403878369</v>
      </c>
      <c r="E141" s="675"/>
    </row>
    <row r="142" spans="1:5" ht="16.5" thickTop="1" thickBot="1">
      <c r="A142" s="672" t="s">
        <v>452</v>
      </c>
      <c r="B142" s="672" t="s">
        <v>92</v>
      </c>
      <c r="C142" s="673" t="s">
        <v>2268</v>
      </c>
      <c r="D142" s="657">
        <v>4889.8246900000004</v>
      </c>
      <c r="E142" s="675"/>
    </row>
    <row r="143" spans="1:5" ht="16.5" thickTop="1" thickBot="1">
      <c r="A143" s="672" t="s">
        <v>453</v>
      </c>
      <c r="B143" s="672" t="s">
        <v>454</v>
      </c>
      <c r="C143" s="673" t="s">
        <v>455</v>
      </c>
      <c r="D143" s="657">
        <v>15181.827803804705</v>
      </c>
      <c r="E143" s="675"/>
    </row>
    <row r="144" spans="1:5" ht="16.5" thickTop="1" thickBot="1">
      <c r="A144" s="672" t="s">
        <v>456</v>
      </c>
      <c r="B144" s="672" t="s">
        <v>422</v>
      </c>
      <c r="C144" s="673" t="s">
        <v>457</v>
      </c>
      <c r="D144" s="657">
        <v>29796.694780956037</v>
      </c>
      <c r="E144" s="675"/>
    </row>
    <row r="145" spans="1:5" ht="16.5" thickTop="1" thickBot="1">
      <c r="A145" s="672" t="s">
        <v>873</v>
      </c>
      <c r="B145" s="672" t="s">
        <v>233</v>
      </c>
      <c r="C145" s="673" t="s">
        <v>875</v>
      </c>
      <c r="D145" s="657">
        <v>7823.7195039999997</v>
      </c>
      <c r="E145" s="675"/>
    </row>
    <row r="146" spans="1:5" ht="31.5" thickTop="1" thickBot="1">
      <c r="A146" s="672" t="s">
        <v>867</v>
      </c>
      <c r="B146" s="672" t="s">
        <v>233</v>
      </c>
      <c r="C146" s="673" t="s">
        <v>2269</v>
      </c>
      <c r="D146" s="657">
        <v>5867.7896280000004</v>
      </c>
      <c r="E146" s="675"/>
    </row>
    <row r="147" spans="1:5" ht="16.5" thickTop="1" thickBot="1">
      <c r="A147" s="672" t="s">
        <v>868</v>
      </c>
      <c r="B147" s="672" t="s">
        <v>233</v>
      </c>
      <c r="C147" s="673" t="s">
        <v>2270</v>
      </c>
      <c r="D147" s="657">
        <v>7823.7195039999997</v>
      </c>
      <c r="E147" s="675"/>
    </row>
    <row r="148" spans="1:5" ht="16.5" thickTop="1" thickBot="1">
      <c r="A148" s="672" t="s">
        <v>1691</v>
      </c>
      <c r="B148" s="672" t="s">
        <v>233</v>
      </c>
      <c r="C148" s="673" t="s">
        <v>1949</v>
      </c>
      <c r="D148" s="657">
        <v>6095.2362229356095</v>
      </c>
      <c r="E148" s="675"/>
    </row>
    <row r="149" spans="1:5" ht="16.5" thickTop="1" thickBot="1">
      <c r="A149" s="672" t="s">
        <v>869</v>
      </c>
      <c r="B149" s="672" t="s">
        <v>144</v>
      </c>
      <c r="C149" s="673" t="s">
        <v>2271</v>
      </c>
      <c r="D149" s="657">
        <v>6135.4117799528694</v>
      </c>
      <c r="E149" s="675"/>
    </row>
    <row r="150" spans="1:5" ht="16.5" thickTop="1" thickBot="1">
      <c r="A150" s="672" t="s">
        <v>870</v>
      </c>
      <c r="B150" s="672" t="s">
        <v>233</v>
      </c>
      <c r="C150" s="673" t="s">
        <v>871</v>
      </c>
      <c r="D150" s="657">
        <v>7823.7195039999997</v>
      </c>
      <c r="E150" s="675"/>
    </row>
    <row r="151" spans="1:5" ht="16.5" thickTop="1" thickBot="1">
      <c r="A151" s="672" t="s">
        <v>872</v>
      </c>
      <c r="B151" s="672" t="s">
        <v>450</v>
      </c>
      <c r="C151" s="673" t="s">
        <v>2272</v>
      </c>
      <c r="D151" s="657">
        <v>179251.88696733717</v>
      </c>
      <c r="E151" s="675"/>
    </row>
    <row r="152" spans="1:5" ht="16.5" thickTop="1" thickBot="1">
      <c r="A152" s="672" t="s">
        <v>458</v>
      </c>
      <c r="B152" s="672" t="s">
        <v>92</v>
      </c>
      <c r="C152" s="673" t="s">
        <v>459</v>
      </c>
      <c r="D152" s="657">
        <v>1651.9680225778866</v>
      </c>
      <c r="E152" s="675"/>
    </row>
    <row r="153" spans="1:5" ht="16.5" thickTop="1" thickBot="1">
      <c r="A153" s="672" t="s">
        <v>460</v>
      </c>
      <c r="B153" s="672" t="s">
        <v>377</v>
      </c>
      <c r="C153" s="673" t="s">
        <v>461</v>
      </c>
      <c r="D153" s="657">
        <v>61178.150979875267</v>
      </c>
      <c r="E153" s="675"/>
    </row>
    <row r="154" spans="1:5" ht="16.5" thickTop="1" thickBot="1">
      <c r="A154" s="672" t="s">
        <v>462</v>
      </c>
      <c r="B154" s="672" t="s">
        <v>377</v>
      </c>
      <c r="C154" s="673" t="s">
        <v>463</v>
      </c>
      <c r="D154" s="657">
        <v>4611.1787077860699</v>
      </c>
      <c r="E154" s="675"/>
    </row>
    <row r="155" spans="1:5" ht="16.5" thickTop="1" thickBot="1">
      <c r="A155" s="672" t="s">
        <v>909</v>
      </c>
      <c r="B155" s="672" t="s">
        <v>144</v>
      </c>
      <c r="C155" s="673" t="s">
        <v>2273</v>
      </c>
      <c r="D155" s="657">
        <v>59573.248781349277</v>
      </c>
      <c r="E155" s="675"/>
    </row>
    <row r="156" spans="1:5" ht="16.5" thickTop="1" thickBot="1">
      <c r="A156" s="672" t="s">
        <v>910</v>
      </c>
      <c r="B156" s="672" t="s">
        <v>144</v>
      </c>
      <c r="C156" s="673" t="s">
        <v>2274</v>
      </c>
      <c r="D156" s="657">
        <v>31433.047730689483</v>
      </c>
      <c r="E156" s="675"/>
    </row>
    <row r="157" spans="1:5" ht="16.5" thickTop="1" thickBot="1">
      <c r="A157" s="672" t="s">
        <v>911</v>
      </c>
      <c r="B157" s="672" t="s">
        <v>144</v>
      </c>
      <c r="C157" s="673" t="s">
        <v>2275</v>
      </c>
      <c r="D157" s="657">
        <v>35093.720068957613</v>
      </c>
      <c r="E157" s="675"/>
    </row>
    <row r="158" spans="1:5" ht="16.5" thickTop="1" thickBot="1">
      <c r="A158" s="672" t="s">
        <v>912</v>
      </c>
      <c r="B158" s="672" t="s">
        <v>144</v>
      </c>
      <c r="C158" s="673" t="s">
        <v>2276</v>
      </c>
      <c r="D158" s="657">
        <v>68710.80291034143</v>
      </c>
      <c r="E158" s="675"/>
    </row>
    <row r="159" spans="1:5" ht="16.5" thickTop="1" thickBot="1">
      <c r="A159" s="672" t="s">
        <v>466</v>
      </c>
      <c r="B159" s="672" t="s">
        <v>233</v>
      </c>
      <c r="C159" s="673" t="s">
        <v>467</v>
      </c>
      <c r="D159" s="657">
        <v>6547.8737650562198</v>
      </c>
      <c r="E159" s="675"/>
    </row>
    <row r="160" spans="1:5" ht="16.5" thickTop="1" thickBot="1">
      <c r="A160" s="672" t="s">
        <v>902</v>
      </c>
      <c r="B160" s="672" t="s">
        <v>233</v>
      </c>
      <c r="C160" s="673" t="s">
        <v>467</v>
      </c>
      <c r="D160" s="657">
        <v>6547.8737650562198</v>
      </c>
      <c r="E160" s="675"/>
    </row>
    <row r="161" spans="1:5" ht="16.5" thickTop="1" thickBot="1">
      <c r="A161" s="672" t="s">
        <v>468</v>
      </c>
      <c r="B161" s="672" t="s">
        <v>233</v>
      </c>
      <c r="C161" s="673" t="s">
        <v>469</v>
      </c>
      <c r="D161" s="657">
        <v>8190.6898151390806</v>
      </c>
      <c r="E161" s="675"/>
    </row>
    <row r="162" spans="1:5" ht="16.5" thickTop="1" thickBot="1">
      <c r="A162" s="672" t="s">
        <v>903</v>
      </c>
      <c r="B162" s="672" t="s">
        <v>233</v>
      </c>
      <c r="C162" s="673" t="s">
        <v>469</v>
      </c>
      <c r="D162" s="657">
        <v>8190.6898151390806</v>
      </c>
      <c r="E162" s="675"/>
    </row>
    <row r="163" spans="1:5" ht="16.5" thickTop="1" thickBot="1">
      <c r="A163" s="672" t="s">
        <v>894</v>
      </c>
      <c r="B163" s="672" t="s">
        <v>233</v>
      </c>
      <c r="C163" s="673" t="s">
        <v>895</v>
      </c>
      <c r="D163" s="657">
        <v>9566.2175606003984</v>
      </c>
      <c r="E163" s="675"/>
    </row>
    <row r="164" spans="1:5" ht="16.5" thickTop="1" thickBot="1">
      <c r="A164" s="672" t="s">
        <v>900</v>
      </c>
      <c r="B164" s="672" t="s">
        <v>233</v>
      </c>
      <c r="C164" s="673" t="s">
        <v>895</v>
      </c>
      <c r="D164" s="657">
        <v>9566.2175606003984</v>
      </c>
      <c r="E164" s="675"/>
    </row>
    <row r="165" spans="1:5" ht="16.5" thickTop="1" thickBot="1">
      <c r="A165" s="672" t="s">
        <v>907</v>
      </c>
      <c r="B165" s="672" t="s">
        <v>874</v>
      </c>
      <c r="C165" s="673" t="s">
        <v>908</v>
      </c>
      <c r="D165" s="657">
        <v>12834.977423879018</v>
      </c>
      <c r="E165" s="675"/>
    </row>
    <row r="166" spans="1:5" ht="16.5" thickTop="1" thickBot="1">
      <c r="A166" s="672" t="s">
        <v>905</v>
      </c>
      <c r="B166" s="672" t="s">
        <v>233</v>
      </c>
      <c r="C166" s="673" t="s">
        <v>906</v>
      </c>
      <c r="D166" s="657">
        <v>7517.8113553146686</v>
      </c>
      <c r="E166" s="675"/>
    </row>
    <row r="167" spans="1:5" ht="16.5" thickTop="1" thickBot="1">
      <c r="A167" s="672" t="s">
        <v>470</v>
      </c>
      <c r="B167" s="672" t="s">
        <v>233</v>
      </c>
      <c r="C167" s="673" t="s">
        <v>471</v>
      </c>
      <c r="D167" s="657">
        <v>9731.1771350519812</v>
      </c>
      <c r="E167" s="675"/>
    </row>
    <row r="168" spans="1:5" ht="16.5" thickTop="1" thickBot="1">
      <c r="A168" s="672" t="s">
        <v>904</v>
      </c>
      <c r="B168" s="672" t="s">
        <v>233</v>
      </c>
      <c r="C168" s="673" t="s">
        <v>471</v>
      </c>
      <c r="D168" s="657">
        <v>9731.1771350519812</v>
      </c>
      <c r="E168" s="675"/>
    </row>
    <row r="169" spans="1:5" ht="16.5" thickTop="1" thickBot="1">
      <c r="A169" s="672" t="s">
        <v>464</v>
      </c>
      <c r="B169" s="672" t="s">
        <v>233</v>
      </c>
      <c r="C169" s="673" t="s">
        <v>465</v>
      </c>
      <c r="D169" s="657">
        <v>9353.8025097710979</v>
      </c>
      <c r="E169" s="675"/>
    </row>
    <row r="170" spans="1:5" ht="16.5" thickTop="1" thickBot="1">
      <c r="A170" s="672" t="s">
        <v>901</v>
      </c>
      <c r="B170" s="672" t="s">
        <v>233</v>
      </c>
      <c r="C170" s="673" t="s">
        <v>465</v>
      </c>
      <c r="D170" s="657">
        <v>9353.8025097710979</v>
      </c>
      <c r="E170" s="675"/>
    </row>
    <row r="171" spans="1:5" ht="16.5" thickTop="1" thickBot="1">
      <c r="A171" s="672" t="s">
        <v>877</v>
      </c>
      <c r="B171" s="672" t="s">
        <v>233</v>
      </c>
      <c r="C171" s="673" t="s">
        <v>878</v>
      </c>
      <c r="D171" s="657">
        <v>7231.6731205366032</v>
      </c>
      <c r="E171" s="675"/>
    </row>
    <row r="172" spans="1:5" ht="16.5" thickTop="1" thickBot="1">
      <c r="A172" s="672" t="s">
        <v>890</v>
      </c>
      <c r="B172" s="672" t="s">
        <v>874</v>
      </c>
      <c r="C172" s="673" t="s">
        <v>891</v>
      </c>
      <c r="D172" s="657">
        <v>17807.63014071223</v>
      </c>
      <c r="E172" s="675"/>
    </row>
    <row r="173" spans="1:5" ht="16.5" thickTop="1" thickBot="1">
      <c r="A173" s="672" t="s">
        <v>892</v>
      </c>
      <c r="B173" s="672" t="s">
        <v>874</v>
      </c>
      <c r="C173" s="673" t="s">
        <v>893</v>
      </c>
      <c r="D173" s="657">
        <v>5920.3294443644136</v>
      </c>
      <c r="E173" s="675"/>
    </row>
    <row r="174" spans="1:5" ht="16.5" thickTop="1" thickBot="1">
      <c r="A174" s="672" t="s">
        <v>879</v>
      </c>
      <c r="B174" s="672" t="s">
        <v>233</v>
      </c>
      <c r="C174" s="673" t="s">
        <v>880</v>
      </c>
      <c r="D174" s="657">
        <v>3973.51542519333</v>
      </c>
      <c r="E174" s="675"/>
    </row>
    <row r="175" spans="1:5" ht="16.5" thickTop="1" thickBot="1">
      <c r="A175" s="672" t="s">
        <v>881</v>
      </c>
      <c r="B175" s="672" t="s">
        <v>233</v>
      </c>
      <c r="C175" s="673" t="s">
        <v>882</v>
      </c>
      <c r="D175" s="657">
        <v>4363.1290945396477</v>
      </c>
      <c r="E175" s="675"/>
    </row>
    <row r="176" spans="1:5" ht="31.5" thickTop="1" thickBot="1">
      <c r="A176" s="672" t="s">
        <v>887</v>
      </c>
      <c r="B176" s="672" t="s">
        <v>233</v>
      </c>
      <c r="C176" s="673" t="s">
        <v>1952</v>
      </c>
      <c r="D176" s="657">
        <v>5091.8475967493141</v>
      </c>
      <c r="E176" s="675"/>
    </row>
    <row r="177" spans="1:5" ht="16.5" thickTop="1" thickBot="1">
      <c r="A177" s="672" t="s">
        <v>883</v>
      </c>
      <c r="B177" s="672" t="s">
        <v>233</v>
      </c>
      <c r="C177" s="673" t="s">
        <v>1951</v>
      </c>
      <c r="D177" s="657">
        <v>6209.1384906781514</v>
      </c>
      <c r="E177" s="675"/>
    </row>
    <row r="178" spans="1:5" ht="16.5" thickTop="1" thickBot="1">
      <c r="A178" s="672" t="s">
        <v>884</v>
      </c>
      <c r="B178" s="672" t="s">
        <v>233</v>
      </c>
      <c r="C178" s="673" t="s">
        <v>2277</v>
      </c>
      <c r="D178" s="657">
        <v>7800.2107049589195</v>
      </c>
      <c r="E178" s="675"/>
    </row>
    <row r="179" spans="1:5" ht="31.5" thickTop="1" thickBot="1">
      <c r="A179" s="672" t="s">
        <v>889</v>
      </c>
      <c r="B179" s="672" t="s">
        <v>233</v>
      </c>
      <c r="C179" s="673" t="s">
        <v>1953</v>
      </c>
      <c r="D179" s="657">
        <v>6039.410237453174</v>
      </c>
      <c r="E179" s="675"/>
    </row>
    <row r="180" spans="1:5" ht="31.5" thickTop="1" thickBot="1">
      <c r="A180" s="672" t="s">
        <v>876</v>
      </c>
      <c r="B180" s="672" t="s">
        <v>233</v>
      </c>
      <c r="C180" s="673" t="s">
        <v>1950</v>
      </c>
      <c r="D180" s="657">
        <v>6815.1620696777627</v>
      </c>
      <c r="E180" s="675"/>
    </row>
    <row r="181" spans="1:5" ht="16.5" thickTop="1" thickBot="1">
      <c r="A181" s="672" t="s">
        <v>885</v>
      </c>
      <c r="B181" s="672" t="s">
        <v>233</v>
      </c>
      <c r="C181" s="673" t="s">
        <v>886</v>
      </c>
      <c r="D181" s="657">
        <v>5079.3522652235497</v>
      </c>
      <c r="E181" s="675"/>
    </row>
    <row r="182" spans="1:5" ht="16.5" thickTop="1" thickBot="1">
      <c r="A182" s="672" t="s">
        <v>888</v>
      </c>
      <c r="B182" s="672" t="s">
        <v>233</v>
      </c>
      <c r="C182" s="673" t="s">
        <v>886</v>
      </c>
      <c r="D182" s="657">
        <v>5079.3522652235497</v>
      </c>
      <c r="E182" s="675"/>
    </row>
    <row r="183" spans="1:5" ht="16.5" thickTop="1" thickBot="1">
      <c r="A183" s="672" t="s">
        <v>472</v>
      </c>
      <c r="B183" s="672" t="s">
        <v>377</v>
      </c>
      <c r="C183" s="673" t="s">
        <v>473</v>
      </c>
      <c r="D183" s="657">
        <v>6768.3045764561439</v>
      </c>
      <c r="E183" s="675"/>
    </row>
    <row r="184" spans="1:5" ht="16.5" thickTop="1" thickBot="1">
      <c r="A184" s="672" t="s">
        <v>476</v>
      </c>
      <c r="B184" s="672" t="s">
        <v>92</v>
      </c>
      <c r="C184" s="673" t="s">
        <v>477</v>
      </c>
      <c r="D184" s="657">
        <v>5388.6117204862376</v>
      </c>
      <c r="E184" s="675"/>
    </row>
    <row r="185" spans="1:5" ht="16.5" thickTop="1" thickBot="1">
      <c r="A185" s="672" t="s">
        <v>474</v>
      </c>
      <c r="B185" s="672" t="s">
        <v>387</v>
      </c>
      <c r="C185" s="673" t="s">
        <v>475</v>
      </c>
      <c r="D185" s="657">
        <v>76825.463330912971</v>
      </c>
      <c r="E185" s="675"/>
    </row>
    <row r="186" spans="1:5" ht="16.5" thickTop="1" thickBot="1">
      <c r="A186" s="672" t="s">
        <v>478</v>
      </c>
      <c r="B186" s="672" t="s">
        <v>144</v>
      </c>
      <c r="C186" s="673" t="s">
        <v>1915</v>
      </c>
      <c r="D186" s="657">
        <v>2603.1940678677474</v>
      </c>
      <c r="E186" s="675"/>
    </row>
    <row r="187" spans="1:5" ht="16.5" thickTop="1" thickBot="1">
      <c r="A187" s="672" t="s">
        <v>1455</v>
      </c>
      <c r="B187" s="672" t="s">
        <v>377</v>
      </c>
      <c r="C187" s="673" t="s">
        <v>1454</v>
      </c>
      <c r="D187" s="657">
        <v>15079.782596344288</v>
      </c>
      <c r="E187" s="675"/>
    </row>
    <row r="188" spans="1:5" ht="16.5" thickTop="1" thickBot="1">
      <c r="A188" s="672" t="s">
        <v>1709</v>
      </c>
      <c r="B188" s="672" t="s">
        <v>377</v>
      </c>
      <c r="C188" s="673" t="s">
        <v>1708</v>
      </c>
      <c r="D188" s="657">
        <v>15079.782596344288</v>
      </c>
      <c r="E188" s="675"/>
    </row>
    <row r="189" spans="1:5" ht="16.5" thickTop="1" thickBot="1">
      <c r="A189" s="672" t="s">
        <v>479</v>
      </c>
      <c r="B189" s="672" t="s">
        <v>377</v>
      </c>
      <c r="C189" s="673" t="s">
        <v>480</v>
      </c>
      <c r="D189" s="657">
        <v>29338.94814</v>
      </c>
      <c r="E189" s="675"/>
    </row>
    <row r="190" spans="1:5" ht="16.5" thickTop="1" thickBot="1">
      <c r="A190" s="672" t="s">
        <v>1666</v>
      </c>
      <c r="B190" s="672" t="s">
        <v>144</v>
      </c>
      <c r="C190" s="673" t="s">
        <v>1665</v>
      </c>
      <c r="D190" s="657">
        <v>947641.74617549183</v>
      </c>
      <c r="E190" s="675"/>
    </row>
    <row r="191" spans="1:5" ht="16.5" thickTop="1" thickBot="1">
      <c r="A191" s="672" t="s">
        <v>488</v>
      </c>
      <c r="B191" s="672" t="s">
        <v>92</v>
      </c>
      <c r="C191" s="673" t="s">
        <v>489</v>
      </c>
      <c r="D191" s="657">
        <v>923201.43898314331</v>
      </c>
      <c r="E191" s="675"/>
    </row>
    <row r="192" spans="1:5" ht="16.5" thickTop="1" thickBot="1">
      <c r="A192" s="672" t="s">
        <v>490</v>
      </c>
      <c r="B192" s="672" t="s">
        <v>92</v>
      </c>
      <c r="C192" s="673" t="s">
        <v>491</v>
      </c>
      <c r="D192" s="657">
        <v>403859.75172089104</v>
      </c>
      <c r="E192" s="675"/>
    </row>
    <row r="193" spans="1:5" ht="16.5" thickTop="1" thickBot="1">
      <c r="A193" s="672" t="s">
        <v>481</v>
      </c>
      <c r="B193" s="672" t="s">
        <v>233</v>
      </c>
      <c r="C193" s="673" t="s">
        <v>482</v>
      </c>
      <c r="D193" s="657">
        <v>2593.9205282649455</v>
      </c>
      <c r="E193" s="675"/>
    </row>
    <row r="194" spans="1:5" ht="16.5" thickTop="1" thickBot="1">
      <c r="A194" s="672" t="s">
        <v>492</v>
      </c>
      <c r="B194" s="672" t="s">
        <v>92</v>
      </c>
      <c r="C194" s="673" t="s">
        <v>493</v>
      </c>
      <c r="D194" s="657">
        <v>1055.8009179206724</v>
      </c>
      <c r="E194" s="675"/>
    </row>
    <row r="195" spans="1:5" ht="16.5" thickTop="1" thickBot="1">
      <c r="A195" s="672" t="s">
        <v>483</v>
      </c>
      <c r="B195" s="672" t="s">
        <v>422</v>
      </c>
      <c r="C195" s="673" t="s">
        <v>2278</v>
      </c>
      <c r="D195" s="657">
        <v>1227.5275732451194</v>
      </c>
      <c r="E195" s="675"/>
    </row>
    <row r="196" spans="1:5" ht="16.5" thickTop="1" thickBot="1">
      <c r="A196" s="672" t="s">
        <v>484</v>
      </c>
      <c r="B196" s="672" t="s">
        <v>92</v>
      </c>
      <c r="C196" s="673" t="s">
        <v>485</v>
      </c>
      <c r="D196" s="657">
        <v>24470.02423795683</v>
      </c>
      <c r="E196" s="675"/>
    </row>
    <row r="197" spans="1:5" ht="16.5" thickTop="1" thickBot="1">
      <c r="A197" s="672" t="s">
        <v>486</v>
      </c>
      <c r="B197" s="672" t="s">
        <v>144</v>
      </c>
      <c r="C197" s="673" t="s">
        <v>487</v>
      </c>
      <c r="D197" s="657">
        <v>1647.3038418159892</v>
      </c>
      <c r="E197" s="675"/>
    </row>
    <row r="198" spans="1:5" ht="16.5" thickTop="1" thickBot="1">
      <c r="A198" s="672" t="s">
        <v>494</v>
      </c>
      <c r="B198" s="672" t="s">
        <v>92</v>
      </c>
      <c r="C198" s="673" t="s">
        <v>495</v>
      </c>
      <c r="D198" s="657">
        <v>23264.721632133533</v>
      </c>
      <c r="E198" s="675"/>
    </row>
    <row r="199" spans="1:5" ht="16.5" thickTop="1" thickBot="1">
      <c r="A199" s="672" t="s">
        <v>925</v>
      </c>
      <c r="B199" s="672" t="s">
        <v>92</v>
      </c>
      <c r="C199" s="673" t="s">
        <v>926</v>
      </c>
      <c r="D199" s="657">
        <v>133825.00064094516</v>
      </c>
      <c r="E199" s="675"/>
    </row>
    <row r="200" spans="1:5" ht="31.5" thickTop="1" thickBot="1">
      <c r="A200" s="672" t="s">
        <v>929</v>
      </c>
      <c r="B200" s="672" t="s">
        <v>92</v>
      </c>
      <c r="C200" s="673" t="s">
        <v>930</v>
      </c>
      <c r="D200" s="657">
        <v>206677.26984730066</v>
      </c>
      <c r="E200" s="675"/>
    </row>
    <row r="201" spans="1:5" ht="16.5" thickTop="1" thickBot="1">
      <c r="A201" s="672" t="s">
        <v>927</v>
      </c>
      <c r="B201" s="672" t="s">
        <v>92</v>
      </c>
      <c r="C201" s="673" t="s">
        <v>928</v>
      </c>
      <c r="D201" s="657">
        <v>206677.26984730066</v>
      </c>
      <c r="E201" s="675"/>
    </row>
    <row r="202" spans="1:5" ht="16.5" thickTop="1" thickBot="1">
      <c r="A202" s="672" t="s">
        <v>931</v>
      </c>
      <c r="B202" s="672" t="s">
        <v>233</v>
      </c>
      <c r="C202" s="673" t="s">
        <v>932</v>
      </c>
      <c r="D202" s="657">
        <v>19889.44395613674</v>
      </c>
      <c r="E202" s="675"/>
    </row>
    <row r="203" spans="1:5" ht="16.5" thickTop="1" thickBot="1">
      <c r="A203" s="672" t="s">
        <v>920</v>
      </c>
      <c r="B203" s="672" t="s">
        <v>233</v>
      </c>
      <c r="C203" s="673" t="s">
        <v>2279</v>
      </c>
      <c r="D203" s="657">
        <v>12495.33152576519</v>
      </c>
      <c r="E203" s="675"/>
    </row>
    <row r="204" spans="1:5" ht="16.5" thickTop="1" thickBot="1">
      <c r="A204" s="672" t="s">
        <v>923</v>
      </c>
      <c r="B204" s="672" t="s">
        <v>92</v>
      </c>
      <c r="C204" s="673" t="s">
        <v>924</v>
      </c>
      <c r="D204" s="657">
        <v>72094.939070783686</v>
      </c>
      <c r="E204" s="675"/>
    </row>
    <row r="205" spans="1:5" ht="16.5" thickTop="1" thickBot="1">
      <c r="A205" s="672" t="s">
        <v>921</v>
      </c>
      <c r="B205" s="672" t="s">
        <v>92</v>
      </c>
      <c r="C205" s="673" t="s">
        <v>922</v>
      </c>
      <c r="D205" s="657">
        <v>104127.76271470991</v>
      </c>
      <c r="E205" s="675"/>
    </row>
    <row r="206" spans="1:5" ht="16.5" thickTop="1" thickBot="1">
      <c r="A206" s="672" t="s">
        <v>496</v>
      </c>
      <c r="B206" s="672" t="s">
        <v>144</v>
      </c>
      <c r="C206" s="673" t="s">
        <v>1916</v>
      </c>
      <c r="D206" s="657">
        <v>3123.8328814412976</v>
      </c>
      <c r="E206" s="675"/>
    </row>
    <row r="207" spans="1:5" ht="16.5" thickTop="1" thickBot="1">
      <c r="A207" s="672" t="s">
        <v>505</v>
      </c>
      <c r="B207" s="672" t="s">
        <v>144</v>
      </c>
      <c r="C207" s="673" t="s">
        <v>506</v>
      </c>
      <c r="D207" s="657">
        <v>3123.8328814412976</v>
      </c>
      <c r="E207" s="675"/>
    </row>
    <row r="208" spans="1:5" ht="16.5" thickTop="1" thickBot="1">
      <c r="A208" s="672" t="s">
        <v>507</v>
      </c>
      <c r="B208" s="672" t="s">
        <v>144</v>
      </c>
      <c r="C208" s="673" t="s">
        <v>508</v>
      </c>
      <c r="D208" s="657">
        <v>5935.2824747384657</v>
      </c>
      <c r="E208" s="675"/>
    </row>
    <row r="209" spans="1:5" ht="16.5" thickTop="1" thickBot="1">
      <c r="A209" s="672" t="s">
        <v>509</v>
      </c>
      <c r="B209" s="672" t="s">
        <v>233</v>
      </c>
      <c r="C209" s="673" t="s">
        <v>510</v>
      </c>
      <c r="D209" s="657">
        <v>14136.707872881616</v>
      </c>
      <c r="E209" s="675"/>
    </row>
    <row r="210" spans="1:5" ht="16.5" thickTop="1" thickBot="1">
      <c r="A210" s="672" t="s">
        <v>512</v>
      </c>
      <c r="B210" s="672" t="s">
        <v>233</v>
      </c>
      <c r="C210" s="673" t="s">
        <v>1918</v>
      </c>
      <c r="D210" s="657">
        <v>12118.389024737939</v>
      </c>
      <c r="E210" s="675"/>
    </row>
    <row r="211" spans="1:5" ht="16.5" thickTop="1" thickBot="1">
      <c r="A211" s="672" t="s">
        <v>511</v>
      </c>
      <c r="B211" s="672" t="s">
        <v>233</v>
      </c>
      <c r="C211" s="673" t="s">
        <v>1917</v>
      </c>
      <c r="D211" s="657">
        <v>6015.7331417668829</v>
      </c>
      <c r="E211" s="675"/>
    </row>
    <row r="212" spans="1:5" ht="16.5" thickTop="1" thickBot="1">
      <c r="A212" s="672" t="s">
        <v>519</v>
      </c>
      <c r="B212" s="672" t="s">
        <v>387</v>
      </c>
      <c r="C212" s="673" t="s">
        <v>520</v>
      </c>
      <c r="D212" s="657">
        <v>39651.852041761536</v>
      </c>
      <c r="E212" s="675"/>
    </row>
    <row r="213" spans="1:5" ht="16.5" thickTop="1" thickBot="1">
      <c r="A213" s="672" t="s">
        <v>515</v>
      </c>
      <c r="B213" s="672" t="s">
        <v>387</v>
      </c>
      <c r="C213" s="673" t="s">
        <v>516</v>
      </c>
      <c r="D213" s="657">
        <v>44608.333546981725</v>
      </c>
      <c r="E213" s="675"/>
    </row>
    <row r="214" spans="1:5" ht="16.5" thickTop="1" thickBot="1">
      <c r="A214" s="672" t="s">
        <v>513</v>
      </c>
      <c r="B214" s="672" t="s">
        <v>387</v>
      </c>
      <c r="C214" s="673" t="s">
        <v>514</v>
      </c>
      <c r="D214" s="657">
        <v>39651.852041761536</v>
      </c>
      <c r="E214" s="675"/>
    </row>
    <row r="215" spans="1:5" ht="16.5" thickTop="1" thickBot="1">
      <c r="A215" s="672" t="s">
        <v>521</v>
      </c>
      <c r="B215" s="672" t="s">
        <v>387</v>
      </c>
      <c r="C215" s="673" t="s">
        <v>522</v>
      </c>
      <c r="D215" s="657">
        <v>55760.416933727152</v>
      </c>
      <c r="E215" s="675"/>
    </row>
    <row r="216" spans="1:5" ht="16.5" thickTop="1" thickBot="1">
      <c r="A216" s="672" t="s">
        <v>525</v>
      </c>
      <c r="B216" s="672" t="s">
        <v>387</v>
      </c>
      <c r="C216" s="673" t="s">
        <v>526</v>
      </c>
      <c r="D216" s="657">
        <v>55760.416933727152</v>
      </c>
      <c r="E216" s="675"/>
    </row>
    <row r="217" spans="1:5" ht="16.5" thickTop="1" thickBot="1">
      <c r="A217" s="672" t="s">
        <v>527</v>
      </c>
      <c r="B217" s="672" t="s">
        <v>387</v>
      </c>
      <c r="C217" s="673" t="s">
        <v>528</v>
      </c>
      <c r="D217" s="657">
        <v>55760.416933727152</v>
      </c>
      <c r="E217" s="675"/>
    </row>
    <row r="218" spans="1:5" ht="16.5" thickTop="1" thickBot="1">
      <c r="A218" s="672" t="s">
        <v>529</v>
      </c>
      <c r="B218" s="672" t="s">
        <v>387</v>
      </c>
      <c r="C218" s="673" t="s">
        <v>530</v>
      </c>
      <c r="D218" s="657">
        <v>55760.416933727152</v>
      </c>
      <c r="E218" s="675"/>
    </row>
    <row r="219" spans="1:5" ht="16.5" thickTop="1" thickBot="1">
      <c r="A219" s="672" t="s">
        <v>531</v>
      </c>
      <c r="B219" s="672" t="s">
        <v>387</v>
      </c>
      <c r="C219" s="673" t="s">
        <v>532</v>
      </c>
      <c r="D219" s="657">
        <v>62484.121593206874</v>
      </c>
      <c r="E219" s="675"/>
    </row>
    <row r="220" spans="1:5" ht="16.5" thickTop="1" thickBot="1">
      <c r="A220" s="672" t="s">
        <v>523</v>
      </c>
      <c r="B220" s="672" t="s">
        <v>387</v>
      </c>
      <c r="C220" s="673" t="s">
        <v>524</v>
      </c>
      <c r="D220" s="657">
        <v>9651.6740538832546</v>
      </c>
      <c r="E220" s="675"/>
    </row>
    <row r="221" spans="1:5" ht="16.5" thickTop="1" thickBot="1">
      <c r="A221" s="672" t="s">
        <v>533</v>
      </c>
      <c r="B221" s="672" t="s">
        <v>387</v>
      </c>
      <c r="C221" s="673" t="s">
        <v>534</v>
      </c>
      <c r="D221" s="657">
        <v>24616.274012001864</v>
      </c>
      <c r="E221" s="675"/>
    </row>
    <row r="222" spans="1:5" ht="16.5" thickTop="1" thickBot="1">
      <c r="A222" s="672" t="s">
        <v>540</v>
      </c>
      <c r="B222" s="672" t="s">
        <v>387</v>
      </c>
      <c r="C222" s="673" t="s">
        <v>541</v>
      </c>
      <c r="D222" s="657">
        <v>22304.166773490862</v>
      </c>
      <c r="E222" s="675"/>
    </row>
    <row r="223" spans="1:5" ht="16.5" thickTop="1" thickBot="1">
      <c r="A223" s="672" t="s">
        <v>551</v>
      </c>
      <c r="B223" s="672" t="s">
        <v>387</v>
      </c>
      <c r="C223" s="673" t="s">
        <v>1856</v>
      </c>
      <c r="D223" s="657">
        <v>3268.106656575736</v>
      </c>
      <c r="E223" s="675"/>
    </row>
    <row r="224" spans="1:5" ht="16.5" thickTop="1" thickBot="1">
      <c r="A224" s="672" t="s">
        <v>535</v>
      </c>
      <c r="B224" s="672" t="s">
        <v>387</v>
      </c>
      <c r="C224" s="673" t="s">
        <v>2280</v>
      </c>
      <c r="D224" s="657">
        <v>44608.333546981725</v>
      </c>
      <c r="E224" s="675"/>
    </row>
    <row r="225" spans="1:5" ht="16.5" thickTop="1" thickBot="1">
      <c r="A225" s="672" t="s">
        <v>536</v>
      </c>
      <c r="B225" s="672" t="s">
        <v>387</v>
      </c>
      <c r="C225" s="673" t="s">
        <v>2281</v>
      </c>
      <c r="D225" s="657">
        <v>44608.333546981725</v>
      </c>
      <c r="E225" s="675"/>
    </row>
    <row r="226" spans="1:5" ht="16.5" thickTop="1" thickBot="1">
      <c r="A226" s="672" t="s">
        <v>537</v>
      </c>
      <c r="B226" s="672" t="s">
        <v>387</v>
      </c>
      <c r="C226" s="673" t="s">
        <v>1919</v>
      </c>
      <c r="D226" s="657">
        <v>44608.333546981725</v>
      </c>
      <c r="E226" s="675"/>
    </row>
    <row r="227" spans="1:5" ht="16.5" thickTop="1" thickBot="1">
      <c r="A227" s="672" t="s">
        <v>538</v>
      </c>
      <c r="B227" s="672" t="s">
        <v>387</v>
      </c>
      <c r="C227" s="673" t="s">
        <v>2282</v>
      </c>
      <c r="D227" s="657">
        <v>44608.333546981725</v>
      </c>
      <c r="E227" s="675"/>
    </row>
    <row r="228" spans="1:5" ht="16.5" thickTop="1" thickBot="1">
      <c r="A228" s="672" t="s">
        <v>539</v>
      </c>
      <c r="B228" s="672" t="s">
        <v>387</v>
      </c>
      <c r="C228" s="673" t="s">
        <v>2283</v>
      </c>
      <c r="D228" s="657">
        <v>53035.975427115547</v>
      </c>
      <c r="E228" s="675"/>
    </row>
    <row r="229" spans="1:5" ht="16.5" thickTop="1" thickBot="1">
      <c r="A229" s="672" t="s">
        <v>542</v>
      </c>
      <c r="B229" s="672" t="s">
        <v>387</v>
      </c>
      <c r="C229" s="673" t="s">
        <v>543</v>
      </c>
      <c r="D229" s="657">
        <v>71868.981825692768</v>
      </c>
      <c r="E229" s="675"/>
    </row>
    <row r="230" spans="1:5" ht="16.5" thickTop="1" thickBot="1">
      <c r="A230" s="672" t="s">
        <v>544</v>
      </c>
      <c r="B230" s="672" t="s">
        <v>387</v>
      </c>
      <c r="C230" s="673" t="s">
        <v>545</v>
      </c>
      <c r="D230" s="657">
        <v>68151.620696777638</v>
      </c>
      <c r="E230" s="675"/>
    </row>
    <row r="231" spans="1:5" ht="16.5" thickTop="1" thickBot="1">
      <c r="A231" s="672" t="s">
        <v>517</v>
      </c>
      <c r="B231" s="672" t="s">
        <v>387</v>
      </c>
      <c r="C231" s="673" t="s">
        <v>518</v>
      </c>
      <c r="D231" s="657">
        <v>53485.43284598941</v>
      </c>
      <c r="E231" s="675"/>
    </row>
    <row r="232" spans="1:5" ht="16.5" thickTop="1" thickBot="1">
      <c r="A232" s="672" t="s">
        <v>546</v>
      </c>
      <c r="B232" s="672" t="s">
        <v>387</v>
      </c>
      <c r="C232" s="673" t="s">
        <v>547</v>
      </c>
      <c r="D232" s="657">
        <v>61956.018815252399</v>
      </c>
      <c r="E232" s="675"/>
    </row>
    <row r="233" spans="1:5" ht="16.5" thickTop="1" thickBot="1">
      <c r="A233" s="672" t="s">
        <v>548</v>
      </c>
      <c r="B233" s="672" t="s">
        <v>387</v>
      </c>
      <c r="C233" s="673" t="s">
        <v>549</v>
      </c>
      <c r="D233" s="657">
        <v>43369.213170676674</v>
      </c>
      <c r="E233" s="675"/>
    </row>
    <row r="234" spans="1:5" ht="16.5" thickTop="1" thickBot="1">
      <c r="A234" s="672" t="s">
        <v>550</v>
      </c>
      <c r="B234" s="672" t="s">
        <v>387</v>
      </c>
      <c r="C234" s="673" t="s">
        <v>2284</v>
      </c>
      <c r="D234" s="657">
        <v>14869.444515660574</v>
      </c>
      <c r="E234" s="675"/>
    </row>
    <row r="235" spans="1:5" ht="16.5" thickTop="1" thickBot="1">
      <c r="A235" s="672" t="s">
        <v>552</v>
      </c>
      <c r="B235" s="672" t="s">
        <v>144</v>
      </c>
      <c r="C235" s="673" t="s">
        <v>553</v>
      </c>
      <c r="D235" s="657">
        <v>1108.9606729116604</v>
      </c>
      <c r="E235" s="675"/>
    </row>
    <row r="236" spans="1:5" ht="16.5" thickTop="1" thickBot="1">
      <c r="A236" s="672" t="s">
        <v>556</v>
      </c>
      <c r="B236" s="672" t="s">
        <v>387</v>
      </c>
      <c r="C236" s="673" t="s">
        <v>2285</v>
      </c>
      <c r="D236" s="657">
        <v>318703.47146052809</v>
      </c>
      <c r="E236" s="675"/>
    </row>
    <row r="237" spans="1:5" ht="16.5" thickTop="1" thickBot="1">
      <c r="A237" s="672" t="s">
        <v>557</v>
      </c>
      <c r="B237" s="672" t="s">
        <v>387</v>
      </c>
      <c r="C237" s="673" t="s">
        <v>2286</v>
      </c>
      <c r="D237" s="657">
        <v>323579.66043887666</v>
      </c>
      <c r="E237" s="675"/>
    </row>
    <row r="238" spans="1:5" ht="16.5" thickTop="1" thickBot="1">
      <c r="A238" s="672" t="s">
        <v>558</v>
      </c>
      <c r="B238" s="672" t="s">
        <v>387</v>
      </c>
      <c r="C238" s="673" t="s">
        <v>2287</v>
      </c>
      <c r="D238" s="657">
        <v>331720.77595055412</v>
      </c>
      <c r="E238" s="675"/>
    </row>
    <row r="239" spans="1:5" ht="16.5" thickTop="1" thickBot="1">
      <c r="A239" s="672" t="s">
        <v>570</v>
      </c>
      <c r="B239" s="672" t="s">
        <v>571</v>
      </c>
      <c r="C239" s="673" t="s">
        <v>572</v>
      </c>
      <c r="D239" s="657">
        <v>264884.1256736301</v>
      </c>
      <c r="E239" s="675"/>
    </row>
    <row r="240" spans="1:5" ht="16.5" thickTop="1" thickBot="1">
      <c r="A240" s="672" t="s">
        <v>559</v>
      </c>
      <c r="B240" s="672" t="s">
        <v>387</v>
      </c>
      <c r="C240" s="673" t="s">
        <v>1920</v>
      </c>
      <c r="D240" s="657">
        <v>260438.313374675</v>
      </c>
      <c r="E240" s="675"/>
    </row>
    <row r="241" spans="1:5" ht="16.5" thickTop="1" thickBot="1">
      <c r="A241" s="672" t="s">
        <v>560</v>
      </c>
      <c r="B241" s="672" t="s">
        <v>387</v>
      </c>
      <c r="C241" s="673" t="s">
        <v>2011</v>
      </c>
      <c r="D241" s="657">
        <v>259505.47722229527</v>
      </c>
      <c r="E241" s="675"/>
    </row>
    <row r="242" spans="1:5" ht="16.5" thickTop="1" thickBot="1">
      <c r="A242" s="674" t="s">
        <v>2013</v>
      </c>
      <c r="B242" s="672" t="s">
        <v>387</v>
      </c>
      <c r="C242" s="673" t="s">
        <v>2012</v>
      </c>
      <c r="D242" s="658">
        <v>374957.73161335365</v>
      </c>
      <c r="E242" s="675"/>
    </row>
    <row r="243" spans="1:5" ht="16.5" thickTop="1" thickBot="1">
      <c r="A243" s="672" t="s">
        <v>561</v>
      </c>
      <c r="B243" s="672" t="s">
        <v>387</v>
      </c>
      <c r="C243" s="673" t="s">
        <v>562</v>
      </c>
      <c r="D243" s="657">
        <v>483256.94675896864</v>
      </c>
      <c r="E243" s="675"/>
    </row>
    <row r="244" spans="1:5" ht="16.5" thickTop="1" thickBot="1">
      <c r="A244" s="672" t="s">
        <v>563</v>
      </c>
      <c r="B244" s="672" t="s">
        <v>387</v>
      </c>
      <c r="C244" s="673" t="s">
        <v>564</v>
      </c>
      <c r="D244" s="657">
        <v>433692.13170676673</v>
      </c>
      <c r="E244" s="675"/>
    </row>
    <row r="245" spans="1:5" ht="16.5" thickTop="1" thickBot="1">
      <c r="A245" s="672" t="s">
        <v>565</v>
      </c>
      <c r="B245" s="672" t="s">
        <v>387</v>
      </c>
      <c r="C245" s="673" t="s">
        <v>566</v>
      </c>
      <c r="D245" s="657">
        <v>413124.51077975315</v>
      </c>
      <c r="E245" s="675"/>
    </row>
    <row r="246" spans="1:5" ht="16.5" thickTop="1" thickBot="1">
      <c r="A246" s="672" t="s">
        <v>567</v>
      </c>
      <c r="B246" s="672" t="s">
        <v>387</v>
      </c>
      <c r="C246" s="673" t="s">
        <v>2014</v>
      </c>
      <c r="D246" s="657">
        <v>273440.77728954941</v>
      </c>
      <c r="E246" s="675"/>
    </row>
    <row r="247" spans="1:5" ht="16.5" thickTop="1" thickBot="1">
      <c r="A247" s="672" t="s">
        <v>568</v>
      </c>
      <c r="B247" s="672" t="s">
        <v>387</v>
      </c>
      <c r="C247" s="673" t="s">
        <v>569</v>
      </c>
      <c r="D247" s="657">
        <v>275632.94224764174</v>
      </c>
      <c r="E247" s="675"/>
    </row>
    <row r="248" spans="1:5" ht="16.5" thickTop="1" thickBot="1">
      <c r="A248" s="672" t="s">
        <v>573</v>
      </c>
      <c r="B248" s="672" t="s">
        <v>387</v>
      </c>
      <c r="C248" s="673" t="s">
        <v>574</v>
      </c>
      <c r="D248" s="657">
        <v>271592.06564210606</v>
      </c>
      <c r="E248" s="675"/>
    </row>
    <row r="249" spans="1:5" ht="16.5" thickTop="1" thickBot="1">
      <c r="A249" s="672" t="s">
        <v>575</v>
      </c>
      <c r="B249" s="672" t="s">
        <v>387</v>
      </c>
      <c r="C249" s="673" t="s">
        <v>576</v>
      </c>
      <c r="D249" s="657">
        <v>275637.18241197069</v>
      </c>
      <c r="E249" s="675"/>
    </row>
    <row r="250" spans="1:5" ht="16.5" thickTop="1" thickBot="1">
      <c r="A250" s="672" t="s">
        <v>577</v>
      </c>
      <c r="B250" s="672" t="s">
        <v>387</v>
      </c>
      <c r="C250" s="673" t="s">
        <v>578</v>
      </c>
      <c r="D250" s="657">
        <v>216316.22340819691</v>
      </c>
      <c r="E250" s="675"/>
    </row>
    <row r="251" spans="1:5" ht="16.5" thickTop="1" thickBot="1">
      <c r="A251" s="672" t="s">
        <v>579</v>
      </c>
      <c r="B251" s="672" t="s">
        <v>387</v>
      </c>
      <c r="C251" s="673" t="s">
        <v>580</v>
      </c>
      <c r="D251" s="657">
        <v>225406.07568848782</v>
      </c>
      <c r="E251" s="675"/>
    </row>
    <row r="252" spans="1:5" ht="16.5" thickTop="1" thickBot="1">
      <c r="A252" s="672" t="s">
        <v>581</v>
      </c>
      <c r="B252" s="672" t="s">
        <v>387</v>
      </c>
      <c r="C252" s="673" t="s">
        <v>2288</v>
      </c>
      <c r="D252" s="657">
        <v>151704.59936291492</v>
      </c>
      <c r="E252" s="675"/>
    </row>
    <row r="253" spans="1:5" ht="16.5" thickTop="1" thickBot="1">
      <c r="A253" s="672" t="s">
        <v>582</v>
      </c>
      <c r="B253" s="672" t="s">
        <v>387</v>
      </c>
      <c r="C253" s="673" t="s">
        <v>2289</v>
      </c>
      <c r="D253" s="657">
        <v>195087.84069506498</v>
      </c>
      <c r="E253" s="675"/>
    </row>
    <row r="254" spans="1:5" ht="16.5" thickTop="1" thickBot="1">
      <c r="A254" s="672" t="s">
        <v>584</v>
      </c>
      <c r="B254" s="672" t="s">
        <v>233</v>
      </c>
      <c r="C254" s="673" t="s">
        <v>1921</v>
      </c>
      <c r="D254" s="657">
        <v>18793.46834720442</v>
      </c>
      <c r="E254" s="675"/>
    </row>
    <row r="255" spans="1:5" ht="16.5" thickTop="1" thickBot="1">
      <c r="A255" s="672" t="s">
        <v>583</v>
      </c>
      <c r="B255" s="672" t="s">
        <v>387</v>
      </c>
      <c r="C255" s="673" t="s">
        <v>2290</v>
      </c>
      <c r="D255" s="657">
        <v>291961.81507861573</v>
      </c>
      <c r="E255" s="675"/>
    </row>
    <row r="256" spans="1:5" ht="16.5" thickTop="1" thickBot="1">
      <c r="A256" s="672" t="s">
        <v>554</v>
      </c>
      <c r="B256" s="672" t="s">
        <v>387</v>
      </c>
      <c r="C256" s="673" t="s">
        <v>555</v>
      </c>
      <c r="D256" s="657">
        <v>289273.55089403049</v>
      </c>
      <c r="E256" s="675"/>
    </row>
    <row r="257" spans="1:5" ht="16.5" thickTop="1" thickBot="1">
      <c r="A257" s="672" t="s">
        <v>585</v>
      </c>
      <c r="B257" s="672" t="s">
        <v>387</v>
      </c>
      <c r="C257" s="673" t="s">
        <v>586</v>
      </c>
      <c r="D257" s="657">
        <v>341338.52868980542</v>
      </c>
      <c r="E257" s="675"/>
    </row>
    <row r="258" spans="1:5" ht="16.5" thickTop="1" thickBot="1">
      <c r="A258" s="672" t="s">
        <v>587</v>
      </c>
      <c r="B258" s="672" t="s">
        <v>387</v>
      </c>
      <c r="C258" s="673" t="s">
        <v>588</v>
      </c>
      <c r="D258" s="657">
        <v>341338.52868980542</v>
      </c>
      <c r="E258" s="675"/>
    </row>
    <row r="259" spans="1:5" ht="16.5" thickTop="1" thickBot="1">
      <c r="A259" s="672" t="s">
        <v>497</v>
      </c>
      <c r="B259" s="672" t="s">
        <v>387</v>
      </c>
      <c r="C259" s="673" t="s">
        <v>498</v>
      </c>
      <c r="D259" s="657">
        <v>341338.52868980542</v>
      </c>
      <c r="E259" s="675"/>
    </row>
    <row r="260" spans="1:5" ht="16.5" thickTop="1" thickBot="1">
      <c r="A260" s="672" t="s">
        <v>1669</v>
      </c>
      <c r="B260" s="672" t="s">
        <v>387</v>
      </c>
      <c r="C260" s="673" t="s">
        <v>1670</v>
      </c>
      <c r="D260" s="657">
        <v>447889.61811321328</v>
      </c>
      <c r="E260" s="675"/>
    </row>
    <row r="261" spans="1:5" ht="16.5" thickTop="1" thickBot="1">
      <c r="A261" s="672" t="s">
        <v>499</v>
      </c>
      <c r="B261" s="672" t="s">
        <v>377</v>
      </c>
      <c r="C261" s="673" t="s">
        <v>500</v>
      </c>
      <c r="D261" s="657">
        <v>1758.6081554522043</v>
      </c>
      <c r="E261" s="675"/>
    </row>
    <row r="262" spans="1:5" ht="16.5" thickTop="1" thickBot="1">
      <c r="A262" s="672" t="s">
        <v>589</v>
      </c>
      <c r="B262" s="672" t="s">
        <v>377</v>
      </c>
      <c r="C262" s="673" t="s">
        <v>2291</v>
      </c>
      <c r="D262" s="657">
        <v>1797.8296754954424</v>
      </c>
      <c r="E262" s="675"/>
    </row>
    <row r="263" spans="1:5" ht="16.5" thickTop="1" thickBot="1">
      <c r="A263" s="672" t="s">
        <v>590</v>
      </c>
      <c r="B263" s="672" t="s">
        <v>233</v>
      </c>
      <c r="C263" s="673" t="s">
        <v>2292</v>
      </c>
      <c r="D263" s="657">
        <v>53452.571572439672</v>
      </c>
      <c r="E263" s="675"/>
    </row>
    <row r="264" spans="1:5" ht="16.5" thickTop="1" thickBot="1">
      <c r="A264" s="672" t="s">
        <v>591</v>
      </c>
      <c r="B264" s="672" t="s">
        <v>377</v>
      </c>
      <c r="C264" s="673" t="s">
        <v>2293</v>
      </c>
      <c r="D264" s="657">
        <v>14985.800779763602</v>
      </c>
      <c r="E264" s="675"/>
    </row>
    <row r="265" spans="1:5" ht="16.5" thickTop="1" thickBot="1">
      <c r="A265" s="672" t="s">
        <v>592</v>
      </c>
      <c r="B265" s="672" t="s">
        <v>144</v>
      </c>
      <c r="C265" s="673" t="s">
        <v>2294</v>
      </c>
      <c r="D265" s="657">
        <v>2777.0874316013133</v>
      </c>
      <c r="E265" s="675"/>
    </row>
    <row r="266" spans="1:5" ht="16.5" thickTop="1" thickBot="1">
      <c r="A266" s="672" t="s">
        <v>593</v>
      </c>
      <c r="B266" s="672" t="s">
        <v>92</v>
      </c>
      <c r="C266" s="673" t="s">
        <v>2295</v>
      </c>
      <c r="D266" s="657">
        <v>14577.886780059385</v>
      </c>
      <c r="E266" s="675"/>
    </row>
    <row r="267" spans="1:5" ht="16.5" thickTop="1" thickBot="1">
      <c r="A267" s="672" t="s">
        <v>594</v>
      </c>
      <c r="B267" s="672" t="s">
        <v>92</v>
      </c>
      <c r="C267" s="673" t="s">
        <v>2296</v>
      </c>
      <c r="D267" s="657">
        <v>19784.274915794886</v>
      </c>
      <c r="E267" s="675"/>
    </row>
    <row r="268" spans="1:5" ht="16.5" thickTop="1" thickBot="1">
      <c r="A268" s="672" t="s">
        <v>595</v>
      </c>
      <c r="B268" s="672" t="s">
        <v>92</v>
      </c>
      <c r="C268" s="673" t="s">
        <v>2297</v>
      </c>
      <c r="D268" s="657">
        <v>40122.554963150062</v>
      </c>
      <c r="E268" s="675"/>
    </row>
    <row r="269" spans="1:5" ht="16.5" thickTop="1" thickBot="1">
      <c r="A269" s="672" t="s">
        <v>596</v>
      </c>
      <c r="B269" s="672" t="s">
        <v>377</v>
      </c>
      <c r="C269" s="673" t="s">
        <v>597</v>
      </c>
      <c r="D269" s="657">
        <v>39651.852041761536</v>
      </c>
      <c r="E269" s="675"/>
    </row>
    <row r="270" spans="1:5" ht="16.5" thickTop="1" thickBot="1">
      <c r="A270" s="672" t="s">
        <v>599</v>
      </c>
      <c r="B270" s="672" t="s">
        <v>144</v>
      </c>
      <c r="C270" s="673" t="s">
        <v>600</v>
      </c>
      <c r="D270" s="657">
        <v>98053.800108094598</v>
      </c>
      <c r="E270" s="675"/>
    </row>
    <row r="271" spans="1:5" ht="16.5" thickTop="1" thickBot="1">
      <c r="A271" s="672" t="s">
        <v>601</v>
      </c>
      <c r="B271" s="672" t="s">
        <v>387</v>
      </c>
      <c r="C271" s="673" t="s">
        <v>1922</v>
      </c>
      <c r="D271" s="657">
        <v>59657.919092138749</v>
      </c>
      <c r="E271" s="675"/>
    </row>
    <row r="272" spans="1:5" ht="16.5" thickTop="1" thickBot="1">
      <c r="A272" s="672" t="s">
        <v>598</v>
      </c>
      <c r="B272" s="672" t="s">
        <v>387</v>
      </c>
      <c r="C272" s="673" t="s">
        <v>2298</v>
      </c>
      <c r="D272" s="657">
        <v>59657.919092138749</v>
      </c>
      <c r="E272" s="675"/>
    </row>
    <row r="273" spans="1:5" ht="16.5" thickTop="1" thickBot="1">
      <c r="A273" s="672" t="s">
        <v>602</v>
      </c>
      <c r="B273" s="672" t="s">
        <v>387</v>
      </c>
      <c r="C273" s="673" t="s">
        <v>2299</v>
      </c>
      <c r="D273" s="657">
        <v>62476.657628825946</v>
      </c>
      <c r="E273" s="675"/>
    </row>
    <row r="274" spans="1:5" ht="16.5" thickTop="1" thickBot="1">
      <c r="A274" s="672" t="s">
        <v>603</v>
      </c>
      <c r="B274" s="672" t="s">
        <v>144</v>
      </c>
      <c r="C274" s="673" t="s">
        <v>2300</v>
      </c>
      <c r="D274" s="657">
        <v>16960.65731599474</v>
      </c>
      <c r="E274" s="675"/>
    </row>
    <row r="275" spans="1:5" ht="16.5" thickTop="1" thickBot="1">
      <c r="A275" s="672" t="s">
        <v>604</v>
      </c>
      <c r="B275" s="672" t="s">
        <v>144</v>
      </c>
      <c r="C275" s="673" t="s">
        <v>2301</v>
      </c>
      <c r="D275" s="657">
        <v>33921.31463198948</v>
      </c>
      <c r="E275" s="675"/>
    </row>
    <row r="276" spans="1:5" ht="16.5" thickTop="1" thickBot="1">
      <c r="A276" s="672" t="s">
        <v>605</v>
      </c>
      <c r="B276" s="672" t="s">
        <v>606</v>
      </c>
      <c r="C276" s="673" t="s">
        <v>2302</v>
      </c>
      <c r="D276" s="657">
        <v>78095.822036032419</v>
      </c>
      <c r="E276" s="675"/>
    </row>
    <row r="277" spans="1:5" ht="16.5" thickTop="1" thickBot="1">
      <c r="A277" s="672" t="s">
        <v>607</v>
      </c>
      <c r="B277" s="672" t="s">
        <v>606</v>
      </c>
      <c r="C277" s="673" t="s">
        <v>1923</v>
      </c>
      <c r="D277" s="657">
        <v>43733.660340178161</v>
      </c>
      <c r="E277" s="675"/>
    </row>
    <row r="278" spans="1:5" ht="16.5" thickTop="1" thickBot="1">
      <c r="A278" s="672" t="s">
        <v>608</v>
      </c>
      <c r="B278" s="672" t="s">
        <v>606</v>
      </c>
      <c r="C278" s="673" t="s">
        <v>609</v>
      </c>
      <c r="D278" s="657">
        <v>36444.716950148468</v>
      </c>
      <c r="E278" s="675"/>
    </row>
    <row r="279" spans="1:5" ht="16.5" thickTop="1" thickBot="1">
      <c r="A279" s="672" t="s">
        <v>501</v>
      </c>
      <c r="B279" s="672" t="s">
        <v>141</v>
      </c>
      <c r="C279" s="673" t="s">
        <v>502</v>
      </c>
      <c r="D279" s="657">
        <v>44774.937967325262</v>
      </c>
      <c r="E279" s="675"/>
    </row>
    <row r="280" spans="1:5" ht="16.5" thickTop="1" thickBot="1">
      <c r="A280" s="672" t="s">
        <v>503</v>
      </c>
      <c r="B280" s="672" t="s">
        <v>141</v>
      </c>
      <c r="C280" s="673" t="s">
        <v>504</v>
      </c>
      <c r="D280" s="657">
        <v>63577.023949006289</v>
      </c>
      <c r="E280" s="675"/>
    </row>
    <row r="281" spans="1:5" ht="16.5" thickTop="1" thickBot="1">
      <c r="A281" s="672" t="s">
        <v>610</v>
      </c>
      <c r="B281" s="672" t="s">
        <v>92</v>
      </c>
      <c r="C281" s="673" t="s">
        <v>2303</v>
      </c>
      <c r="D281" s="657">
        <v>64902.07530181836</v>
      </c>
      <c r="E281" s="675"/>
    </row>
    <row r="282" spans="1:5" ht="16.5" thickTop="1" thickBot="1">
      <c r="A282" s="672" t="s">
        <v>611</v>
      </c>
      <c r="B282" s="672" t="s">
        <v>377</v>
      </c>
      <c r="C282" s="673" t="s">
        <v>2304</v>
      </c>
      <c r="D282" s="657">
        <v>6488.2008947535742</v>
      </c>
      <c r="E282" s="675"/>
    </row>
    <row r="283" spans="1:5" ht="16.5" thickTop="1" thickBot="1">
      <c r="A283" s="672" t="s">
        <v>612</v>
      </c>
      <c r="B283" s="672" t="s">
        <v>144</v>
      </c>
      <c r="C283" s="673" t="s">
        <v>2305</v>
      </c>
      <c r="D283" s="657">
        <v>3644.4716950148463</v>
      </c>
      <c r="E283" s="675"/>
    </row>
    <row r="284" spans="1:5" ht="16.5" thickTop="1" thickBot="1">
      <c r="A284" s="672" t="s">
        <v>613</v>
      </c>
      <c r="B284" s="672" t="s">
        <v>92</v>
      </c>
      <c r="C284" s="673" t="s">
        <v>614</v>
      </c>
      <c r="D284" s="657">
        <v>8330.2210171767911</v>
      </c>
      <c r="E284" s="675"/>
    </row>
    <row r="285" spans="1:5" ht="16.5" thickTop="1" thickBot="1">
      <c r="A285" s="672" t="s">
        <v>615</v>
      </c>
      <c r="B285" s="672" t="s">
        <v>92</v>
      </c>
      <c r="C285" s="673" t="s">
        <v>2306</v>
      </c>
      <c r="D285" s="657">
        <v>123912.0376305048</v>
      </c>
      <c r="E285" s="675"/>
    </row>
    <row r="286" spans="1:5" ht="16.5" thickTop="1" thickBot="1">
      <c r="A286" s="672" t="s">
        <v>616</v>
      </c>
      <c r="B286" s="672" t="s">
        <v>92</v>
      </c>
      <c r="C286" s="673" t="s">
        <v>617</v>
      </c>
      <c r="D286" s="657">
        <v>76185.152581283866</v>
      </c>
      <c r="E286" s="675"/>
    </row>
    <row r="287" spans="1:5" ht="16.5" thickTop="1" thickBot="1">
      <c r="A287" s="672" t="s">
        <v>620</v>
      </c>
      <c r="B287" s="672" t="s">
        <v>92</v>
      </c>
      <c r="C287" s="673" t="s">
        <v>621</v>
      </c>
      <c r="D287" s="657">
        <v>23949.385424383276</v>
      </c>
      <c r="E287" s="675"/>
    </row>
    <row r="288" spans="1:5" ht="16.5" thickTop="1" thickBot="1">
      <c r="A288" s="672" t="s">
        <v>618</v>
      </c>
      <c r="B288" s="672" t="s">
        <v>92</v>
      </c>
      <c r="C288" s="673" t="s">
        <v>2307</v>
      </c>
      <c r="D288" s="657">
        <v>23949.385424383276</v>
      </c>
      <c r="E288" s="675"/>
    </row>
    <row r="289" spans="1:5" ht="16.5" thickTop="1" thickBot="1">
      <c r="A289" s="672" t="s">
        <v>619</v>
      </c>
      <c r="B289" s="672" t="s">
        <v>92</v>
      </c>
      <c r="C289" s="673" t="s">
        <v>2308</v>
      </c>
      <c r="D289" s="657">
        <v>136303.24139355528</v>
      </c>
      <c r="E289" s="675"/>
    </row>
    <row r="290" spans="1:5" ht="16.5" thickTop="1" thickBot="1">
      <c r="A290" s="672" t="s">
        <v>622</v>
      </c>
      <c r="B290" s="672" t="s">
        <v>454</v>
      </c>
      <c r="C290" s="673" t="s">
        <v>623</v>
      </c>
      <c r="D290" s="657">
        <v>3123.8328814412976</v>
      </c>
      <c r="E290" s="675"/>
    </row>
    <row r="291" spans="1:5" ht="16.5" thickTop="1" thickBot="1">
      <c r="A291" s="672" t="s">
        <v>624</v>
      </c>
      <c r="B291" s="672" t="s">
        <v>422</v>
      </c>
      <c r="C291" s="673" t="s">
        <v>1924</v>
      </c>
      <c r="D291" s="657">
        <v>62081.305981951999</v>
      </c>
      <c r="E291" s="675"/>
    </row>
    <row r="292" spans="1:5" ht="16.5" thickTop="1" thickBot="1">
      <c r="A292" s="672" t="s">
        <v>625</v>
      </c>
      <c r="B292" s="672" t="s">
        <v>377</v>
      </c>
      <c r="C292" s="673" t="s">
        <v>2309</v>
      </c>
      <c r="D292" s="657">
        <v>2765.6471835893922</v>
      </c>
      <c r="E292" s="675"/>
    </row>
    <row r="293" spans="1:5" ht="16.5" thickTop="1" thickBot="1">
      <c r="A293" s="672" t="s">
        <v>626</v>
      </c>
      <c r="B293" s="672" t="s">
        <v>377</v>
      </c>
      <c r="C293" s="673" t="s">
        <v>1925</v>
      </c>
      <c r="D293" s="657">
        <v>12744.873931887796</v>
      </c>
      <c r="E293" s="675"/>
    </row>
    <row r="294" spans="1:5" ht="16.5" thickTop="1" thickBot="1">
      <c r="A294" s="672" t="s">
        <v>627</v>
      </c>
      <c r="B294" s="672" t="s">
        <v>92</v>
      </c>
      <c r="C294" s="673" t="s">
        <v>628</v>
      </c>
      <c r="D294" s="657">
        <v>1908.0739480494083</v>
      </c>
      <c r="E294" s="675"/>
    </row>
    <row r="295" spans="1:5" ht="16.5" thickTop="1" thickBot="1">
      <c r="A295" s="672" t="s">
        <v>633</v>
      </c>
      <c r="B295" s="672" t="s">
        <v>92</v>
      </c>
      <c r="C295" s="673" t="s">
        <v>1926</v>
      </c>
      <c r="D295" s="657">
        <v>65254.008941125256</v>
      </c>
      <c r="E295" s="675"/>
    </row>
    <row r="296" spans="1:5" ht="16.5" thickTop="1" thickBot="1">
      <c r="A296" s="672" t="s">
        <v>629</v>
      </c>
      <c r="B296" s="672" t="s">
        <v>92</v>
      </c>
      <c r="C296" s="673" t="s">
        <v>630</v>
      </c>
      <c r="D296" s="657">
        <v>70795.903719126552</v>
      </c>
      <c r="E296" s="675"/>
    </row>
    <row r="297" spans="1:5" ht="16.5" thickTop="1" thickBot="1">
      <c r="A297" s="672" t="s">
        <v>631</v>
      </c>
      <c r="B297" s="672" t="s">
        <v>92</v>
      </c>
      <c r="C297" s="673" t="s">
        <v>632</v>
      </c>
      <c r="D297" s="657">
        <v>64130.365393940614</v>
      </c>
      <c r="E297" s="675"/>
    </row>
    <row r="298" spans="1:5" ht="16.5" thickTop="1" thickBot="1">
      <c r="A298" s="672" t="s">
        <v>646</v>
      </c>
      <c r="B298" s="672" t="s">
        <v>144</v>
      </c>
      <c r="C298" s="673" t="s">
        <v>647</v>
      </c>
      <c r="D298" s="657">
        <v>6143.998112719094</v>
      </c>
      <c r="E298" s="675"/>
    </row>
    <row r="299" spans="1:5" ht="16.5" thickTop="1" thickBot="1">
      <c r="A299" s="672" t="s">
        <v>634</v>
      </c>
      <c r="B299" s="672" t="s">
        <v>377</v>
      </c>
      <c r="C299" s="673" t="s">
        <v>635</v>
      </c>
      <c r="D299" s="657">
        <v>36407.11096986496</v>
      </c>
      <c r="E299" s="675"/>
    </row>
    <row r="300" spans="1:5" ht="16.5" thickTop="1" thickBot="1">
      <c r="A300" s="672" t="s">
        <v>650</v>
      </c>
      <c r="B300" s="672" t="s">
        <v>377</v>
      </c>
      <c r="C300" s="673" t="s">
        <v>651</v>
      </c>
      <c r="D300" s="657">
        <v>36407.11096986496</v>
      </c>
      <c r="E300" s="675"/>
    </row>
    <row r="301" spans="1:5" ht="31.5" thickTop="1" thickBot="1">
      <c r="A301" s="672" t="s">
        <v>652</v>
      </c>
      <c r="B301" s="672" t="s">
        <v>92</v>
      </c>
      <c r="C301" s="673" t="s">
        <v>2310</v>
      </c>
      <c r="D301" s="657">
        <v>312948.78016000002</v>
      </c>
      <c r="E301" s="675"/>
    </row>
    <row r="302" spans="1:5" ht="31.5" thickTop="1" thickBot="1">
      <c r="A302" s="672" t="s">
        <v>653</v>
      </c>
      <c r="B302" s="672" t="s">
        <v>92</v>
      </c>
      <c r="C302" s="673" t="s">
        <v>2311</v>
      </c>
      <c r="D302" s="657">
        <v>272606.48278711055</v>
      </c>
      <c r="E302" s="675"/>
    </row>
    <row r="303" spans="1:5" ht="31.5" thickTop="1" thickBot="1">
      <c r="A303" s="672" t="s">
        <v>654</v>
      </c>
      <c r="B303" s="672" t="s">
        <v>92</v>
      </c>
      <c r="C303" s="673" t="s">
        <v>2312</v>
      </c>
      <c r="D303" s="657">
        <v>260215.27902406003</v>
      </c>
      <c r="E303" s="675"/>
    </row>
    <row r="304" spans="1:5" ht="31.5" thickTop="1" thickBot="1">
      <c r="A304" s="672" t="s">
        <v>655</v>
      </c>
      <c r="B304" s="672" t="s">
        <v>92</v>
      </c>
      <c r="C304" s="673" t="s">
        <v>2313</v>
      </c>
      <c r="D304" s="657">
        <v>440084.22210000001</v>
      </c>
      <c r="E304" s="675"/>
    </row>
    <row r="305" spans="1:5" ht="31.5" thickTop="1" thickBot="1">
      <c r="A305" s="672" t="s">
        <v>656</v>
      </c>
      <c r="B305" s="672" t="s">
        <v>92</v>
      </c>
      <c r="C305" s="673" t="s">
        <v>2314</v>
      </c>
      <c r="D305" s="657">
        <v>223041.66773490861</v>
      </c>
      <c r="E305" s="675"/>
    </row>
    <row r="306" spans="1:5" ht="31.5" thickTop="1" thickBot="1">
      <c r="A306" s="672" t="s">
        <v>657</v>
      </c>
      <c r="B306" s="672" t="s">
        <v>233</v>
      </c>
      <c r="C306" s="673" t="s">
        <v>2315</v>
      </c>
      <c r="D306" s="657">
        <v>396518.52041761531</v>
      </c>
      <c r="E306" s="675"/>
    </row>
    <row r="307" spans="1:5" ht="16.5" thickTop="1" thickBot="1">
      <c r="A307" s="672" t="s">
        <v>658</v>
      </c>
      <c r="B307" s="672" t="s">
        <v>92</v>
      </c>
      <c r="C307" s="673" t="s">
        <v>659</v>
      </c>
      <c r="D307" s="657">
        <v>185868.05644575716</v>
      </c>
      <c r="E307" s="675"/>
    </row>
    <row r="308" spans="1:5" ht="16.5" thickTop="1" thickBot="1">
      <c r="A308" s="672" t="s">
        <v>636</v>
      </c>
      <c r="B308" s="672" t="s">
        <v>377</v>
      </c>
      <c r="C308" s="673" t="s">
        <v>637</v>
      </c>
      <c r="D308" s="657">
        <v>22182.337291114647</v>
      </c>
      <c r="E308" s="675"/>
    </row>
    <row r="309" spans="1:5" ht="16.5" thickTop="1" thickBot="1">
      <c r="A309" s="672" t="s">
        <v>642</v>
      </c>
      <c r="B309" s="672" t="s">
        <v>377</v>
      </c>
      <c r="C309" s="673" t="s">
        <v>643</v>
      </c>
      <c r="D309" s="657">
        <v>6928.6613310367966</v>
      </c>
      <c r="E309" s="675"/>
    </row>
    <row r="310" spans="1:5" ht="16.5" thickTop="1" thickBot="1">
      <c r="A310" s="672" t="s">
        <v>640</v>
      </c>
      <c r="B310" s="672" t="s">
        <v>377</v>
      </c>
      <c r="C310" s="673" t="s">
        <v>641</v>
      </c>
      <c r="D310" s="657">
        <v>17818.342755741156</v>
      </c>
      <c r="E310" s="675"/>
    </row>
    <row r="311" spans="1:5" ht="16.5" thickTop="1" thickBot="1">
      <c r="A311" s="672" t="s">
        <v>638</v>
      </c>
      <c r="B311" s="672" t="s">
        <v>377</v>
      </c>
      <c r="C311" s="673" t="s">
        <v>639</v>
      </c>
      <c r="D311" s="657">
        <v>95313.347600909707</v>
      </c>
      <c r="E311" s="675"/>
    </row>
    <row r="312" spans="1:5" ht="16.5" thickTop="1" thickBot="1">
      <c r="A312" s="672" t="s">
        <v>644</v>
      </c>
      <c r="B312" s="672" t="s">
        <v>377</v>
      </c>
      <c r="C312" s="673" t="s">
        <v>645</v>
      </c>
      <c r="D312" s="657">
        <v>12639.027838311489</v>
      </c>
      <c r="E312" s="675"/>
    </row>
    <row r="313" spans="1:5" ht="16.5" thickTop="1" thickBot="1">
      <c r="A313" s="672" t="s">
        <v>660</v>
      </c>
      <c r="B313" s="672" t="s">
        <v>377</v>
      </c>
      <c r="C313" s="673" t="s">
        <v>661</v>
      </c>
      <c r="D313" s="657">
        <v>12720.492986996054</v>
      </c>
      <c r="E313" s="675"/>
    </row>
    <row r="314" spans="1:5" ht="16.5" thickTop="1" thickBot="1">
      <c r="A314" s="672" t="s">
        <v>662</v>
      </c>
      <c r="B314" s="672" t="s">
        <v>377</v>
      </c>
      <c r="C314" s="673" t="s">
        <v>663</v>
      </c>
      <c r="D314" s="657">
        <v>12109.909323620244</v>
      </c>
      <c r="E314" s="675"/>
    </row>
    <row r="315" spans="1:5" ht="16.5" thickTop="1" thickBot="1">
      <c r="A315" s="672" t="s">
        <v>667</v>
      </c>
      <c r="B315" s="672" t="s">
        <v>377</v>
      </c>
      <c r="C315" s="673" t="s">
        <v>2316</v>
      </c>
      <c r="D315" s="657">
        <v>12531.805674355615</v>
      </c>
      <c r="E315" s="675"/>
    </row>
    <row r="316" spans="1:5" ht="16.5" thickTop="1" thickBot="1">
      <c r="A316" s="672" t="s">
        <v>664</v>
      </c>
      <c r="B316" s="672" t="s">
        <v>92</v>
      </c>
      <c r="C316" s="673" t="s">
        <v>2317</v>
      </c>
      <c r="D316" s="657">
        <v>20825.552542941979</v>
      </c>
      <c r="E316" s="675"/>
    </row>
    <row r="317" spans="1:5" ht="16.5" thickTop="1" thickBot="1">
      <c r="A317" s="672" t="s">
        <v>665</v>
      </c>
      <c r="B317" s="672" t="s">
        <v>377</v>
      </c>
      <c r="C317" s="673" t="s">
        <v>666</v>
      </c>
      <c r="D317" s="657">
        <v>21773.243829408242</v>
      </c>
      <c r="E317" s="675"/>
    </row>
    <row r="318" spans="1:5" ht="16.5" thickTop="1" thickBot="1">
      <c r="A318" s="672" t="s">
        <v>668</v>
      </c>
      <c r="B318" s="672" t="s">
        <v>606</v>
      </c>
      <c r="C318" s="673" t="s">
        <v>2318</v>
      </c>
      <c r="D318" s="657">
        <v>10537.729586728643</v>
      </c>
      <c r="E318" s="675"/>
    </row>
    <row r="319" spans="1:5" ht="16.5" thickTop="1" thickBot="1">
      <c r="A319" s="672" t="s">
        <v>669</v>
      </c>
      <c r="B319" s="672" t="s">
        <v>92</v>
      </c>
      <c r="C319" s="673" t="s">
        <v>2319</v>
      </c>
      <c r="D319" s="657">
        <v>18742.997288647781</v>
      </c>
      <c r="E319" s="675"/>
    </row>
    <row r="320" spans="1:5" ht="16.5" thickTop="1" thickBot="1">
      <c r="A320" s="672" t="s">
        <v>673</v>
      </c>
      <c r="B320" s="672" t="s">
        <v>92</v>
      </c>
      <c r="C320" s="673" t="s">
        <v>2320</v>
      </c>
      <c r="D320" s="657">
        <v>148694.44515660574</v>
      </c>
      <c r="E320" s="675"/>
    </row>
    <row r="321" spans="1:5" ht="16.5" thickTop="1" thickBot="1">
      <c r="A321" s="672" t="s">
        <v>674</v>
      </c>
      <c r="B321" s="672" t="s">
        <v>92</v>
      </c>
      <c r="C321" s="673" t="s">
        <v>2321</v>
      </c>
      <c r="D321" s="657">
        <v>198259.26020880765</v>
      </c>
      <c r="E321" s="675"/>
    </row>
    <row r="322" spans="1:5" ht="16.5" thickTop="1" thickBot="1">
      <c r="A322" s="672" t="s">
        <v>672</v>
      </c>
      <c r="B322" s="672" t="s">
        <v>92</v>
      </c>
      <c r="C322" s="673" t="s">
        <v>2322</v>
      </c>
      <c r="D322" s="657">
        <v>136303.24139355528</v>
      </c>
      <c r="E322" s="675"/>
    </row>
    <row r="323" spans="1:5" ht="31.5" thickTop="1" thickBot="1">
      <c r="A323" s="672" t="s">
        <v>671</v>
      </c>
      <c r="B323" s="672" t="s">
        <v>92</v>
      </c>
      <c r="C323" s="673" t="s">
        <v>2323</v>
      </c>
      <c r="D323" s="657">
        <v>284997.68655016099</v>
      </c>
      <c r="E323" s="675"/>
    </row>
    <row r="324" spans="1:5" ht="16.5" thickTop="1" thickBot="1">
      <c r="A324" s="672" t="s">
        <v>675</v>
      </c>
      <c r="B324" s="672" t="s">
        <v>92</v>
      </c>
      <c r="C324" s="673" t="s">
        <v>676</v>
      </c>
      <c r="D324" s="657">
        <v>272606.48278711055</v>
      </c>
      <c r="E324" s="675"/>
    </row>
    <row r="325" spans="1:5" ht="16.5" thickTop="1" thickBot="1">
      <c r="A325" s="672" t="s">
        <v>678</v>
      </c>
      <c r="B325" s="672" t="s">
        <v>92</v>
      </c>
      <c r="C325" s="673" t="s">
        <v>679</v>
      </c>
      <c r="D325" s="657">
        <v>16960.65731599474</v>
      </c>
      <c r="E325" s="675"/>
    </row>
    <row r="326" spans="1:5" ht="16.5" thickTop="1" thickBot="1">
      <c r="A326" s="672" t="s">
        <v>670</v>
      </c>
      <c r="B326" s="672" t="s">
        <v>92</v>
      </c>
      <c r="C326" s="673" t="s">
        <v>2324</v>
      </c>
      <c r="D326" s="657">
        <v>22260.862727243097</v>
      </c>
      <c r="E326" s="675"/>
    </row>
    <row r="327" spans="1:5" ht="16.5" thickTop="1" thickBot="1">
      <c r="A327" s="672" t="s">
        <v>677</v>
      </c>
      <c r="B327" s="672" t="s">
        <v>92</v>
      </c>
      <c r="C327" s="673" t="s">
        <v>2325</v>
      </c>
      <c r="D327" s="657">
        <v>15900.616233745068</v>
      </c>
      <c r="E327" s="675"/>
    </row>
    <row r="328" spans="1:5" ht="16.5" thickTop="1" thickBot="1">
      <c r="A328" s="672" t="s">
        <v>680</v>
      </c>
      <c r="B328" s="672" t="s">
        <v>92</v>
      </c>
      <c r="C328" s="673" t="s">
        <v>2326</v>
      </c>
      <c r="D328" s="657">
        <v>94290.654266108249</v>
      </c>
      <c r="E328" s="675"/>
    </row>
    <row r="329" spans="1:5" ht="16.5" thickTop="1" thickBot="1">
      <c r="A329" s="672" t="s">
        <v>681</v>
      </c>
      <c r="B329" s="672" t="s">
        <v>92</v>
      </c>
      <c r="C329" s="673" t="s">
        <v>682</v>
      </c>
      <c r="D329" s="657">
        <v>5576.0416933727156</v>
      </c>
      <c r="E329" s="675"/>
    </row>
    <row r="330" spans="1:5" ht="16.5" thickTop="1" thickBot="1">
      <c r="A330" s="672" t="s">
        <v>683</v>
      </c>
      <c r="B330" s="672" t="s">
        <v>92</v>
      </c>
      <c r="C330" s="673" t="s">
        <v>2327</v>
      </c>
      <c r="D330" s="657">
        <v>37173.611289151435</v>
      </c>
      <c r="E330" s="675"/>
    </row>
    <row r="331" spans="1:5" ht="16.5" thickTop="1" thickBot="1">
      <c r="A331" s="672" t="s">
        <v>684</v>
      </c>
      <c r="B331" s="672" t="s">
        <v>92</v>
      </c>
      <c r="C331" s="673" t="s">
        <v>2328</v>
      </c>
      <c r="D331" s="657">
        <v>1561.9164407206488</v>
      </c>
      <c r="E331" s="675"/>
    </row>
    <row r="332" spans="1:5" ht="16.5" thickTop="1" thickBot="1">
      <c r="A332" s="672" t="s">
        <v>686</v>
      </c>
      <c r="B332" s="672" t="s">
        <v>387</v>
      </c>
      <c r="C332" s="673" t="s">
        <v>687</v>
      </c>
      <c r="D332" s="657">
        <v>72889.433900296935</v>
      </c>
      <c r="E332" s="675"/>
    </row>
    <row r="333" spans="1:5" ht="16.5" thickTop="1" thickBot="1">
      <c r="A333" s="672" t="s">
        <v>685</v>
      </c>
      <c r="B333" s="672" t="s">
        <v>387</v>
      </c>
      <c r="C333" s="673" t="s">
        <v>2329</v>
      </c>
      <c r="D333" s="657">
        <v>43369.213170676674</v>
      </c>
      <c r="E333" s="675"/>
    </row>
    <row r="334" spans="1:5" ht="16.5" thickTop="1" thickBot="1">
      <c r="A334" s="672" t="s">
        <v>690</v>
      </c>
      <c r="B334" s="672" t="s">
        <v>92</v>
      </c>
      <c r="C334" s="673" t="s">
        <v>1929</v>
      </c>
      <c r="D334" s="657">
        <v>1064.2812465786697</v>
      </c>
      <c r="E334" s="675"/>
    </row>
    <row r="335" spans="1:5" ht="16.5" thickTop="1" thickBot="1">
      <c r="A335" s="672" t="s">
        <v>688</v>
      </c>
      <c r="B335" s="672" t="s">
        <v>92</v>
      </c>
      <c r="C335" s="673" t="s">
        <v>689</v>
      </c>
      <c r="D335" s="657">
        <v>3066.698850948299</v>
      </c>
      <c r="E335" s="675"/>
    </row>
    <row r="336" spans="1:5" ht="16.5" thickTop="1" thickBot="1">
      <c r="A336" s="672" t="s">
        <v>691</v>
      </c>
      <c r="B336" s="672" t="s">
        <v>377</v>
      </c>
      <c r="C336" s="673" t="s">
        <v>692</v>
      </c>
      <c r="D336" s="657">
        <v>6333.7454664417855</v>
      </c>
      <c r="E336" s="675"/>
    </row>
    <row r="337" spans="1:5" ht="16.5" thickTop="1" thickBot="1">
      <c r="A337" s="672" t="s">
        <v>696</v>
      </c>
      <c r="B337" s="672" t="s">
        <v>92</v>
      </c>
      <c r="C337" s="673" t="s">
        <v>697</v>
      </c>
      <c r="D337" s="657">
        <v>335302.65476747573</v>
      </c>
      <c r="E337" s="675"/>
    </row>
    <row r="338" spans="1:5" ht="16.5" thickTop="1" thickBot="1">
      <c r="A338" s="672" t="s">
        <v>694</v>
      </c>
      <c r="B338" s="672" t="s">
        <v>92</v>
      </c>
      <c r="C338" s="673" t="s">
        <v>695</v>
      </c>
      <c r="D338" s="657">
        <v>74347.22257830287</v>
      </c>
      <c r="E338" s="675"/>
    </row>
    <row r="339" spans="1:5" ht="16.5" thickTop="1" thickBot="1">
      <c r="A339" s="672" t="s">
        <v>693</v>
      </c>
      <c r="B339" s="672" t="s">
        <v>144</v>
      </c>
      <c r="C339" s="673" t="s">
        <v>2330</v>
      </c>
      <c r="D339" s="657">
        <v>126222.6326851442</v>
      </c>
      <c r="E339" s="675"/>
    </row>
    <row r="340" spans="1:5" ht="31.5" thickTop="1" thickBot="1">
      <c r="A340" s="672" t="s">
        <v>648</v>
      </c>
      <c r="B340" s="672" t="s">
        <v>92</v>
      </c>
      <c r="C340" s="673" t="s">
        <v>1927</v>
      </c>
      <c r="D340" s="657">
        <v>1756859.0876664929</v>
      </c>
      <c r="E340" s="675"/>
    </row>
    <row r="341" spans="1:5" ht="31.5" thickTop="1" thickBot="1">
      <c r="A341" s="672" t="s">
        <v>698</v>
      </c>
      <c r="B341" s="672" t="s">
        <v>92</v>
      </c>
      <c r="C341" s="673" t="s">
        <v>699</v>
      </c>
      <c r="D341" s="657">
        <v>1756859.0876664929</v>
      </c>
      <c r="E341" s="675"/>
    </row>
    <row r="342" spans="1:5" ht="31.5" thickTop="1" thickBot="1">
      <c r="A342" s="672" t="s">
        <v>649</v>
      </c>
      <c r="B342" s="672" t="s">
        <v>92</v>
      </c>
      <c r="C342" s="673" t="s">
        <v>1928</v>
      </c>
      <c r="D342" s="657">
        <v>1443934.9601863895</v>
      </c>
      <c r="E342" s="675"/>
    </row>
    <row r="343" spans="1:5" ht="31.5" thickTop="1" thickBot="1">
      <c r="A343" s="672" t="s">
        <v>700</v>
      </c>
      <c r="B343" s="672" t="s">
        <v>92</v>
      </c>
      <c r="C343" s="673" t="s">
        <v>701</v>
      </c>
      <c r="D343" s="657">
        <v>1443934.9601863895</v>
      </c>
      <c r="E343" s="675"/>
    </row>
    <row r="344" spans="1:5" ht="16.5" thickTop="1" thickBot="1">
      <c r="A344" s="672" t="s">
        <v>737</v>
      </c>
      <c r="B344" s="672" t="s">
        <v>387</v>
      </c>
      <c r="C344" s="673" t="s">
        <v>2331</v>
      </c>
      <c r="D344" s="657">
        <v>76825.463330912971</v>
      </c>
      <c r="E344" s="675"/>
    </row>
    <row r="345" spans="1:5" ht="16.5" thickTop="1" thickBot="1">
      <c r="A345" s="672" t="s">
        <v>702</v>
      </c>
      <c r="B345" s="672" t="s">
        <v>377</v>
      </c>
      <c r="C345" s="673" t="s">
        <v>2332</v>
      </c>
      <c r="D345" s="657">
        <v>80056.422613659655</v>
      </c>
      <c r="E345" s="675"/>
    </row>
    <row r="346" spans="1:5" ht="16.5" thickTop="1" thickBot="1">
      <c r="A346" s="672" t="s">
        <v>703</v>
      </c>
      <c r="B346" s="672" t="s">
        <v>144</v>
      </c>
      <c r="C346" s="673" t="s">
        <v>2333</v>
      </c>
      <c r="D346" s="657">
        <v>28531.0057287499</v>
      </c>
      <c r="E346" s="675"/>
    </row>
    <row r="347" spans="1:5" ht="16.5" thickTop="1" thickBot="1">
      <c r="A347" s="672" t="s">
        <v>708</v>
      </c>
      <c r="B347" s="672" t="s">
        <v>92</v>
      </c>
      <c r="C347" s="673" t="s">
        <v>2334</v>
      </c>
      <c r="D347" s="657">
        <v>72930.826458777359</v>
      </c>
      <c r="E347" s="675"/>
    </row>
    <row r="348" spans="1:5" ht="16.5" thickTop="1" thickBot="1">
      <c r="A348" s="672" t="s">
        <v>713</v>
      </c>
      <c r="B348" s="672" t="s">
        <v>144</v>
      </c>
      <c r="C348" s="673" t="s">
        <v>1931</v>
      </c>
      <c r="D348" s="657">
        <v>9391.9639887320864</v>
      </c>
      <c r="E348" s="675"/>
    </row>
    <row r="349" spans="1:5" ht="16.5" thickTop="1" thickBot="1">
      <c r="A349" s="672" t="s">
        <v>704</v>
      </c>
      <c r="B349" s="672" t="s">
        <v>144</v>
      </c>
      <c r="C349" s="673" t="s">
        <v>2335</v>
      </c>
      <c r="D349" s="657">
        <v>42012.60821280122</v>
      </c>
      <c r="E349" s="675"/>
    </row>
    <row r="350" spans="1:5" ht="16.5" thickTop="1" thickBot="1">
      <c r="A350" s="672" t="s">
        <v>705</v>
      </c>
      <c r="B350" s="672" t="s">
        <v>144</v>
      </c>
      <c r="C350" s="673" t="s">
        <v>2336</v>
      </c>
      <c r="D350" s="657">
        <v>19051.058330191092</v>
      </c>
      <c r="E350" s="675"/>
    </row>
    <row r="351" spans="1:5" ht="16.5" thickTop="1" thickBot="1">
      <c r="A351" s="672" t="s">
        <v>736</v>
      </c>
      <c r="B351" s="672" t="s">
        <v>144</v>
      </c>
      <c r="C351" s="673" t="s">
        <v>1933</v>
      </c>
      <c r="D351" s="657">
        <v>136065.81327648557</v>
      </c>
      <c r="E351" s="675"/>
    </row>
    <row r="352" spans="1:5" ht="16.5" thickTop="1" thickBot="1">
      <c r="A352" s="672" t="s">
        <v>709</v>
      </c>
      <c r="B352" s="672" t="s">
        <v>144</v>
      </c>
      <c r="C352" s="673" t="s">
        <v>710</v>
      </c>
      <c r="D352" s="657">
        <v>305146.4086354574</v>
      </c>
      <c r="E352" s="675"/>
    </row>
    <row r="353" spans="1:5" ht="16.5" thickTop="1" thickBot="1">
      <c r="A353" s="672" t="s">
        <v>711</v>
      </c>
      <c r="B353" s="672" t="s">
        <v>144</v>
      </c>
      <c r="C353" s="673" t="s">
        <v>712</v>
      </c>
      <c r="D353" s="657">
        <v>846309.84551770333</v>
      </c>
      <c r="E353" s="675"/>
    </row>
    <row r="354" spans="1:5" ht="16.5" thickTop="1" thickBot="1">
      <c r="A354" s="672" t="s">
        <v>707</v>
      </c>
      <c r="B354" s="672" t="s">
        <v>144</v>
      </c>
      <c r="C354" s="673" t="s">
        <v>2337</v>
      </c>
      <c r="D354" s="657">
        <v>3887.1706486095441</v>
      </c>
      <c r="E354" s="675"/>
    </row>
    <row r="355" spans="1:5" ht="16.5" thickTop="1" thickBot="1">
      <c r="A355" s="672" t="s">
        <v>706</v>
      </c>
      <c r="B355" s="672" t="s">
        <v>144</v>
      </c>
      <c r="C355" s="673" t="s">
        <v>1930</v>
      </c>
      <c r="D355" s="657">
        <v>3644.4716950148463</v>
      </c>
      <c r="E355" s="675"/>
    </row>
    <row r="356" spans="1:5" ht="16.5" thickTop="1" thickBot="1">
      <c r="A356" s="672" t="s">
        <v>716</v>
      </c>
      <c r="B356" s="672" t="s">
        <v>144</v>
      </c>
      <c r="C356" s="673" t="s">
        <v>717</v>
      </c>
      <c r="D356" s="657">
        <v>36686.96181557887</v>
      </c>
      <c r="E356" s="675"/>
    </row>
    <row r="357" spans="1:5" ht="16.5" thickTop="1" thickBot="1">
      <c r="A357" s="672" t="s">
        <v>714</v>
      </c>
      <c r="B357" s="672" t="s">
        <v>144</v>
      </c>
      <c r="C357" s="673" t="s">
        <v>2338</v>
      </c>
      <c r="D357" s="657">
        <v>284997.68655016099</v>
      </c>
      <c r="E357" s="675"/>
    </row>
    <row r="358" spans="1:5" ht="16.5" thickTop="1" thickBot="1">
      <c r="A358" s="672" t="s">
        <v>715</v>
      </c>
      <c r="B358" s="672" t="s">
        <v>144</v>
      </c>
      <c r="C358" s="673" t="s">
        <v>2339</v>
      </c>
      <c r="D358" s="657">
        <v>271211.51089357841</v>
      </c>
      <c r="E358" s="675"/>
    </row>
    <row r="359" spans="1:5" ht="16.5" thickTop="1" thickBot="1">
      <c r="A359" s="672" t="s">
        <v>718</v>
      </c>
      <c r="B359" s="672" t="s">
        <v>144</v>
      </c>
      <c r="C359" s="673" t="s">
        <v>719</v>
      </c>
      <c r="D359" s="657">
        <v>50881.971947984217</v>
      </c>
      <c r="E359" s="675"/>
    </row>
    <row r="360" spans="1:5" ht="16.5" thickTop="1" thickBot="1">
      <c r="A360" s="672" t="s">
        <v>720</v>
      </c>
      <c r="B360" s="672" t="s">
        <v>144</v>
      </c>
      <c r="C360" s="673" t="s">
        <v>721</v>
      </c>
      <c r="D360" s="657">
        <v>130840.87078207693</v>
      </c>
      <c r="E360" s="675"/>
    </row>
    <row r="361" spans="1:5" ht="16.5" thickTop="1" thickBot="1">
      <c r="A361" s="672" t="s">
        <v>722</v>
      </c>
      <c r="B361" s="672" t="s">
        <v>144</v>
      </c>
      <c r="C361" s="673" t="s">
        <v>723</v>
      </c>
      <c r="D361" s="657">
        <v>123912.0376305048</v>
      </c>
      <c r="E361" s="675"/>
    </row>
    <row r="362" spans="1:5" ht="16.5" thickTop="1" thickBot="1">
      <c r="A362" s="672" t="s">
        <v>724</v>
      </c>
      <c r="B362" s="672" t="s">
        <v>144</v>
      </c>
      <c r="C362" s="673" t="s">
        <v>725</v>
      </c>
      <c r="D362" s="657">
        <v>184224.53968417039</v>
      </c>
      <c r="E362" s="675"/>
    </row>
    <row r="363" spans="1:5" ht="16.5" thickTop="1" thickBot="1">
      <c r="A363" s="672" t="s">
        <v>726</v>
      </c>
      <c r="B363" s="672" t="s">
        <v>144</v>
      </c>
      <c r="C363" s="673" t="s">
        <v>2340</v>
      </c>
      <c r="D363" s="657">
        <v>155575.20771679378</v>
      </c>
      <c r="E363" s="675"/>
    </row>
    <row r="364" spans="1:5" ht="16.5" thickTop="1" thickBot="1">
      <c r="A364" s="672" t="s">
        <v>738</v>
      </c>
      <c r="B364" s="672" t="s">
        <v>144</v>
      </c>
      <c r="C364" s="673" t="s">
        <v>2341</v>
      </c>
      <c r="D364" s="657">
        <v>200204.65899908415</v>
      </c>
      <c r="E364" s="675"/>
    </row>
    <row r="365" spans="1:5" ht="16.5" thickTop="1" thickBot="1">
      <c r="A365" s="672" t="s">
        <v>727</v>
      </c>
      <c r="B365" s="672" t="s">
        <v>144</v>
      </c>
      <c r="C365" s="673" t="s">
        <v>728</v>
      </c>
      <c r="D365" s="657">
        <v>87713.099350749049</v>
      </c>
      <c r="E365" s="675"/>
    </row>
    <row r="366" spans="1:5" ht="16.5" thickTop="1" thickBot="1">
      <c r="A366" s="672" t="s">
        <v>729</v>
      </c>
      <c r="B366" s="672" t="s">
        <v>144</v>
      </c>
      <c r="C366" s="673" t="s">
        <v>1932</v>
      </c>
      <c r="D366" s="657">
        <v>87715.219432913553</v>
      </c>
      <c r="E366" s="675"/>
    </row>
    <row r="367" spans="1:5" ht="16.5" thickTop="1" thickBot="1">
      <c r="A367" s="672" t="s">
        <v>730</v>
      </c>
      <c r="B367" s="672" t="s">
        <v>92</v>
      </c>
      <c r="C367" s="673" t="s">
        <v>2342</v>
      </c>
      <c r="D367" s="657">
        <v>67683.045764561437</v>
      </c>
      <c r="E367" s="675"/>
    </row>
    <row r="368" spans="1:5" ht="16.5" thickTop="1" thickBot="1">
      <c r="A368" s="672" t="s">
        <v>732</v>
      </c>
      <c r="B368" s="672" t="s">
        <v>92</v>
      </c>
      <c r="C368" s="673" t="s">
        <v>733</v>
      </c>
      <c r="D368" s="657">
        <v>2603.1940678677474</v>
      </c>
      <c r="E368" s="675"/>
    </row>
    <row r="369" spans="1:5" ht="16.5" thickTop="1" thickBot="1">
      <c r="A369" s="672" t="s">
        <v>731</v>
      </c>
      <c r="B369" s="672" t="s">
        <v>92</v>
      </c>
      <c r="C369" s="673" t="s">
        <v>2343</v>
      </c>
      <c r="D369" s="657">
        <v>833.02210171767922</v>
      </c>
      <c r="E369" s="675"/>
    </row>
    <row r="370" spans="1:5" ht="16.5" thickTop="1" thickBot="1">
      <c r="A370" s="672" t="s">
        <v>734</v>
      </c>
      <c r="B370" s="672" t="s">
        <v>92</v>
      </c>
      <c r="C370" s="673" t="s">
        <v>735</v>
      </c>
      <c r="D370" s="657">
        <v>39031.77268951515</v>
      </c>
      <c r="E370" s="675"/>
    </row>
    <row r="371" spans="1:5" ht="16.5" thickTop="1" thickBot="1">
      <c r="A371" s="672" t="s">
        <v>741</v>
      </c>
      <c r="B371" s="672" t="s">
        <v>92</v>
      </c>
      <c r="C371" s="673" t="s">
        <v>1934</v>
      </c>
      <c r="D371" s="657">
        <v>38469.950915922818</v>
      </c>
      <c r="E371" s="675"/>
    </row>
    <row r="372" spans="1:5" ht="16.5" thickTop="1" thickBot="1">
      <c r="A372" s="672" t="s">
        <v>739</v>
      </c>
      <c r="B372" s="672" t="s">
        <v>377</v>
      </c>
      <c r="C372" s="673" t="s">
        <v>740</v>
      </c>
      <c r="D372" s="657">
        <v>3123.8328814412976</v>
      </c>
      <c r="E372" s="675"/>
    </row>
    <row r="373" spans="1:5" ht="16.5" thickTop="1" thickBot="1">
      <c r="A373" s="196"/>
      <c r="B373" s="196"/>
      <c r="C373" s="201"/>
      <c r="D373" s="197"/>
    </row>
    <row r="374" spans="1:5"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C72" sqref="C72"/>
      <selection pane="topRight" activeCell="C72" sqref="C72"/>
      <selection pane="bottomLeft" activeCell="C72" sqref="C72"/>
      <selection pane="bottomRight" sqref="A1:D1"/>
    </sheetView>
  </sheetViews>
  <sheetFormatPr baseColWidth="10" defaultRowHeight="15"/>
  <cols>
    <col min="1" max="1" width="18" style="160" customWidth="1"/>
    <col min="2" max="2" width="9.140625" customWidth="1"/>
    <col min="3" max="3" width="101.5703125" customWidth="1"/>
    <col min="4" max="4" width="17.140625" style="186" customWidth="1"/>
  </cols>
  <sheetData>
    <row r="1" spans="1:5" ht="99.75" customHeight="1" thickTop="1" thickBot="1">
      <c r="A1" s="697" t="s">
        <v>1850</v>
      </c>
      <c r="B1" s="698"/>
      <c r="C1" s="698"/>
      <c r="D1" s="699"/>
    </row>
    <row r="2" spans="1:5" ht="16.5" thickTop="1" thickBot="1">
      <c r="A2" s="696" t="s">
        <v>1409</v>
      </c>
      <c r="B2" s="696"/>
      <c r="C2" s="696"/>
      <c r="D2" s="696"/>
    </row>
    <row r="3" spans="1:5" ht="16.5" thickTop="1" thickBot="1">
      <c r="A3" s="700"/>
      <c r="B3" s="700"/>
      <c r="C3" s="700"/>
      <c r="D3" s="700"/>
    </row>
    <row r="4" spans="1:5" ht="16.5" thickTop="1" thickBot="1">
      <c r="A4" s="701"/>
      <c r="B4" s="701"/>
      <c r="C4" s="701"/>
      <c r="D4" s="701"/>
    </row>
    <row r="5" spans="1:5" ht="30" customHeight="1" thickTop="1" thickBot="1">
      <c r="A5" s="203"/>
      <c r="B5" s="103"/>
      <c r="C5" s="104"/>
      <c r="D5" s="191"/>
    </row>
    <row r="6" spans="1:5" ht="30" customHeight="1" thickTop="1" thickBot="1">
      <c r="A6" s="204" t="s">
        <v>1266</v>
      </c>
      <c r="B6" s="103" t="s">
        <v>339</v>
      </c>
      <c r="C6" s="105" t="s">
        <v>2026</v>
      </c>
      <c r="D6" s="660">
        <v>1270.1333007478286</v>
      </c>
    </row>
    <row r="7" spans="1:5" ht="30" customHeight="1" thickTop="1" thickBot="1">
      <c r="A7" s="204" t="s">
        <v>1352</v>
      </c>
      <c r="B7" s="103" t="s">
        <v>339</v>
      </c>
      <c r="C7" s="105" t="s">
        <v>2025</v>
      </c>
      <c r="D7" s="660">
        <v>1219.3279687179154</v>
      </c>
      <c r="E7" s="106"/>
    </row>
    <row r="8" spans="1:5" ht="30" customHeight="1" thickTop="1" thickBot="1">
      <c r="A8" s="204" t="s">
        <v>1364</v>
      </c>
      <c r="B8" s="103" t="s">
        <v>339</v>
      </c>
      <c r="C8" s="105" t="s">
        <v>2027</v>
      </c>
      <c r="D8" s="660">
        <v>1219.3279687179154</v>
      </c>
    </row>
    <row r="9" spans="1:5" ht="30" customHeight="1" thickTop="1" thickBot="1">
      <c r="A9" s="204" t="s">
        <v>1225</v>
      </c>
      <c r="B9" s="103" t="s">
        <v>1223</v>
      </c>
      <c r="C9" s="105" t="s">
        <v>1226</v>
      </c>
      <c r="D9" s="660">
        <v>1320.9386327777418</v>
      </c>
    </row>
    <row r="10" spans="1:5" ht="30" customHeight="1" thickTop="1" thickBot="1">
      <c r="A10" s="204" t="s">
        <v>1388</v>
      </c>
      <c r="B10" s="103" t="s">
        <v>339</v>
      </c>
      <c r="C10" s="105" t="s">
        <v>1389</v>
      </c>
      <c r="D10" s="660">
        <v>1320.9386327777418</v>
      </c>
    </row>
    <row r="11" spans="1:5" ht="30" customHeight="1" thickTop="1" thickBot="1">
      <c r="A11" s="204" t="s">
        <v>1329</v>
      </c>
      <c r="B11" s="103" t="s">
        <v>339</v>
      </c>
      <c r="C11" s="105" t="s">
        <v>1330</v>
      </c>
      <c r="D11" s="660">
        <v>1261.612228946582</v>
      </c>
    </row>
    <row r="12" spans="1:5" ht="30" customHeight="1" thickTop="1" thickBot="1">
      <c r="A12" s="204" t="s">
        <v>1331</v>
      </c>
      <c r="B12" s="103" t="s">
        <v>339</v>
      </c>
      <c r="C12" s="105" t="s">
        <v>1332</v>
      </c>
      <c r="D12" s="660">
        <v>1261.612228946582</v>
      </c>
    </row>
    <row r="13" spans="1:5" ht="30" customHeight="1" thickTop="1" thickBot="1">
      <c r="A13" s="204" t="s">
        <v>1333</v>
      </c>
      <c r="B13" s="103" t="s">
        <v>339</v>
      </c>
      <c r="C13" s="105" t="s">
        <v>1334</v>
      </c>
      <c r="D13" s="660">
        <v>1261.612228946582</v>
      </c>
    </row>
    <row r="14" spans="1:5" ht="30" customHeight="1" thickTop="1" thickBot="1">
      <c r="A14" s="204" t="s">
        <v>1335</v>
      </c>
      <c r="B14" s="103" t="s">
        <v>339</v>
      </c>
      <c r="C14" s="105" t="s">
        <v>1336</v>
      </c>
      <c r="D14" s="660">
        <v>1261.612228946582</v>
      </c>
    </row>
    <row r="15" spans="1:5" ht="30" customHeight="1" thickTop="1" thickBot="1">
      <c r="A15" s="204" t="s">
        <v>1317</v>
      </c>
      <c r="B15" s="103" t="s">
        <v>339</v>
      </c>
      <c r="C15" s="105" t="s">
        <v>1860</v>
      </c>
      <c r="D15" s="660">
        <v>1320.9386327777418</v>
      </c>
    </row>
    <row r="16" spans="1:5" ht="30" customHeight="1" thickTop="1" thickBot="1">
      <c r="A16" s="204" t="s">
        <v>1227</v>
      </c>
      <c r="B16" s="103" t="s">
        <v>339</v>
      </c>
      <c r="C16" s="105" t="s">
        <v>1228</v>
      </c>
      <c r="D16" s="660">
        <v>1320.9386327777418</v>
      </c>
    </row>
    <row r="17" spans="1:4" ht="30" customHeight="1" thickTop="1" thickBot="1">
      <c r="A17" s="204" t="s">
        <v>1229</v>
      </c>
      <c r="B17" s="103" t="s">
        <v>339</v>
      </c>
      <c r="C17" s="105" t="s">
        <v>1230</v>
      </c>
      <c r="D17" s="660">
        <v>1320.9386327777418</v>
      </c>
    </row>
    <row r="18" spans="1:4" ht="30" customHeight="1" thickTop="1" thickBot="1">
      <c r="A18" s="204" t="s">
        <v>1231</v>
      </c>
      <c r="B18" s="103" t="s">
        <v>339</v>
      </c>
      <c r="C18" s="105" t="s">
        <v>1232</v>
      </c>
      <c r="D18" s="660">
        <v>1320.9386327777418</v>
      </c>
    </row>
    <row r="19" spans="1:4" ht="30" customHeight="1" thickTop="1" thickBot="1">
      <c r="A19" s="204" t="s">
        <v>1235</v>
      </c>
      <c r="B19" s="103" t="s">
        <v>339</v>
      </c>
      <c r="C19" s="105" t="s">
        <v>1236</v>
      </c>
      <c r="D19" s="660">
        <v>1320.9386327777418</v>
      </c>
    </row>
    <row r="20" spans="1:4" ht="30" customHeight="1" thickTop="1" thickBot="1">
      <c r="A20" s="204" t="s">
        <v>1407</v>
      </c>
      <c r="B20" s="103" t="s">
        <v>339</v>
      </c>
      <c r="C20" s="105" t="s">
        <v>1869</v>
      </c>
      <c r="D20" s="660">
        <v>1261.612228946582</v>
      </c>
    </row>
    <row r="21" spans="1:4" ht="30" customHeight="1" thickTop="1" thickBot="1">
      <c r="A21" s="204" t="s">
        <v>1239</v>
      </c>
      <c r="B21" s="103" t="s">
        <v>339</v>
      </c>
      <c r="C21" s="105" t="s">
        <v>1240</v>
      </c>
      <c r="D21" s="660">
        <v>1371.7439648076547</v>
      </c>
    </row>
    <row r="22" spans="1:4" ht="30" customHeight="1" thickTop="1" thickBot="1">
      <c r="A22" s="204" t="s">
        <v>1390</v>
      </c>
      <c r="B22" s="103" t="s">
        <v>339</v>
      </c>
      <c r="C22" s="105" t="s">
        <v>1391</v>
      </c>
      <c r="D22" s="660">
        <v>1261.612228946582</v>
      </c>
    </row>
    <row r="23" spans="1:4" ht="30" customHeight="1" thickTop="1" thickBot="1">
      <c r="A23" s="204" t="s">
        <v>1247</v>
      </c>
      <c r="B23" s="103" t="s">
        <v>339</v>
      </c>
      <c r="C23" s="105" t="s">
        <v>1248</v>
      </c>
      <c r="D23" s="660">
        <v>1270.1333007478286</v>
      </c>
    </row>
    <row r="24" spans="1:4" ht="30" customHeight="1" thickTop="1" thickBot="1">
      <c r="A24" s="204" t="s">
        <v>1269</v>
      </c>
      <c r="B24" s="103" t="s">
        <v>339</v>
      </c>
      <c r="C24" s="105" t="s">
        <v>1270</v>
      </c>
      <c r="D24" s="660">
        <v>1270.1333007478286</v>
      </c>
    </row>
    <row r="25" spans="1:4" ht="30" customHeight="1" thickTop="1" thickBot="1">
      <c r="A25" s="204" t="s">
        <v>1241</v>
      </c>
      <c r="B25" s="103" t="s">
        <v>339</v>
      </c>
      <c r="C25" s="105" t="s">
        <v>1242</v>
      </c>
      <c r="D25" s="660">
        <v>1270.1333007478286</v>
      </c>
    </row>
    <row r="26" spans="1:4" ht="30" customHeight="1" thickTop="1" thickBot="1">
      <c r="A26" s="204" t="s">
        <v>1246</v>
      </c>
      <c r="B26" s="103" t="s">
        <v>339</v>
      </c>
      <c r="C26" s="105" t="s">
        <v>1242</v>
      </c>
      <c r="D26" s="660">
        <v>1270.1333007478286</v>
      </c>
    </row>
    <row r="27" spans="1:4" ht="30" customHeight="1" thickTop="1" thickBot="1">
      <c r="A27" s="204" t="s">
        <v>1303</v>
      </c>
      <c r="B27" s="103" t="s">
        <v>339</v>
      </c>
      <c r="C27" s="105" t="s">
        <v>1304</v>
      </c>
      <c r="D27" s="660">
        <v>1270.1333007478286</v>
      </c>
    </row>
    <row r="28" spans="1:4" ht="30" customHeight="1" thickTop="1" thickBot="1">
      <c r="A28" s="204" t="s">
        <v>1249</v>
      </c>
      <c r="B28" s="103" t="s">
        <v>339</v>
      </c>
      <c r="C28" s="105" t="s">
        <v>1250</v>
      </c>
      <c r="D28" s="660">
        <v>1320.9386327777418</v>
      </c>
    </row>
    <row r="29" spans="1:4" ht="30" customHeight="1" thickTop="1" thickBot="1">
      <c r="A29" s="204" t="s">
        <v>1254</v>
      </c>
      <c r="B29" s="103" t="s">
        <v>339</v>
      </c>
      <c r="C29" s="105" t="s">
        <v>1255</v>
      </c>
      <c r="D29" s="660">
        <v>1320.9386327777418</v>
      </c>
    </row>
    <row r="30" spans="1:4" ht="30" customHeight="1" thickTop="1" thickBot="1">
      <c r="A30" s="204" t="s">
        <v>1252</v>
      </c>
      <c r="B30" s="103" t="s">
        <v>339</v>
      </c>
      <c r="C30" s="105" t="s">
        <v>1253</v>
      </c>
      <c r="D30" s="660">
        <v>1320.9386327777418</v>
      </c>
    </row>
    <row r="31" spans="1:4" ht="30" customHeight="1" thickTop="1" thickBot="1">
      <c r="A31" s="204" t="s">
        <v>1267</v>
      </c>
      <c r="B31" s="103" t="s">
        <v>339</v>
      </c>
      <c r="C31" s="105" t="s">
        <v>1268</v>
      </c>
      <c r="D31" s="660">
        <v>1320.9386327777418</v>
      </c>
    </row>
    <row r="32" spans="1:4" ht="30" customHeight="1" thickTop="1" thickBot="1">
      <c r="A32" s="204" t="s">
        <v>1256</v>
      </c>
      <c r="B32" s="103" t="s">
        <v>339</v>
      </c>
      <c r="C32" s="105" t="s">
        <v>1257</v>
      </c>
      <c r="D32" s="660">
        <v>1320.9386327777418</v>
      </c>
    </row>
    <row r="33" spans="1:4" ht="30" customHeight="1" thickTop="1" thickBot="1">
      <c r="A33" s="204" t="s">
        <v>1272</v>
      </c>
      <c r="B33" s="103" t="s">
        <v>339</v>
      </c>
      <c r="C33" s="105" t="s">
        <v>1257</v>
      </c>
      <c r="D33" s="660">
        <v>1320.9386327777418</v>
      </c>
    </row>
    <row r="34" spans="1:4" ht="30" customHeight="1" thickTop="1" thickBot="1">
      <c r="A34" s="204" t="s">
        <v>1273</v>
      </c>
      <c r="B34" s="103" t="s">
        <v>339</v>
      </c>
      <c r="C34" s="105" t="s">
        <v>1274</v>
      </c>
      <c r="D34" s="660">
        <v>1320.9386327777418</v>
      </c>
    </row>
    <row r="35" spans="1:4" ht="30" customHeight="1" thickTop="1" thickBot="1">
      <c r="A35" s="204" t="s">
        <v>1323</v>
      </c>
      <c r="B35" s="103" t="s">
        <v>339</v>
      </c>
      <c r="C35" s="105" t="s">
        <v>1864</v>
      </c>
      <c r="D35" s="660">
        <v>1261.612228946582</v>
      </c>
    </row>
    <row r="36" spans="1:4" ht="30" customHeight="1" thickTop="1" thickBot="1">
      <c r="A36" s="204" t="s">
        <v>1404</v>
      </c>
      <c r="B36" s="103" t="s">
        <v>339</v>
      </c>
      <c r="C36" s="105" t="s">
        <v>1405</v>
      </c>
      <c r="D36" s="660">
        <v>1261.612228946582</v>
      </c>
    </row>
    <row r="37" spans="1:4" ht="30" customHeight="1" thickTop="1" thickBot="1">
      <c r="A37" s="204" t="s">
        <v>1385</v>
      </c>
      <c r="B37" s="103" t="s">
        <v>339</v>
      </c>
      <c r="C37" s="105" t="s">
        <v>1386</v>
      </c>
      <c r="D37" s="660">
        <v>1320.9386327777418</v>
      </c>
    </row>
    <row r="38" spans="1:4" ht="30" customHeight="1" thickTop="1" thickBot="1">
      <c r="A38" s="204" t="s">
        <v>1264</v>
      </c>
      <c r="B38" s="103" t="s">
        <v>339</v>
      </c>
      <c r="C38" s="105" t="s">
        <v>1265</v>
      </c>
      <c r="D38" s="660">
        <v>1320.9386327777418</v>
      </c>
    </row>
    <row r="39" spans="1:4" ht="30" customHeight="1" thickTop="1" thickBot="1">
      <c r="A39" s="204" t="s">
        <v>1221</v>
      </c>
      <c r="B39" s="103" t="s">
        <v>1223</v>
      </c>
      <c r="C39" s="105" t="s">
        <v>1280</v>
      </c>
      <c r="D39" s="660">
        <v>1320.9386327777418</v>
      </c>
    </row>
    <row r="40" spans="1:4" ht="30" customHeight="1" thickTop="1" thickBot="1">
      <c r="A40" s="204" t="s">
        <v>1261</v>
      </c>
      <c r="B40" s="103" t="s">
        <v>339</v>
      </c>
      <c r="C40" s="105" t="s">
        <v>1262</v>
      </c>
      <c r="D40" s="660">
        <v>1320.9386327777418</v>
      </c>
    </row>
    <row r="41" spans="1:4" ht="30" customHeight="1" thickTop="1" thickBot="1">
      <c r="A41" s="204" t="s">
        <v>1259</v>
      </c>
      <c r="B41" s="103" t="s">
        <v>339</v>
      </c>
      <c r="C41" s="105" t="s">
        <v>1260</v>
      </c>
      <c r="D41" s="660">
        <v>1320.9386327777418</v>
      </c>
    </row>
    <row r="42" spans="1:4" ht="30" customHeight="1" thickTop="1" thickBot="1">
      <c r="A42" s="204" t="s">
        <v>1392</v>
      </c>
      <c r="B42" s="103" t="s">
        <v>339</v>
      </c>
      <c r="C42" s="105" t="s">
        <v>1260</v>
      </c>
      <c r="D42" s="660">
        <v>1320.9386327777418</v>
      </c>
    </row>
    <row r="43" spans="1:4" ht="30" customHeight="1" thickTop="1" thickBot="1">
      <c r="A43" s="204" t="s">
        <v>1233</v>
      </c>
      <c r="B43" s="103" t="s">
        <v>339</v>
      </c>
      <c r="C43" s="105" t="s">
        <v>1234</v>
      </c>
      <c r="D43" s="660">
        <v>1320.9386327777418</v>
      </c>
    </row>
    <row r="44" spans="1:4" ht="30" customHeight="1" thickTop="1" thickBot="1">
      <c r="A44" s="204" t="s">
        <v>1387</v>
      </c>
      <c r="B44" s="103" t="s">
        <v>339</v>
      </c>
      <c r="C44" s="105" t="s">
        <v>1234</v>
      </c>
      <c r="D44" s="660">
        <v>1320.9386327777418</v>
      </c>
    </row>
    <row r="45" spans="1:4" ht="30" customHeight="1" thickTop="1" thickBot="1">
      <c r="A45" s="204" t="s">
        <v>1278</v>
      </c>
      <c r="B45" s="103" t="s">
        <v>339</v>
      </c>
      <c r="C45" s="105" t="s">
        <v>1279</v>
      </c>
      <c r="D45" s="660">
        <v>1320.9386327777418</v>
      </c>
    </row>
    <row r="46" spans="1:4" ht="30" customHeight="1" thickTop="1" thickBot="1">
      <c r="A46" s="204" t="s">
        <v>1287</v>
      </c>
      <c r="B46" s="103" t="s">
        <v>339</v>
      </c>
      <c r="C46" s="105" t="s">
        <v>1288</v>
      </c>
      <c r="D46" s="660">
        <v>1320.9386327777418</v>
      </c>
    </row>
    <row r="47" spans="1:4" ht="30" customHeight="1" thickTop="1" thickBot="1">
      <c r="A47" s="204" t="s">
        <v>1291</v>
      </c>
      <c r="B47" s="103" t="s">
        <v>339</v>
      </c>
      <c r="C47" s="105" t="s">
        <v>1292</v>
      </c>
      <c r="D47" s="660">
        <v>1320.9386327777418</v>
      </c>
    </row>
    <row r="48" spans="1:4" ht="30" customHeight="1" thickTop="1" thickBot="1">
      <c r="A48" s="204" t="s">
        <v>1283</v>
      </c>
      <c r="B48" s="103" t="s">
        <v>1223</v>
      </c>
      <c r="C48" s="105" t="s">
        <v>1284</v>
      </c>
      <c r="D48" s="660">
        <v>1234.0527385084283</v>
      </c>
    </row>
    <row r="49" spans="1:4" ht="30" customHeight="1" thickTop="1" thickBot="1">
      <c r="A49" s="204" t="s">
        <v>1281</v>
      </c>
      <c r="B49" s="103" t="s">
        <v>339</v>
      </c>
      <c r="C49" s="105" t="s">
        <v>1282</v>
      </c>
      <c r="D49" s="660">
        <v>1320.9386327777418</v>
      </c>
    </row>
    <row r="50" spans="1:4" ht="30" customHeight="1" thickTop="1" thickBot="1">
      <c r="A50" s="204" t="s">
        <v>1285</v>
      </c>
      <c r="B50" s="103" t="s">
        <v>339</v>
      </c>
      <c r="C50" s="105" t="s">
        <v>1286</v>
      </c>
      <c r="D50" s="660">
        <v>1320.9386327777418</v>
      </c>
    </row>
    <row r="51" spans="1:4" ht="30" customHeight="1" thickTop="1" thickBot="1">
      <c r="A51" s="204" t="s">
        <v>1314</v>
      </c>
      <c r="B51" s="103" t="s">
        <v>1306</v>
      </c>
      <c r="C51" s="105" t="s">
        <v>1315</v>
      </c>
      <c r="D51" s="660">
        <v>1320.9386327777418</v>
      </c>
    </row>
    <row r="52" spans="1:4" ht="30" customHeight="1" thickTop="1" thickBot="1">
      <c r="A52" s="204" t="s">
        <v>1316</v>
      </c>
      <c r="B52" s="103" t="s">
        <v>1306</v>
      </c>
      <c r="C52" s="105" t="s">
        <v>1315</v>
      </c>
      <c r="D52" s="660">
        <v>1320.9386327777418</v>
      </c>
    </row>
    <row r="53" spans="1:4" ht="30" customHeight="1" thickTop="1" thickBot="1">
      <c r="A53" s="204" t="s">
        <v>1289</v>
      </c>
      <c r="B53" s="103" t="s">
        <v>339</v>
      </c>
      <c r="C53" s="105" t="s">
        <v>1290</v>
      </c>
      <c r="D53" s="660">
        <v>1196.2860293894773</v>
      </c>
    </row>
    <row r="54" spans="1:4" ht="30" customHeight="1" thickTop="1" thickBot="1">
      <c r="A54" s="204" t="s">
        <v>1293</v>
      </c>
      <c r="B54" s="103" t="s">
        <v>339</v>
      </c>
      <c r="C54" s="105" t="s">
        <v>1294</v>
      </c>
      <c r="D54" s="660">
        <v>1524.1599608973943</v>
      </c>
    </row>
    <row r="55" spans="1:4" ht="30" customHeight="1" thickTop="1" thickBot="1">
      <c r="A55" s="204" t="s">
        <v>1378</v>
      </c>
      <c r="B55" s="103" t="s">
        <v>339</v>
      </c>
      <c r="C55" s="105" t="s">
        <v>2029</v>
      </c>
      <c r="D55" s="660">
        <v>1330.000594107926</v>
      </c>
    </row>
    <row r="56" spans="1:4" ht="30" customHeight="1" thickTop="1" thickBot="1">
      <c r="A56" s="204" t="s">
        <v>1379</v>
      </c>
      <c r="B56" s="103" t="s">
        <v>339</v>
      </c>
      <c r="C56" s="105" t="s">
        <v>2030</v>
      </c>
      <c r="D56" s="660">
        <v>1330.000594107926</v>
      </c>
    </row>
    <row r="57" spans="1:4" ht="30" customHeight="1" thickTop="1" thickBot="1">
      <c r="A57" s="204" t="s">
        <v>1380</v>
      </c>
      <c r="B57" s="103" t="s">
        <v>339</v>
      </c>
      <c r="C57" s="105" t="s">
        <v>2031</v>
      </c>
      <c r="D57" s="660">
        <v>1330.000594107926</v>
      </c>
    </row>
    <row r="58" spans="1:4" ht="30" customHeight="1" thickTop="1" thickBot="1">
      <c r="A58" s="204" t="s">
        <v>1357</v>
      </c>
      <c r="B58" s="103" t="s">
        <v>339</v>
      </c>
      <c r="C58" s="105" t="s">
        <v>1867</v>
      </c>
      <c r="D58" s="660">
        <v>1330.000594107926</v>
      </c>
    </row>
    <row r="59" spans="1:4" ht="30" customHeight="1" thickTop="1" thickBot="1">
      <c r="A59" s="204" t="s">
        <v>1295</v>
      </c>
      <c r="B59" s="103" t="s">
        <v>339</v>
      </c>
      <c r="C59" s="105" t="s">
        <v>1296</v>
      </c>
      <c r="D59" s="660">
        <v>1625.7706249572204</v>
      </c>
    </row>
    <row r="60" spans="1:4" ht="30" customHeight="1" thickTop="1" thickBot="1">
      <c r="A60" s="204" t="s">
        <v>1376</v>
      </c>
      <c r="B60" s="103" t="s">
        <v>339</v>
      </c>
      <c r="C60" s="105" t="s">
        <v>1377</v>
      </c>
      <c r="D60" s="660">
        <v>1330.000594107926</v>
      </c>
    </row>
    <row r="61" spans="1:4" ht="30" customHeight="1" thickTop="1" thickBot="1">
      <c r="A61" s="204" t="s">
        <v>1362</v>
      </c>
      <c r="B61" s="103" t="s">
        <v>339</v>
      </c>
      <c r="C61" s="105" t="s">
        <v>1363</v>
      </c>
      <c r="D61" s="660">
        <v>1524.1599608973943</v>
      </c>
    </row>
    <row r="62" spans="1:4" ht="30" customHeight="1" thickTop="1" thickBot="1">
      <c r="A62" s="204" t="s">
        <v>1369</v>
      </c>
      <c r="B62" s="103" t="s">
        <v>339</v>
      </c>
      <c r="C62" s="105" t="s">
        <v>1370</v>
      </c>
      <c r="D62" s="660">
        <v>1524.1599608973943</v>
      </c>
    </row>
    <row r="63" spans="1:4" ht="30" customHeight="1" thickTop="1" thickBot="1">
      <c r="A63" s="204" t="s">
        <v>1373</v>
      </c>
      <c r="B63" s="103" t="s">
        <v>339</v>
      </c>
      <c r="C63" s="105" t="s">
        <v>1374</v>
      </c>
      <c r="D63" s="660">
        <v>1524.1599608973943</v>
      </c>
    </row>
    <row r="64" spans="1:4" ht="30" customHeight="1" thickTop="1" thickBot="1">
      <c r="A64" s="204" t="s">
        <v>1360</v>
      </c>
      <c r="B64" s="103" t="s">
        <v>339</v>
      </c>
      <c r="C64" s="105" t="s">
        <v>1361</v>
      </c>
      <c r="D64" s="660">
        <v>1524.1599608973943</v>
      </c>
    </row>
    <row r="65" spans="1:4" ht="30" customHeight="1" thickTop="1" thickBot="1">
      <c r="A65" s="204" t="s">
        <v>1297</v>
      </c>
      <c r="B65" s="103" t="s">
        <v>339</v>
      </c>
      <c r="C65" s="105" t="s">
        <v>1298</v>
      </c>
      <c r="D65" s="660">
        <v>1524.1599608973943</v>
      </c>
    </row>
    <row r="66" spans="1:4" ht="30" customHeight="1" thickTop="1" thickBot="1">
      <c r="A66" s="204" t="s">
        <v>1367</v>
      </c>
      <c r="B66" s="103" t="s">
        <v>339</v>
      </c>
      <c r="C66" s="105" t="s">
        <v>1368</v>
      </c>
      <c r="D66" s="660">
        <v>1524.1599608973943</v>
      </c>
    </row>
    <row r="67" spans="1:4" ht="30" customHeight="1" thickTop="1" thickBot="1">
      <c r="A67" s="204" t="s">
        <v>1371</v>
      </c>
      <c r="B67" s="103" t="s">
        <v>339</v>
      </c>
      <c r="C67" s="105" t="s">
        <v>1372</v>
      </c>
      <c r="D67" s="660">
        <v>1524.1599608973943</v>
      </c>
    </row>
    <row r="68" spans="1:4" ht="30" customHeight="1" thickTop="1" thickBot="1">
      <c r="A68" s="204" t="s">
        <v>1343</v>
      </c>
      <c r="B68" s="103" t="s">
        <v>339</v>
      </c>
      <c r="C68" s="105" t="s">
        <v>1344</v>
      </c>
      <c r="D68" s="660">
        <v>1828.9919530768732</v>
      </c>
    </row>
    <row r="69" spans="1:4" ht="30" customHeight="1" thickTop="1" thickBot="1">
      <c r="A69" s="204" t="s">
        <v>1383</v>
      </c>
      <c r="B69" s="103" t="s">
        <v>339</v>
      </c>
      <c r="C69" s="105" t="s">
        <v>2033</v>
      </c>
      <c r="D69" s="660">
        <v>1310.0965176803704</v>
      </c>
    </row>
    <row r="70" spans="1:4" ht="30" customHeight="1" thickTop="1" thickBot="1">
      <c r="A70" s="204" t="s">
        <v>1384</v>
      </c>
      <c r="B70" s="103" t="s">
        <v>339</v>
      </c>
      <c r="C70" s="105" t="s">
        <v>2034</v>
      </c>
      <c r="D70" s="660">
        <v>1310.0965176803704</v>
      </c>
    </row>
    <row r="71" spans="1:4" ht="30" customHeight="1" thickTop="1" thickBot="1">
      <c r="A71" s="204" t="s">
        <v>1381</v>
      </c>
      <c r="B71" s="103" t="s">
        <v>339</v>
      </c>
      <c r="C71" s="105" t="s">
        <v>2035</v>
      </c>
      <c r="D71" s="660">
        <v>1310.0965176803704</v>
      </c>
    </row>
    <row r="72" spans="1:4" ht="30" customHeight="1" thickTop="1" thickBot="1">
      <c r="A72" s="204" t="s">
        <v>1382</v>
      </c>
      <c r="B72" s="103" t="s">
        <v>339</v>
      </c>
      <c r="C72" s="105" t="s">
        <v>2036</v>
      </c>
      <c r="D72" s="660">
        <v>1310.0965176803704</v>
      </c>
    </row>
    <row r="73" spans="1:4" ht="30" customHeight="1" thickTop="1" thickBot="1">
      <c r="A73" s="204" t="s">
        <v>1350</v>
      </c>
      <c r="B73" s="103" t="s">
        <v>339</v>
      </c>
      <c r="C73" s="105" t="s">
        <v>1351</v>
      </c>
      <c r="D73" s="660">
        <v>1310.0965176803704</v>
      </c>
    </row>
    <row r="74" spans="1:4" ht="30" customHeight="1" thickTop="1" thickBot="1">
      <c r="A74" s="204" t="s">
        <v>1349</v>
      </c>
      <c r="B74" s="103" t="s">
        <v>339</v>
      </c>
      <c r="C74" s="105" t="s">
        <v>1866</v>
      </c>
      <c r="D74" s="660">
        <v>1310.0965176803704</v>
      </c>
    </row>
    <row r="75" spans="1:4" ht="30" customHeight="1" thickTop="1" thickBot="1">
      <c r="A75" s="204" t="s">
        <v>1347</v>
      </c>
      <c r="B75" s="103" t="s">
        <v>339</v>
      </c>
      <c r="C75" s="105" t="s">
        <v>1348</v>
      </c>
      <c r="D75" s="660">
        <v>1310.0965176803704</v>
      </c>
    </row>
    <row r="76" spans="1:4" ht="30" customHeight="1" thickTop="1" thickBot="1">
      <c r="A76" s="204" t="s">
        <v>1375</v>
      </c>
      <c r="B76" s="103" t="s">
        <v>339</v>
      </c>
      <c r="C76" s="105" t="s">
        <v>2028</v>
      </c>
      <c r="D76" s="660">
        <v>1310.0965176803704</v>
      </c>
    </row>
    <row r="77" spans="1:4" ht="30" customHeight="1" thickTop="1" thickBot="1">
      <c r="A77" s="204" t="s">
        <v>1353</v>
      </c>
      <c r="B77" s="103" t="s">
        <v>339</v>
      </c>
      <c r="C77" s="105" t="s">
        <v>1354</v>
      </c>
      <c r="D77" s="660">
        <v>1310.0965176803704</v>
      </c>
    </row>
    <row r="78" spans="1:4" ht="30" customHeight="1" thickTop="1" thickBot="1">
      <c r="A78" s="204" t="s">
        <v>1355</v>
      </c>
      <c r="B78" s="103" t="s">
        <v>339</v>
      </c>
      <c r="C78" s="105" t="s">
        <v>1356</v>
      </c>
      <c r="D78" s="660">
        <v>1310.0965176803704</v>
      </c>
    </row>
    <row r="79" spans="1:4" ht="30" customHeight="1" thickTop="1" thickBot="1">
      <c r="A79" s="204" t="s">
        <v>1358</v>
      </c>
      <c r="B79" s="103" t="s">
        <v>339</v>
      </c>
      <c r="C79" s="105" t="s">
        <v>1359</v>
      </c>
      <c r="D79" s="660">
        <v>1310.0965176803704</v>
      </c>
    </row>
    <row r="80" spans="1:4" ht="30" customHeight="1" thickTop="1" thickBot="1">
      <c r="A80" s="204" t="s">
        <v>1337</v>
      </c>
      <c r="B80" s="103" t="s">
        <v>339</v>
      </c>
      <c r="C80" s="105" t="s">
        <v>1338</v>
      </c>
      <c r="D80" s="660">
        <v>1310.0965176803704</v>
      </c>
    </row>
    <row r="81" spans="1:4" ht="30" customHeight="1" thickTop="1" thickBot="1">
      <c r="A81" s="204" t="s">
        <v>1341</v>
      </c>
      <c r="B81" s="103" t="s">
        <v>339</v>
      </c>
      <c r="C81" s="105" t="s">
        <v>1342</v>
      </c>
      <c r="D81" s="660">
        <v>1310.0965176803704</v>
      </c>
    </row>
    <row r="82" spans="1:4" ht="30" customHeight="1" thickTop="1" thickBot="1">
      <c r="A82" s="204" t="s">
        <v>1345</v>
      </c>
      <c r="B82" s="103" t="s">
        <v>339</v>
      </c>
      <c r="C82" s="105" t="s">
        <v>1346</v>
      </c>
      <c r="D82" s="660">
        <v>1310.0965176803704</v>
      </c>
    </row>
    <row r="83" spans="1:4" ht="30" customHeight="1" thickTop="1" thickBot="1">
      <c r="A83" s="204" t="s">
        <v>1339</v>
      </c>
      <c r="B83" s="103" t="s">
        <v>339</v>
      </c>
      <c r="C83" s="105" t="s">
        <v>1340</v>
      </c>
      <c r="D83" s="660">
        <v>1524.1599608973943</v>
      </c>
    </row>
    <row r="84" spans="1:4" ht="30" customHeight="1" thickTop="1" thickBot="1">
      <c r="A84" s="204" t="s">
        <v>1305</v>
      </c>
      <c r="B84" s="103" t="s">
        <v>339</v>
      </c>
      <c r="C84" s="105" t="s">
        <v>1307</v>
      </c>
      <c r="D84" s="660">
        <v>1320.9386327777418</v>
      </c>
    </row>
    <row r="85" spans="1:4" ht="30" customHeight="1" thickTop="1" thickBot="1">
      <c r="A85" s="204" t="s">
        <v>1308</v>
      </c>
      <c r="B85" s="103" t="s">
        <v>339</v>
      </c>
      <c r="C85" s="105" t="s">
        <v>1859</v>
      </c>
      <c r="D85" s="660">
        <v>1320.9386327777418</v>
      </c>
    </row>
    <row r="86" spans="1:4" ht="30" customHeight="1" thickTop="1" thickBot="1">
      <c r="A86" s="204" t="s">
        <v>1309</v>
      </c>
      <c r="B86" s="103" t="s">
        <v>1306</v>
      </c>
      <c r="C86" s="105" t="s">
        <v>1310</v>
      </c>
      <c r="D86" s="660">
        <v>1320.9386327777418</v>
      </c>
    </row>
    <row r="87" spans="1:4" ht="30" customHeight="1" thickTop="1" thickBot="1">
      <c r="A87" s="204" t="s">
        <v>1311</v>
      </c>
      <c r="B87" s="103" t="s">
        <v>339</v>
      </c>
      <c r="C87" s="105" t="s">
        <v>1312</v>
      </c>
      <c r="D87" s="660">
        <v>1320.9386327777418</v>
      </c>
    </row>
    <row r="88" spans="1:4" ht="30" customHeight="1" thickTop="1" thickBot="1">
      <c r="A88" s="204" t="s">
        <v>1313</v>
      </c>
      <c r="B88" s="103" t="s">
        <v>339</v>
      </c>
      <c r="C88" s="105" t="s">
        <v>1312</v>
      </c>
      <c r="D88" s="660">
        <v>1320.9386327777418</v>
      </c>
    </row>
    <row r="89" spans="1:4" ht="30" customHeight="1" thickTop="1" thickBot="1">
      <c r="A89" s="204" t="s">
        <v>1243</v>
      </c>
      <c r="B89" s="103" t="s">
        <v>339</v>
      </c>
      <c r="C89" s="105" t="s">
        <v>1852</v>
      </c>
      <c r="D89" s="660">
        <v>1320.9386327777418</v>
      </c>
    </row>
    <row r="90" spans="1:4" ht="30" customHeight="1" thickTop="1" thickBot="1">
      <c r="A90" s="204" t="s">
        <v>1365</v>
      </c>
      <c r="B90" s="103" t="s">
        <v>339</v>
      </c>
      <c r="C90" s="105" t="s">
        <v>1366</v>
      </c>
      <c r="D90" s="660">
        <v>1320.9386327777418</v>
      </c>
    </row>
    <row r="91" spans="1:4" ht="30" customHeight="1" thickTop="1" thickBot="1">
      <c r="A91" s="204" t="s">
        <v>1244</v>
      </c>
      <c r="B91" s="103" t="s">
        <v>339</v>
      </c>
      <c r="C91" s="105" t="s">
        <v>1245</v>
      </c>
      <c r="D91" s="660">
        <v>1219.3279687179154</v>
      </c>
    </row>
    <row r="92" spans="1:4" ht="30" customHeight="1" thickTop="1" thickBot="1">
      <c r="A92" s="204" t="s">
        <v>1277</v>
      </c>
      <c r="B92" s="103" t="s">
        <v>339</v>
      </c>
      <c r="C92" s="105" t="s">
        <v>1858</v>
      </c>
      <c r="D92" s="660">
        <v>1196.2860293894773</v>
      </c>
    </row>
    <row r="93" spans="1:4" ht="30" customHeight="1" thickTop="1" thickBot="1">
      <c r="A93" s="204" t="s">
        <v>1408</v>
      </c>
      <c r="B93" s="103" t="s">
        <v>1406</v>
      </c>
      <c r="C93" s="105" t="s">
        <v>1870</v>
      </c>
      <c r="D93" s="660">
        <v>89.823524391018779</v>
      </c>
    </row>
    <row r="94" spans="1:4" ht="30" customHeight="1" thickTop="1" thickBot="1">
      <c r="A94" s="204" t="s">
        <v>1399</v>
      </c>
      <c r="B94" s="103" t="s">
        <v>92</v>
      </c>
      <c r="C94" s="105" t="s">
        <v>1868</v>
      </c>
      <c r="D94" s="660">
        <v>367684.43131969072</v>
      </c>
    </row>
    <row r="95" spans="1:4" ht="30" customHeight="1" thickTop="1" thickBot="1">
      <c r="A95" s="204" t="s">
        <v>1222</v>
      </c>
      <c r="B95" s="103" t="s">
        <v>1223</v>
      </c>
      <c r="C95" s="105" t="s">
        <v>1224</v>
      </c>
      <c r="D95" s="660">
        <v>6.1243312084785533</v>
      </c>
    </row>
    <row r="96" spans="1:4" ht="30" customHeight="1" thickTop="1" thickBot="1">
      <c r="A96" s="204" t="s">
        <v>1631</v>
      </c>
      <c r="B96" s="103" t="s">
        <v>339</v>
      </c>
      <c r="C96" s="105" t="s">
        <v>1851</v>
      </c>
      <c r="D96" s="660">
        <v>1276.9230569677784</v>
      </c>
    </row>
    <row r="97" spans="1:4" ht="30" customHeight="1" thickTop="1" thickBot="1">
      <c r="A97" s="204" t="s">
        <v>1412</v>
      </c>
      <c r="B97" s="103" t="s">
        <v>339</v>
      </c>
      <c r="C97" s="105" t="s">
        <v>1411</v>
      </c>
      <c r="D97" s="660">
        <v>1276.9230569677784</v>
      </c>
    </row>
    <row r="98" spans="1:4" ht="30" customHeight="1" thickTop="1" thickBot="1">
      <c r="A98" s="204" t="s">
        <v>1237</v>
      </c>
      <c r="B98" s="103" t="s">
        <v>92</v>
      </c>
      <c r="C98" s="105" t="s">
        <v>1238</v>
      </c>
      <c r="D98" s="660">
        <v>24890.813114058961</v>
      </c>
    </row>
    <row r="99" spans="1:4" ht="30" customHeight="1" thickTop="1" thickBot="1">
      <c r="A99" s="204" t="s">
        <v>1251</v>
      </c>
      <c r="B99" s="103" t="s">
        <v>339</v>
      </c>
      <c r="C99" s="105" t="s">
        <v>1853</v>
      </c>
      <c r="D99" s="660">
        <v>1680.6185557933231</v>
      </c>
    </row>
    <row r="100" spans="1:4" ht="30" customHeight="1" thickTop="1" thickBot="1">
      <c r="A100" s="204" t="s">
        <v>1320</v>
      </c>
      <c r="B100" s="103" t="s">
        <v>1306</v>
      </c>
      <c r="C100" s="105" t="s">
        <v>1863</v>
      </c>
      <c r="D100" s="660">
        <v>1332.0420378440854</v>
      </c>
    </row>
    <row r="101" spans="1:4" ht="30" customHeight="1" thickTop="1" thickBot="1">
      <c r="A101" s="204" t="s">
        <v>1393</v>
      </c>
      <c r="B101" s="103" t="s">
        <v>339</v>
      </c>
      <c r="C101" s="105" t="s">
        <v>1394</v>
      </c>
      <c r="D101" s="660">
        <v>5703.7937988296926</v>
      </c>
    </row>
    <row r="102" spans="1:4" ht="30" customHeight="1" thickTop="1" thickBot="1">
      <c r="A102" s="204" t="s">
        <v>1395</v>
      </c>
      <c r="B102" s="103" t="s">
        <v>141</v>
      </c>
      <c r="C102" s="105" t="s">
        <v>1396</v>
      </c>
      <c r="D102" s="660">
        <v>142451.43354827713</v>
      </c>
    </row>
    <row r="103" spans="1:4" ht="30" customHeight="1" thickTop="1" thickBot="1">
      <c r="A103" s="204" t="s">
        <v>1327</v>
      </c>
      <c r="B103" s="103" t="s">
        <v>344</v>
      </c>
      <c r="C103" s="105" t="s">
        <v>1328</v>
      </c>
      <c r="D103" s="660">
        <v>1.020721868079759</v>
      </c>
    </row>
    <row r="104" spans="1:4" ht="30" customHeight="1" thickTop="1" thickBot="1">
      <c r="A104" s="204" t="s">
        <v>1325</v>
      </c>
      <c r="B104" s="103" t="s">
        <v>344</v>
      </c>
      <c r="C104" s="105" t="s">
        <v>1326</v>
      </c>
      <c r="D104" s="660">
        <v>1.020721868079759</v>
      </c>
    </row>
    <row r="105" spans="1:4" ht="30" customHeight="1" thickTop="1" thickBot="1">
      <c r="A105" s="204" t="s">
        <v>1275</v>
      </c>
      <c r="B105" s="103" t="s">
        <v>339</v>
      </c>
      <c r="C105" s="105" t="s">
        <v>1276</v>
      </c>
      <c r="D105" s="660">
        <v>2687.0503177199653</v>
      </c>
    </row>
    <row r="106" spans="1:4" ht="30" customHeight="1" thickTop="1" thickBot="1">
      <c r="A106" s="204" t="s">
        <v>1402</v>
      </c>
      <c r="B106" s="103" t="s">
        <v>92</v>
      </c>
      <c r="C106" s="105" t="s">
        <v>1403</v>
      </c>
      <c r="D106" s="660">
        <v>138526.75796551042</v>
      </c>
    </row>
    <row r="107" spans="1:4" ht="30" customHeight="1" thickTop="1" thickBot="1">
      <c r="A107" s="204" t="s">
        <v>1301</v>
      </c>
      <c r="B107" s="103" t="s">
        <v>339</v>
      </c>
      <c r="C107" s="105" t="s">
        <v>1302</v>
      </c>
      <c r="D107" s="660">
        <v>1276.9230569677784</v>
      </c>
    </row>
    <row r="108" spans="1:4" ht="30" customHeight="1" thickTop="1" thickBot="1">
      <c r="A108" s="204" t="s">
        <v>1263</v>
      </c>
      <c r="B108" s="103" t="s">
        <v>339</v>
      </c>
      <c r="C108" s="105" t="s">
        <v>1855</v>
      </c>
      <c r="D108" s="660">
        <v>1276.9230569677784</v>
      </c>
    </row>
    <row r="109" spans="1:4" ht="30" customHeight="1" thickTop="1" thickBot="1">
      <c r="A109" s="204" t="s">
        <v>1258</v>
      </c>
      <c r="B109" s="103" t="s">
        <v>339</v>
      </c>
      <c r="C109" s="105" t="s">
        <v>1854</v>
      </c>
      <c r="D109" s="660">
        <v>939.06411863337814</v>
      </c>
    </row>
    <row r="110" spans="1:4" ht="30" customHeight="1" thickTop="1" thickBot="1">
      <c r="A110" s="204" t="s">
        <v>1397</v>
      </c>
      <c r="B110" s="103" t="s">
        <v>339</v>
      </c>
      <c r="C110" s="105" t="s">
        <v>1398</v>
      </c>
      <c r="D110" s="660">
        <v>939.06411863337814</v>
      </c>
    </row>
    <row r="111" spans="1:4" ht="30" customHeight="1" thickTop="1" thickBot="1">
      <c r="A111" s="204" t="s">
        <v>1318</v>
      </c>
      <c r="B111" s="103" t="s">
        <v>1306</v>
      </c>
      <c r="C111" s="105" t="s">
        <v>1861</v>
      </c>
      <c r="D111" s="660">
        <v>936.51231396317871</v>
      </c>
    </row>
    <row r="112" spans="1:4" ht="30" customHeight="1" thickTop="1" thickBot="1">
      <c r="A112" s="204" t="s">
        <v>1319</v>
      </c>
      <c r="B112" s="103" t="s">
        <v>344</v>
      </c>
      <c r="C112" s="105" t="s">
        <v>1862</v>
      </c>
      <c r="D112" s="660">
        <v>4.0828874723190358</v>
      </c>
    </row>
    <row r="113" spans="1:4" ht="30" customHeight="1" thickTop="1" thickBot="1">
      <c r="A113" s="204" t="s">
        <v>1324</v>
      </c>
      <c r="B113" s="103" t="s">
        <v>1306</v>
      </c>
      <c r="C113" s="105" t="s">
        <v>1865</v>
      </c>
      <c r="D113" s="660">
        <v>737.47154968762572</v>
      </c>
    </row>
    <row r="114" spans="1:4" ht="30" customHeight="1" thickTop="1" thickBot="1">
      <c r="A114" s="204" t="s">
        <v>1400</v>
      </c>
      <c r="B114" s="103" t="s">
        <v>92</v>
      </c>
      <c r="C114" s="105" t="s">
        <v>1401</v>
      </c>
      <c r="D114" s="660">
        <v>1183714.3085012732</v>
      </c>
    </row>
    <row r="115" spans="1:4" ht="30" customHeight="1" thickTop="1" thickBot="1">
      <c r="A115" s="204" t="s">
        <v>1321</v>
      </c>
      <c r="B115" s="103" t="s">
        <v>92</v>
      </c>
      <c r="C115" s="105" t="s">
        <v>1322</v>
      </c>
      <c r="D115" s="660">
        <v>1003.369596322403</v>
      </c>
    </row>
    <row r="116" spans="1:4" ht="30" customHeight="1" thickTop="1" thickBot="1">
      <c r="A116" s="204" t="s">
        <v>1271</v>
      </c>
      <c r="B116" s="103" t="s">
        <v>339</v>
      </c>
      <c r="C116" s="105" t="s">
        <v>1857</v>
      </c>
      <c r="D116" s="660">
        <v>15.310828021196384</v>
      </c>
    </row>
    <row r="117" spans="1:4" ht="30" customHeight="1" thickTop="1" thickBot="1">
      <c r="A117" s="204" t="s">
        <v>1299</v>
      </c>
      <c r="B117" s="103" t="s">
        <v>92</v>
      </c>
      <c r="C117" s="105" t="s">
        <v>1300</v>
      </c>
      <c r="D117" s="660">
        <v>551861.95411320031</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80" zoomScaleNormal="75" zoomScaleSheetLayoutView="80" workbookViewId="0">
      <selection activeCell="C72" sqref="C72"/>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425781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99"/>
      <c r="B1" s="802"/>
      <c r="C1" s="803"/>
      <c r="D1" s="803"/>
      <c r="E1" s="803"/>
      <c r="F1" s="803"/>
      <c r="G1" s="803"/>
      <c r="H1" s="803"/>
      <c r="I1" s="804"/>
      <c r="J1" s="765" t="s">
        <v>933</v>
      </c>
      <c r="K1" s="772" t="s">
        <v>2198</v>
      </c>
      <c r="L1" s="773"/>
      <c r="M1" s="774"/>
    </row>
    <row r="2" spans="1:13" s="493" customFormat="1">
      <c r="A2" s="800"/>
      <c r="B2" s="778" t="s">
        <v>934</v>
      </c>
      <c r="C2" s="779"/>
      <c r="D2" s="779"/>
      <c r="E2" s="779"/>
      <c r="F2" s="779"/>
      <c r="G2" s="779"/>
      <c r="H2" s="779"/>
      <c r="I2" s="780"/>
      <c r="J2" s="766"/>
      <c r="K2" s="775"/>
      <c r="L2" s="776"/>
      <c r="M2" s="777"/>
    </row>
    <row r="3" spans="1:13" s="493" customFormat="1">
      <c r="A3" s="800"/>
      <c r="B3" s="781" t="s">
        <v>2199</v>
      </c>
      <c r="C3" s="782"/>
      <c r="D3" s="782"/>
      <c r="E3" s="782"/>
      <c r="F3" s="782"/>
      <c r="G3" s="782"/>
      <c r="H3" s="782"/>
      <c r="I3" s="783"/>
      <c r="J3" s="770" t="s">
        <v>935</v>
      </c>
      <c r="K3" s="785">
        <v>1</v>
      </c>
      <c r="L3" s="786"/>
      <c r="M3" s="787"/>
    </row>
    <row r="4" spans="1:13" s="493" customFormat="1">
      <c r="A4" s="800"/>
      <c r="B4" s="781" t="s">
        <v>2200</v>
      </c>
      <c r="C4" s="782"/>
      <c r="D4" s="782"/>
      <c r="E4" s="782"/>
      <c r="F4" s="782"/>
      <c r="G4" s="782"/>
      <c r="H4" s="782"/>
      <c r="I4" s="783"/>
      <c r="J4" s="784"/>
      <c r="K4" s="788"/>
      <c r="L4" s="789"/>
      <c r="M4" s="790"/>
    </row>
    <row r="5" spans="1:13" s="493" customFormat="1">
      <c r="A5" s="800"/>
      <c r="B5" s="767" t="s">
        <v>2201</v>
      </c>
      <c r="C5" s="768"/>
      <c r="D5" s="768"/>
      <c r="E5" s="768"/>
      <c r="F5" s="768"/>
      <c r="G5" s="768"/>
      <c r="H5" s="768"/>
      <c r="I5" s="769"/>
      <c r="J5" s="770" t="s">
        <v>936</v>
      </c>
      <c r="K5" s="791"/>
      <c r="L5" s="791" t="s">
        <v>937</v>
      </c>
      <c r="M5" s="793"/>
    </row>
    <row r="6" spans="1:13" s="493" customFormat="1" ht="13.5" customHeight="1" thickBot="1">
      <c r="A6" s="801"/>
      <c r="B6" s="805"/>
      <c r="C6" s="806"/>
      <c r="D6" s="806"/>
      <c r="E6" s="806"/>
      <c r="F6" s="806"/>
      <c r="G6" s="806"/>
      <c r="H6" s="806"/>
      <c r="I6" s="807"/>
      <c r="J6" s="771"/>
      <c r="K6" s="792"/>
      <c r="L6" s="792"/>
      <c r="M6" s="794"/>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2202</v>
      </c>
      <c r="L9" s="509" t="s">
        <v>2203</v>
      </c>
      <c r="M9" s="510" t="s">
        <v>2204</v>
      </c>
    </row>
    <row r="10" spans="1:13" s="493" customFormat="1" ht="27.75" customHeight="1">
      <c r="A10" s="796" t="s">
        <v>2205</v>
      </c>
      <c r="B10" s="797"/>
      <c r="C10" s="797"/>
      <c r="D10" s="797"/>
      <c r="E10" s="512" t="s">
        <v>2206</v>
      </c>
      <c r="F10" s="513"/>
      <c r="H10" s="798" t="s">
        <v>2207</v>
      </c>
      <c r="I10" s="798"/>
      <c r="J10" s="514" t="s">
        <v>2206</v>
      </c>
      <c r="K10" s="515"/>
      <c r="L10" s="515"/>
      <c r="M10" s="516"/>
    </row>
    <row r="11" spans="1:13" s="493" customFormat="1" ht="24" customHeight="1">
      <c r="A11" s="517" t="s">
        <v>939</v>
      </c>
      <c r="B11" s="518"/>
      <c r="C11" s="795"/>
      <c r="D11" s="795"/>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54"/>
      <c r="L12" s="754"/>
      <c r="M12" s="755"/>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2208</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2209</v>
      </c>
      <c r="B18" s="540"/>
      <c r="C18" s="539"/>
      <c r="D18" s="539"/>
      <c r="E18" s="539"/>
      <c r="F18" s="539"/>
      <c r="G18" s="539"/>
      <c r="H18" s="545"/>
      <c r="I18" s="532" t="s">
        <v>2210</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2211</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2212</v>
      </c>
      <c r="B22" s="540"/>
      <c r="C22" s="522"/>
      <c r="D22" s="522"/>
      <c r="E22" s="522"/>
      <c r="F22" s="522"/>
      <c r="G22" s="522"/>
      <c r="H22" s="522"/>
      <c r="I22" s="522"/>
      <c r="J22" s="548" t="s">
        <v>2213</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2214</v>
      </c>
      <c r="B24" s="542"/>
      <c r="C24" s="519"/>
      <c r="D24" s="519"/>
      <c r="E24" s="551"/>
      <c r="F24" s="551"/>
      <c r="G24" s="545"/>
      <c r="H24" s="522"/>
      <c r="I24" s="522"/>
      <c r="J24" s="493"/>
      <c r="K24" s="519"/>
      <c r="L24" s="519"/>
      <c r="M24" s="523"/>
    </row>
    <row r="25" spans="1:13" s="557" customFormat="1" ht="11.25">
      <c r="A25" s="552"/>
      <c r="B25" s="553"/>
      <c r="C25" s="554"/>
      <c r="D25" s="554"/>
      <c r="E25" s="756" t="s">
        <v>2202</v>
      </c>
      <c r="F25" s="756"/>
      <c r="G25" s="756"/>
      <c r="H25" s="554" t="s">
        <v>2203</v>
      </c>
      <c r="I25" s="554" t="s">
        <v>2204</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57" t="s">
        <v>942</v>
      </c>
      <c r="B27" s="758"/>
      <c r="C27" s="758"/>
      <c r="D27" s="758"/>
      <c r="E27" s="758"/>
      <c r="F27" s="758"/>
      <c r="G27" s="758"/>
      <c r="H27" s="758"/>
      <c r="I27" s="758"/>
      <c r="J27" s="758"/>
      <c r="K27" s="758"/>
      <c r="L27" s="758"/>
      <c r="M27" s="759"/>
    </row>
    <row r="28" spans="1:13" ht="13.5" thickBot="1">
      <c r="A28" s="559"/>
      <c r="B28" s="560"/>
      <c r="C28" s="560"/>
      <c r="D28" s="560"/>
      <c r="E28" s="560"/>
      <c r="F28" s="560"/>
      <c r="G28" s="560"/>
      <c r="H28" s="560"/>
      <c r="I28" s="560"/>
      <c r="J28" s="560"/>
      <c r="K28" s="560"/>
      <c r="L28" s="560"/>
      <c r="M28" s="561"/>
    </row>
    <row r="29" spans="1:13" ht="25.5">
      <c r="A29" s="562" t="s">
        <v>943</v>
      </c>
      <c r="B29" s="760" t="s">
        <v>944</v>
      </c>
      <c r="C29" s="761"/>
      <c r="D29" s="761"/>
      <c r="E29" s="761"/>
      <c r="F29" s="761"/>
      <c r="G29" s="761"/>
      <c r="H29" s="761"/>
      <c r="I29" s="762"/>
      <c r="J29" s="563" t="s">
        <v>2215</v>
      </c>
      <c r="K29" s="763" t="s">
        <v>945</v>
      </c>
      <c r="L29" s="764"/>
      <c r="M29" s="562" t="s">
        <v>946</v>
      </c>
    </row>
    <row r="30" spans="1:13" ht="13.5" thickBot="1">
      <c r="A30" s="564"/>
      <c r="B30" s="565"/>
      <c r="C30" s="566"/>
      <c r="D30" s="566"/>
      <c r="E30" s="566"/>
      <c r="F30" s="566"/>
      <c r="G30" s="566"/>
      <c r="H30" s="566"/>
      <c r="I30" s="566"/>
      <c r="J30" s="567"/>
      <c r="K30" s="747"/>
      <c r="L30" s="748"/>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25" t="s">
        <v>944</v>
      </c>
      <c r="B34" s="726"/>
      <c r="C34" s="726"/>
      <c r="D34" s="726"/>
      <c r="E34" s="726"/>
      <c r="F34" s="726"/>
      <c r="G34" s="745"/>
      <c r="H34" s="749" t="s">
        <v>948</v>
      </c>
      <c r="I34" s="750"/>
      <c r="J34" s="575" t="s">
        <v>949</v>
      </c>
      <c r="K34" s="746" t="s">
        <v>950</v>
      </c>
      <c r="L34" s="745"/>
      <c r="M34" s="576" t="s">
        <v>951</v>
      </c>
    </row>
    <row r="35" spans="1:13" s="577" customFormat="1" ht="12">
      <c r="A35" s="751"/>
      <c r="B35" s="752"/>
      <c r="C35" s="752"/>
      <c r="D35" s="752"/>
      <c r="E35" s="752"/>
      <c r="F35" s="752"/>
      <c r="G35" s="730"/>
      <c r="H35" s="753"/>
      <c r="I35" s="731"/>
      <c r="J35" s="578"/>
      <c r="K35" s="729"/>
      <c r="L35" s="730"/>
      <c r="M35" s="579"/>
    </row>
    <row r="36" spans="1:13" s="577" customFormat="1" thickBot="1">
      <c r="A36" s="742"/>
      <c r="B36" s="743"/>
      <c r="C36" s="743"/>
      <c r="D36" s="743"/>
      <c r="E36" s="743"/>
      <c r="F36" s="743"/>
      <c r="G36" s="724"/>
      <c r="H36" s="744"/>
      <c r="I36" s="732"/>
      <c r="J36" s="580"/>
      <c r="K36" s="723"/>
      <c r="L36" s="724"/>
      <c r="M36" s="581"/>
    </row>
    <row r="37" spans="1:13" s="577" customFormat="1" thickBot="1">
      <c r="A37" s="718" t="s">
        <v>953</v>
      </c>
      <c r="B37" s="719"/>
      <c r="C37" s="719"/>
      <c r="D37" s="719"/>
      <c r="E37" s="719"/>
      <c r="F37" s="719"/>
      <c r="G37" s="719"/>
      <c r="H37" s="719"/>
      <c r="I37" s="719"/>
      <c r="J37" s="719"/>
      <c r="K37" s="719"/>
      <c r="L37" s="720"/>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25" t="s">
        <v>944</v>
      </c>
      <c r="B41" s="726"/>
      <c r="C41" s="726"/>
      <c r="D41" s="726"/>
      <c r="E41" s="726"/>
      <c r="F41" s="726"/>
      <c r="G41" s="726"/>
      <c r="H41" s="745"/>
      <c r="I41" s="591" t="s">
        <v>945</v>
      </c>
      <c r="J41" s="575" t="s">
        <v>946</v>
      </c>
      <c r="K41" s="746" t="s">
        <v>955</v>
      </c>
      <c r="L41" s="745"/>
      <c r="M41" s="576" t="s">
        <v>951</v>
      </c>
    </row>
    <row r="42" spans="1:13" s="577" customFormat="1" ht="12">
      <c r="A42" s="712"/>
      <c r="B42" s="713"/>
      <c r="C42" s="713"/>
      <c r="D42" s="713"/>
      <c r="E42" s="713"/>
      <c r="F42" s="713"/>
      <c r="G42" s="713"/>
      <c r="H42" s="731"/>
      <c r="I42" s="592"/>
      <c r="J42" s="578"/>
      <c r="K42" s="729"/>
      <c r="L42" s="730"/>
      <c r="M42" s="579"/>
    </row>
    <row r="43" spans="1:13" s="577" customFormat="1" thickBot="1">
      <c r="A43" s="721"/>
      <c r="B43" s="722"/>
      <c r="C43" s="722"/>
      <c r="D43" s="722"/>
      <c r="E43" s="722"/>
      <c r="F43" s="722"/>
      <c r="G43" s="722"/>
      <c r="H43" s="732"/>
      <c r="I43" s="593"/>
      <c r="J43" s="594"/>
      <c r="K43" s="723"/>
      <c r="L43" s="724"/>
      <c r="M43" s="595"/>
    </row>
    <row r="44" spans="1:13" s="577" customFormat="1" thickBot="1">
      <c r="A44" s="718" t="s">
        <v>953</v>
      </c>
      <c r="B44" s="719"/>
      <c r="C44" s="719"/>
      <c r="D44" s="719"/>
      <c r="E44" s="719"/>
      <c r="F44" s="719"/>
      <c r="G44" s="719"/>
      <c r="H44" s="719"/>
      <c r="I44" s="719"/>
      <c r="J44" s="719"/>
      <c r="K44" s="719"/>
      <c r="L44" s="720"/>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33" t="s">
        <v>957</v>
      </c>
      <c r="B48" s="734"/>
      <c r="C48" s="734"/>
      <c r="D48" s="734"/>
      <c r="E48" s="735"/>
      <c r="F48" s="598"/>
      <c r="G48" s="599" t="s">
        <v>945</v>
      </c>
      <c r="H48" s="600" t="s">
        <v>958</v>
      </c>
      <c r="I48" s="601" t="s">
        <v>2233</v>
      </c>
      <c r="J48" s="600" t="s">
        <v>2234</v>
      </c>
      <c r="K48" s="736" t="s">
        <v>961</v>
      </c>
      <c r="L48" s="735"/>
      <c r="M48" s="602" t="s">
        <v>951</v>
      </c>
    </row>
    <row r="49" spans="1:13" s="577" customFormat="1" ht="12">
      <c r="A49" s="603"/>
      <c r="B49" s="604"/>
      <c r="C49" s="604"/>
      <c r="D49" s="604"/>
      <c r="E49" s="604"/>
      <c r="F49" s="604"/>
      <c r="G49" s="605"/>
      <c r="H49" s="578"/>
      <c r="I49" s="592"/>
      <c r="J49" s="578"/>
      <c r="K49" s="729"/>
      <c r="L49" s="730"/>
      <c r="M49" s="579"/>
    </row>
    <row r="50" spans="1:13" s="577" customFormat="1" thickBot="1">
      <c r="A50" s="606"/>
      <c r="B50" s="607"/>
      <c r="C50" s="607"/>
      <c r="D50" s="607"/>
      <c r="E50" s="607"/>
      <c r="F50" s="607"/>
      <c r="G50" s="608"/>
      <c r="H50" s="580"/>
      <c r="I50" s="590"/>
      <c r="J50" s="580"/>
      <c r="K50" s="723"/>
      <c r="L50" s="724"/>
      <c r="M50" s="581"/>
    </row>
    <row r="51" spans="1:13" s="577" customFormat="1" thickBot="1">
      <c r="A51" s="737" t="s">
        <v>953</v>
      </c>
      <c r="B51" s="738"/>
      <c r="C51" s="738"/>
      <c r="D51" s="738"/>
      <c r="E51" s="738"/>
      <c r="F51" s="738"/>
      <c r="G51" s="738"/>
      <c r="H51" s="738"/>
      <c r="I51" s="738"/>
      <c r="J51" s="738"/>
      <c r="K51" s="738"/>
      <c r="L51" s="739"/>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33" t="s">
        <v>944</v>
      </c>
      <c r="B55" s="734"/>
      <c r="C55" s="734"/>
      <c r="D55" s="734"/>
      <c r="E55" s="734"/>
      <c r="F55" s="734"/>
      <c r="G55" s="735"/>
      <c r="H55" s="599" t="s">
        <v>964</v>
      </c>
      <c r="I55" s="601" t="s">
        <v>965</v>
      </c>
      <c r="J55" s="600" t="s">
        <v>966</v>
      </c>
      <c r="K55" s="740" t="s">
        <v>950</v>
      </c>
      <c r="L55" s="741"/>
      <c r="M55" s="610" t="s">
        <v>951</v>
      </c>
    </row>
    <row r="56" spans="1:13" s="577" customFormat="1" ht="12">
      <c r="A56" s="712"/>
      <c r="B56" s="713"/>
      <c r="C56" s="713"/>
      <c r="D56" s="713"/>
      <c r="E56" s="713"/>
      <c r="F56" s="713"/>
      <c r="G56" s="713"/>
      <c r="H56" s="578"/>
      <c r="I56" s="592"/>
      <c r="J56" s="578"/>
      <c r="K56" s="729"/>
      <c r="L56" s="730"/>
      <c r="M56" s="579"/>
    </row>
    <row r="57" spans="1:13" s="577" customFormat="1" thickBot="1">
      <c r="A57" s="721"/>
      <c r="B57" s="722"/>
      <c r="C57" s="722"/>
      <c r="D57" s="722"/>
      <c r="E57" s="722"/>
      <c r="F57" s="722"/>
      <c r="G57" s="722"/>
      <c r="H57" s="580"/>
      <c r="I57" s="590"/>
      <c r="J57" s="580"/>
      <c r="K57" s="723"/>
      <c r="L57" s="724"/>
      <c r="M57" s="581"/>
    </row>
    <row r="58" spans="1:13" s="577" customFormat="1" thickBot="1">
      <c r="A58" s="718" t="s">
        <v>953</v>
      </c>
      <c r="B58" s="719"/>
      <c r="C58" s="719"/>
      <c r="D58" s="719"/>
      <c r="E58" s="719"/>
      <c r="F58" s="719"/>
      <c r="G58" s="719"/>
      <c r="H58" s="719"/>
      <c r="I58" s="719"/>
      <c r="J58" s="719"/>
      <c r="K58" s="719"/>
      <c r="L58" s="720"/>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18" t="s">
        <v>967</v>
      </c>
      <c r="B60" s="719"/>
      <c r="C60" s="719"/>
      <c r="D60" s="719"/>
      <c r="E60" s="719"/>
      <c r="F60" s="719"/>
      <c r="G60" s="719"/>
      <c r="H60" s="719"/>
      <c r="I60" s="719"/>
      <c r="J60" s="719"/>
      <c r="K60" s="719"/>
      <c r="L60" s="720"/>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25" t="s">
        <v>944</v>
      </c>
      <c r="B64" s="726"/>
      <c r="C64" s="726"/>
      <c r="D64" s="726"/>
      <c r="E64" s="726"/>
      <c r="F64" s="726"/>
      <c r="G64" s="726"/>
      <c r="H64" s="611"/>
      <c r="I64" s="612"/>
      <c r="J64" s="613" t="s">
        <v>970</v>
      </c>
      <c r="K64" s="727" t="s">
        <v>971</v>
      </c>
      <c r="L64" s="728"/>
      <c r="M64" s="614"/>
    </row>
    <row r="65" spans="1:13" s="577" customFormat="1" ht="12">
      <c r="A65" s="712" t="s">
        <v>2235</v>
      </c>
      <c r="B65" s="713"/>
      <c r="C65" s="713"/>
      <c r="D65" s="713"/>
      <c r="E65" s="713"/>
      <c r="F65" s="713"/>
      <c r="G65" s="713"/>
      <c r="H65" s="615"/>
      <c r="I65" s="616"/>
      <c r="J65" s="617"/>
      <c r="K65" s="714"/>
      <c r="L65" s="715"/>
      <c r="M65" s="618"/>
    </row>
    <row r="66" spans="1:13" s="577" customFormat="1" ht="12">
      <c r="A66" s="619" t="s">
        <v>973</v>
      </c>
      <c r="B66" s="620"/>
      <c r="C66" s="620"/>
      <c r="D66" s="620"/>
      <c r="E66" s="620"/>
      <c r="F66" s="620"/>
      <c r="G66" s="620"/>
      <c r="H66" s="615"/>
      <c r="I66" s="616"/>
      <c r="J66" s="617"/>
      <c r="K66" s="714"/>
      <c r="L66" s="715"/>
      <c r="M66" s="618"/>
    </row>
    <row r="67" spans="1:13" s="577" customFormat="1" thickBot="1">
      <c r="A67" s="606" t="s">
        <v>974</v>
      </c>
      <c r="B67" s="607"/>
      <c r="C67" s="607"/>
      <c r="D67" s="607"/>
      <c r="E67" s="607"/>
      <c r="F67" s="607"/>
      <c r="G67" s="607"/>
      <c r="H67" s="621"/>
      <c r="I67" s="622"/>
      <c r="J67" s="617"/>
      <c r="K67" s="716"/>
      <c r="L67" s="717"/>
      <c r="M67" s="618"/>
    </row>
    <row r="68" spans="1:13" s="577" customFormat="1" thickBot="1">
      <c r="A68" s="718" t="s">
        <v>953</v>
      </c>
      <c r="B68" s="719"/>
      <c r="C68" s="719"/>
      <c r="D68" s="719"/>
      <c r="E68" s="719"/>
      <c r="F68" s="719"/>
      <c r="G68" s="719"/>
      <c r="H68" s="719"/>
      <c r="I68" s="719"/>
      <c r="J68" s="719"/>
      <c r="K68" s="719"/>
      <c r="L68" s="720"/>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18" t="s">
        <v>2236</v>
      </c>
      <c r="B70" s="719"/>
      <c r="C70" s="719"/>
      <c r="D70" s="719"/>
      <c r="E70" s="719"/>
      <c r="F70" s="719"/>
      <c r="G70" s="719"/>
      <c r="H70" s="719"/>
      <c r="I70" s="719"/>
      <c r="J70" s="719"/>
      <c r="K70" s="719"/>
      <c r="L70" s="720"/>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2216</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2217</v>
      </c>
      <c r="B86" s="519"/>
      <c r="C86" s="519"/>
      <c r="D86" s="519"/>
      <c r="E86" s="519"/>
      <c r="F86" s="519"/>
      <c r="G86" s="519"/>
      <c r="H86" s="519"/>
      <c r="I86" s="519"/>
      <c r="J86" s="519"/>
      <c r="K86" s="519"/>
      <c r="L86" s="519"/>
      <c r="M86" s="523"/>
    </row>
    <row r="87" spans="1:13" ht="17.25" customHeight="1">
      <c r="A87" s="702" t="s">
        <v>2218</v>
      </c>
      <c r="B87" s="703"/>
      <c r="C87" s="703"/>
      <c r="D87" s="703"/>
      <c r="E87" s="703"/>
      <c r="F87" s="703"/>
      <c r="G87" s="703"/>
      <c r="H87" s="703"/>
      <c r="I87" s="703"/>
      <c r="J87" s="703"/>
      <c r="K87" s="703"/>
      <c r="L87" s="703"/>
      <c r="M87" s="704"/>
    </row>
    <row r="88" spans="1:13" ht="17.25" customHeight="1">
      <c r="A88" s="702"/>
      <c r="B88" s="703"/>
      <c r="C88" s="703"/>
      <c r="D88" s="703"/>
      <c r="E88" s="703"/>
      <c r="F88" s="703"/>
      <c r="G88" s="703"/>
      <c r="H88" s="703"/>
      <c r="I88" s="703"/>
      <c r="J88" s="703"/>
      <c r="K88" s="703"/>
      <c r="L88" s="703"/>
      <c r="M88" s="704"/>
    </row>
    <row r="89" spans="1:13" ht="18.75" customHeight="1">
      <c r="A89" s="705" t="s">
        <v>2219</v>
      </c>
      <c r="B89" s="706"/>
      <c r="C89" s="706"/>
      <c r="D89" s="706"/>
      <c r="E89" s="706"/>
      <c r="F89" s="706"/>
      <c r="G89" s="706"/>
      <c r="H89" s="706"/>
      <c r="I89" s="706"/>
      <c r="J89" s="706"/>
      <c r="K89" s="706"/>
      <c r="L89" s="706"/>
      <c r="M89" s="707"/>
    </row>
    <row r="90" spans="1:13" ht="21.75" customHeight="1">
      <c r="A90" s="705"/>
      <c r="B90" s="706"/>
      <c r="C90" s="706"/>
      <c r="D90" s="706"/>
      <c r="E90" s="706"/>
      <c r="F90" s="706"/>
      <c r="G90" s="706"/>
      <c r="H90" s="706"/>
      <c r="I90" s="706"/>
      <c r="J90" s="706"/>
      <c r="K90" s="706"/>
      <c r="L90" s="706"/>
      <c r="M90" s="707"/>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2220</v>
      </c>
      <c r="B100" s="646"/>
      <c r="C100" s="646"/>
      <c r="D100" s="493"/>
      <c r="E100" s="493"/>
      <c r="F100" s="493"/>
      <c r="G100" s="493"/>
      <c r="H100" s="493"/>
      <c r="I100" s="708"/>
      <c r="J100" s="708"/>
      <c r="K100" s="708"/>
      <c r="L100" s="708"/>
      <c r="M100" s="709"/>
    </row>
    <row r="101" spans="1:13" ht="13.5" thickBot="1">
      <c r="A101" s="647" t="s">
        <v>2221</v>
      </c>
      <c r="B101" s="648"/>
      <c r="C101" s="648"/>
      <c r="D101" s="649"/>
      <c r="E101" s="649"/>
      <c r="F101" s="649"/>
      <c r="G101" s="649"/>
      <c r="H101" s="649"/>
      <c r="I101" s="710"/>
      <c r="J101" s="710"/>
      <c r="K101" s="710"/>
      <c r="L101" s="710"/>
      <c r="M101" s="71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4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8"/>
      <c r="C1" s="893"/>
      <c r="D1" s="894"/>
      <c r="E1" s="894"/>
      <c r="F1" s="894"/>
      <c r="G1" s="894"/>
      <c r="H1" s="894"/>
      <c r="I1" s="894"/>
      <c r="J1" s="895"/>
      <c r="K1" s="896" t="s">
        <v>933</v>
      </c>
      <c r="L1" s="898" t="s">
        <v>2198</v>
      </c>
      <c r="M1" s="899"/>
      <c r="N1" s="900"/>
    </row>
    <row r="2" spans="2:14">
      <c r="B2" s="879"/>
      <c r="C2" s="890" t="s">
        <v>934</v>
      </c>
      <c r="D2" s="891"/>
      <c r="E2" s="891"/>
      <c r="F2" s="891"/>
      <c r="G2" s="891"/>
      <c r="H2" s="891"/>
      <c r="I2" s="891"/>
      <c r="J2" s="892"/>
      <c r="K2" s="897"/>
      <c r="L2" s="901"/>
      <c r="M2" s="902"/>
      <c r="N2" s="903"/>
    </row>
    <row r="3" spans="2:14">
      <c r="B3" s="879"/>
      <c r="C3" s="890" t="s">
        <v>2199</v>
      </c>
      <c r="D3" s="891"/>
      <c r="E3" s="891"/>
      <c r="F3" s="891"/>
      <c r="G3" s="891"/>
      <c r="H3" s="891"/>
      <c r="I3" s="891"/>
      <c r="J3" s="892"/>
      <c r="K3" s="881" t="s">
        <v>935</v>
      </c>
      <c r="L3" s="906">
        <v>1</v>
      </c>
      <c r="M3" s="907"/>
      <c r="N3" s="908"/>
    </row>
    <row r="4" spans="2:14">
      <c r="B4" s="879"/>
      <c r="C4" s="890" t="s">
        <v>2200</v>
      </c>
      <c r="D4" s="891"/>
      <c r="E4" s="891"/>
      <c r="F4" s="891"/>
      <c r="G4" s="891"/>
      <c r="H4" s="891"/>
      <c r="I4" s="891"/>
      <c r="J4" s="892"/>
      <c r="K4" s="904"/>
      <c r="L4" s="909"/>
      <c r="M4" s="910"/>
      <c r="N4" s="911"/>
    </row>
    <row r="5" spans="2:14">
      <c r="B5" s="879"/>
      <c r="C5" s="890" t="s">
        <v>2201</v>
      </c>
      <c r="D5" s="891"/>
      <c r="E5" s="891"/>
      <c r="F5" s="891"/>
      <c r="G5" s="891"/>
      <c r="H5" s="891"/>
      <c r="I5" s="891"/>
      <c r="J5" s="892"/>
      <c r="K5" s="881" t="s">
        <v>936</v>
      </c>
      <c r="L5" s="883"/>
      <c r="M5" s="883" t="s">
        <v>937</v>
      </c>
      <c r="N5" s="885"/>
    </row>
    <row r="6" spans="2:14" ht="15.75" thickBot="1">
      <c r="B6" s="880"/>
      <c r="C6" s="887"/>
      <c r="D6" s="888"/>
      <c r="E6" s="888"/>
      <c r="F6" s="888"/>
      <c r="G6" s="888"/>
      <c r="H6" s="888"/>
      <c r="I6" s="888"/>
      <c r="J6" s="889"/>
      <c r="K6" s="882"/>
      <c r="L6" s="884"/>
      <c r="M6" s="884"/>
      <c r="N6" s="886"/>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5.25">
      <c r="B10" s="912" t="s">
        <v>2205</v>
      </c>
      <c r="C10" s="913"/>
      <c r="D10" s="913"/>
      <c r="E10" s="913"/>
      <c r="F10" s="362" t="s">
        <v>2206</v>
      </c>
      <c r="G10" s="82"/>
      <c r="H10" s="363"/>
      <c r="I10" s="914" t="s">
        <v>2207</v>
      </c>
      <c r="J10" s="914"/>
      <c r="K10" s="364" t="s">
        <v>2206</v>
      </c>
      <c r="L10" s="360"/>
      <c r="M10" s="360"/>
      <c r="N10" s="361"/>
    </row>
    <row r="11" spans="2:14">
      <c r="B11" s="365" t="s">
        <v>939</v>
      </c>
      <c r="C11" s="366"/>
      <c r="D11" s="905"/>
      <c r="E11" s="905"/>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30"/>
      <c r="E25" s="330"/>
      <c r="F25" s="915" t="s">
        <v>2222</v>
      </c>
      <c r="G25" s="916"/>
      <c r="H25" s="916"/>
      <c r="I25" s="330" t="s">
        <v>2203</v>
      </c>
      <c r="J25" s="330" t="s">
        <v>2204</v>
      </c>
      <c r="K25" s="268"/>
      <c r="L25" s="330"/>
      <c r="M25" s="330"/>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129</v>
      </c>
      <c r="B36" s="847" t="str">
        <f>VLOOKUP(A36,EQUIPOS!A6:D154,3,FALSE)</f>
        <v xml:space="preserve">Buldozer, Potencia al volante de 140 HP, motor de 2200 RPM, longitud de hoja 4,80m. </v>
      </c>
      <c r="C36" s="848"/>
      <c r="D36" s="848"/>
      <c r="E36" s="848"/>
      <c r="F36" s="848"/>
      <c r="G36" s="848"/>
      <c r="H36" s="849"/>
      <c r="I36" s="271"/>
      <c r="J36" s="272"/>
      <c r="K36" s="273">
        <f>VLOOKUP(A36,EQUIPOS!A6:D161,4,FALSE)</f>
        <v>228872.81235597644</v>
      </c>
      <c r="L36" s="274"/>
      <c r="M36" s="275">
        <v>0.15</v>
      </c>
      <c r="N36" s="276">
        <f>K36/M36</f>
        <v>1525818.749039843</v>
      </c>
    </row>
    <row r="37" spans="1:14">
      <c r="A37" t="s">
        <v>150</v>
      </c>
      <c r="B37" s="847" t="str">
        <f>VLOOKUP(A37,EQUIPOS!A7:D154,3,FALSE)</f>
        <v>Cargador : Potencia en el volante 125 hp, Clasificación de RPM del motor 2300.</v>
      </c>
      <c r="C37" s="848"/>
      <c r="D37" s="848"/>
      <c r="E37" s="848"/>
      <c r="F37" s="848"/>
      <c r="G37" s="848"/>
      <c r="H37" s="849"/>
      <c r="I37" s="271"/>
      <c r="J37" s="272"/>
      <c r="K37" s="273">
        <f>VLOOKUP(A37,EQUIPOS!A7:D162,4,FALSE)</f>
        <v>213614.62486557799</v>
      </c>
      <c r="L37" s="274"/>
      <c r="M37" s="275">
        <v>0.15</v>
      </c>
      <c r="N37" s="276">
        <f>K37/M37</f>
        <v>1424097.4991038532</v>
      </c>
    </row>
    <row r="38" spans="1:14">
      <c r="A38" t="s">
        <v>273</v>
      </c>
      <c r="B38" s="847" t="str">
        <f>VLOOKUP(A38,EQUIPOS!A8:D154,3,FALSE)</f>
        <v>Motosierra, 93.6 cm3 - 7.1 HP, 45-90 cm - 7.9 kg</v>
      </c>
      <c r="C38" s="848"/>
      <c r="D38" s="848"/>
      <c r="E38" s="848"/>
      <c r="F38" s="848"/>
      <c r="G38" s="848"/>
      <c r="H38" s="849"/>
      <c r="I38" s="271"/>
      <c r="J38" s="272"/>
      <c r="K38" s="273">
        <f>VLOOKUP(A38,EQUIPOS!A8:D163,4,FALSE)</f>
        <v>6261.5540621849841</v>
      </c>
      <c r="L38" s="274"/>
      <c r="M38" s="275">
        <v>0.15</v>
      </c>
      <c r="N38" s="277">
        <f>K38/M38</f>
        <v>41743.693747899895</v>
      </c>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9021.8333333333339</v>
      </c>
    </row>
    <row r="43" spans="1:14" ht="15.75" thickBot="1">
      <c r="B43" s="834" t="s">
        <v>953</v>
      </c>
      <c r="C43" s="835"/>
      <c r="D43" s="835"/>
      <c r="E43" s="835"/>
      <c r="F43" s="835"/>
      <c r="G43" s="835"/>
      <c r="H43" s="835"/>
      <c r="I43" s="835"/>
      <c r="J43" s="835"/>
      <c r="K43" s="835"/>
      <c r="L43" s="835"/>
      <c r="M43" s="836"/>
      <c r="N43" s="102">
        <f>SUM(N36:N42)</f>
        <v>3000681.7752249297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808" t="s">
        <v>957</v>
      </c>
      <c r="C58" s="809"/>
      <c r="D58" s="809"/>
      <c r="E58" s="809"/>
      <c r="F58" s="809"/>
      <c r="G58" s="810"/>
      <c r="H58" s="76" t="s">
        <v>945</v>
      </c>
      <c r="I58" s="77" t="s">
        <v>958</v>
      </c>
      <c r="J58" s="78" t="s">
        <v>959</v>
      </c>
      <c r="K58" s="76" t="s">
        <v>960</v>
      </c>
      <c r="L58" s="837" t="s">
        <v>961</v>
      </c>
      <c r="M58" s="810"/>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838">
        <v>983.54</v>
      </c>
      <c r="M59" s="839"/>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23"/>
      <c r="M64" s="824"/>
      <c r="N64" s="300"/>
    </row>
    <row r="65" spans="1:15" ht="15.75" thickBot="1">
      <c r="B65" s="840" t="s">
        <v>953</v>
      </c>
      <c r="C65" s="841"/>
      <c r="D65" s="841"/>
      <c r="E65" s="841"/>
      <c r="F65" s="841"/>
      <c r="G65" s="841"/>
      <c r="H65" s="841"/>
      <c r="I65" s="841"/>
      <c r="J65" s="841"/>
      <c r="K65" s="841"/>
      <c r="L65" s="841"/>
      <c r="M65" s="842"/>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00">
        <f>K70/M70</f>
        <v>180436.66666666669</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51"/>
      <c r="J75" s="51"/>
      <c r="K75" s="51"/>
      <c r="L75" s="823"/>
      <c r="M75" s="824"/>
      <c r="N75" s="300"/>
    </row>
    <row r="76" spans="1:15" ht="15.75" thickBot="1">
      <c r="B76" s="834" t="s">
        <v>953</v>
      </c>
      <c r="C76" s="835"/>
      <c r="D76" s="835"/>
      <c r="E76" s="835"/>
      <c r="F76" s="835"/>
      <c r="G76" s="835"/>
      <c r="H76" s="835"/>
      <c r="I76" s="841"/>
      <c r="J76" s="841"/>
      <c r="K76" s="841"/>
      <c r="L76" s="841"/>
      <c r="M76" s="842"/>
      <c r="N76" s="305">
        <f>N70+N71+N72+N73+N74</f>
        <v>180436.66666666669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3215542.3418915961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643108.46837831929</v>
      </c>
      <c r="M83" s="869"/>
      <c r="N83" s="54"/>
    </row>
    <row r="84" spans="1:14">
      <c r="B84" s="92" t="s">
        <v>973</v>
      </c>
      <c r="C84" s="93"/>
      <c r="D84" s="93"/>
      <c r="E84" s="93"/>
      <c r="F84" s="93"/>
      <c r="G84" s="93"/>
      <c r="H84" s="93"/>
      <c r="I84" s="90"/>
      <c r="J84" s="91"/>
      <c r="K84" s="308">
        <v>0.05</v>
      </c>
      <c r="L84" s="868">
        <f>N78*K84</f>
        <v>160777.11709457982</v>
      </c>
      <c r="M84" s="869"/>
      <c r="N84" s="54"/>
    </row>
    <row r="85" spans="1:14" ht="15.75" thickBot="1">
      <c r="B85" s="94" t="s">
        <v>974</v>
      </c>
      <c r="C85" s="95"/>
      <c r="D85" s="95"/>
      <c r="E85" s="95"/>
      <c r="F85" s="95"/>
      <c r="G85" s="95"/>
      <c r="H85" s="95"/>
      <c r="I85" s="96"/>
      <c r="J85" s="97"/>
      <c r="K85" s="309">
        <v>0.05</v>
      </c>
      <c r="L85" s="870">
        <f>N78*K85</f>
        <v>160777.11709457982</v>
      </c>
      <c r="M85" s="871"/>
      <c r="N85" s="54"/>
    </row>
    <row r="86" spans="1:14" ht="15.75" thickBot="1">
      <c r="B86" s="834" t="s">
        <v>953</v>
      </c>
      <c r="C86" s="835"/>
      <c r="D86" s="835"/>
      <c r="E86" s="835"/>
      <c r="F86" s="835"/>
      <c r="G86" s="835"/>
      <c r="H86" s="835"/>
      <c r="I86" s="835"/>
      <c r="J86" s="835"/>
      <c r="K86" s="835"/>
      <c r="L86" s="835"/>
      <c r="M86" s="836"/>
      <c r="N86" s="55">
        <f>L83+L84+L85</f>
        <v>964662.70256747899</v>
      </c>
    </row>
    <row r="87" spans="1:14" ht="15.75" thickBot="1">
      <c r="B87" s="36"/>
      <c r="C87" s="37"/>
      <c r="D87" s="37"/>
      <c r="E87" s="37"/>
      <c r="F87" s="37"/>
      <c r="G87" s="37"/>
      <c r="H87" s="37"/>
      <c r="I87" s="37"/>
      <c r="J87" s="37"/>
      <c r="K87" s="37"/>
      <c r="L87" s="37"/>
      <c r="M87" s="37"/>
      <c r="N87" s="38"/>
    </row>
    <row r="88" spans="1:14" ht="15.75" thickBot="1">
      <c r="A88" t="s">
        <v>2015</v>
      </c>
      <c r="B88" s="834" t="s">
        <v>975</v>
      </c>
      <c r="C88" s="835"/>
      <c r="D88" s="835"/>
      <c r="E88" s="835"/>
      <c r="F88" s="835"/>
      <c r="G88" s="835"/>
      <c r="H88" s="835"/>
      <c r="I88" s="835"/>
      <c r="J88" s="835"/>
      <c r="K88" s="835"/>
      <c r="L88" s="835"/>
      <c r="M88" s="836"/>
      <c r="N88" s="192">
        <f>N78+N86</f>
        <v>4180205.0444590752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24"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8"/>
      <c r="C1" s="893"/>
      <c r="D1" s="894"/>
      <c r="E1" s="894"/>
      <c r="F1" s="894"/>
      <c r="G1" s="894"/>
      <c r="H1" s="894"/>
      <c r="I1" s="894"/>
      <c r="J1" s="895"/>
      <c r="K1" s="896" t="s">
        <v>933</v>
      </c>
      <c r="L1" s="898" t="s">
        <v>2198</v>
      </c>
      <c r="M1" s="899"/>
      <c r="N1" s="900"/>
    </row>
    <row r="2" spans="2:14">
      <c r="B2" s="879"/>
      <c r="C2" s="890" t="s">
        <v>934</v>
      </c>
      <c r="D2" s="891"/>
      <c r="E2" s="891"/>
      <c r="F2" s="891"/>
      <c r="G2" s="891"/>
      <c r="H2" s="891"/>
      <c r="I2" s="891"/>
      <c r="J2" s="892"/>
      <c r="K2" s="897"/>
      <c r="L2" s="901"/>
      <c r="M2" s="902"/>
      <c r="N2" s="903"/>
    </row>
    <row r="3" spans="2:14">
      <c r="B3" s="879"/>
      <c r="C3" s="890" t="s">
        <v>2199</v>
      </c>
      <c r="D3" s="891"/>
      <c r="E3" s="891"/>
      <c r="F3" s="891"/>
      <c r="G3" s="891"/>
      <c r="H3" s="891"/>
      <c r="I3" s="891"/>
      <c r="J3" s="892"/>
      <c r="K3" s="881" t="s">
        <v>935</v>
      </c>
      <c r="L3" s="906">
        <v>1</v>
      </c>
      <c r="M3" s="907"/>
      <c r="N3" s="908"/>
    </row>
    <row r="4" spans="2:14">
      <c r="B4" s="879"/>
      <c r="C4" s="890" t="s">
        <v>2200</v>
      </c>
      <c r="D4" s="891"/>
      <c r="E4" s="891"/>
      <c r="F4" s="891"/>
      <c r="G4" s="891"/>
      <c r="H4" s="891"/>
      <c r="I4" s="891"/>
      <c r="J4" s="892"/>
      <c r="K4" s="904"/>
      <c r="L4" s="909"/>
      <c r="M4" s="910"/>
      <c r="N4" s="911"/>
    </row>
    <row r="5" spans="2:14">
      <c r="B5" s="879"/>
      <c r="C5" s="890" t="s">
        <v>2201</v>
      </c>
      <c r="D5" s="891"/>
      <c r="E5" s="891"/>
      <c r="F5" s="891"/>
      <c r="G5" s="891"/>
      <c r="H5" s="891"/>
      <c r="I5" s="891"/>
      <c r="J5" s="892"/>
      <c r="K5" s="881" t="s">
        <v>936</v>
      </c>
      <c r="L5" s="883"/>
      <c r="M5" s="883" t="s">
        <v>937</v>
      </c>
      <c r="N5" s="885"/>
    </row>
    <row r="6" spans="2:14" ht="15.75" thickBot="1">
      <c r="B6" s="880"/>
      <c r="C6" s="887"/>
      <c r="D6" s="888"/>
      <c r="E6" s="888"/>
      <c r="F6" s="888"/>
      <c r="G6" s="888"/>
      <c r="H6" s="888"/>
      <c r="I6" s="888"/>
      <c r="J6" s="889"/>
      <c r="K6" s="882"/>
      <c r="L6" s="884"/>
      <c r="M6" s="884"/>
      <c r="N6" s="886"/>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12" t="s">
        <v>2205</v>
      </c>
      <c r="C10" s="913"/>
      <c r="D10" s="913"/>
      <c r="E10" s="913"/>
      <c r="F10" s="395" t="s">
        <v>2206</v>
      </c>
      <c r="G10" s="82"/>
      <c r="H10" s="363"/>
      <c r="I10" s="914" t="s">
        <v>2207</v>
      </c>
      <c r="J10" s="914"/>
      <c r="K10" s="396" t="s">
        <v>2206</v>
      </c>
      <c r="L10" s="360"/>
      <c r="M10" s="360"/>
      <c r="N10" s="36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249</v>
      </c>
      <c r="B36" s="847" t="str">
        <f>VLOOKUP(A36,EQUIPOS!A6:D154,3,FALSE)</f>
        <v>Guadañadora, Cilindraje 41.5 cm3, Longitud del mango 1450 mm, Peso 7.4 kg</v>
      </c>
      <c r="C36" s="848"/>
      <c r="D36" s="848"/>
      <c r="E36" s="848"/>
      <c r="F36" s="848"/>
      <c r="G36" s="848"/>
      <c r="H36" s="849"/>
      <c r="I36" s="271"/>
      <c r="J36" s="272"/>
      <c r="K36" s="273">
        <f>VLOOKUP(A36,EQUIPOS!A6:D161,4,FALSE)</f>
        <v>4680.1464255218098</v>
      </c>
      <c r="L36" s="274"/>
      <c r="M36" s="275">
        <v>0.36</v>
      </c>
      <c r="N36" s="276">
        <f>K36/M36</f>
        <v>13000.406737560583</v>
      </c>
    </row>
    <row r="37" spans="1:14">
      <c r="A37" t="s">
        <v>273</v>
      </c>
      <c r="B37" s="847" t="str">
        <f>VLOOKUP(A37,EQUIPOS!A7:D154,3,FALSE)</f>
        <v>Motosierra, 93.6 cm3 - 7.1 HP, 45-90 cm - 7.9 kg</v>
      </c>
      <c r="C37" s="848"/>
      <c r="D37" s="848"/>
      <c r="E37" s="848"/>
      <c r="F37" s="848"/>
      <c r="G37" s="848"/>
      <c r="H37" s="849"/>
      <c r="I37" s="271"/>
      <c r="J37" s="272"/>
      <c r="K37" s="273">
        <f>VLOOKUP(A37,EQUIPOS!A7:D162,4,FALSE)</f>
        <v>6261.5540621849841</v>
      </c>
      <c r="L37" s="274"/>
      <c r="M37" s="275">
        <v>0.10299999999999999</v>
      </c>
      <c r="N37" s="276">
        <f>K37/M37</f>
        <v>60791.787011504704</v>
      </c>
    </row>
    <row r="38" spans="1:14">
      <c r="B38" s="847"/>
      <c r="C38" s="848"/>
      <c r="D38" s="848"/>
      <c r="E38" s="848"/>
      <c r="F38" s="848"/>
      <c r="G38" s="848"/>
      <c r="H38" s="849"/>
      <c r="I38" s="271"/>
      <c r="J38" s="272"/>
      <c r="K38" s="273"/>
      <c r="L38" s="274"/>
      <c r="M38" s="275"/>
      <c r="N38" s="277"/>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1879.5486111111113</v>
      </c>
    </row>
    <row r="43" spans="1:14" ht="15.75" thickBot="1">
      <c r="B43" s="834" t="s">
        <v>953</v>
      </c>
      <c r="C43" s="835"/>
      <c r="D43" s="835"/>
      <c r="E43" s="835"/>
      <c r="F43" s="835"/>
      <c r="G43" s="835"/>
      <c r="H43" s="835"/>
      <c r="I43" s="835"/>
      <c r="J43" s="835"/>
      <c r="K43" s="835"/>
      <c r="L43" s="835"/>
      <c r="M43" s="836"/>
      <c r="N43" s="102">
        <f>SUM(N36:N42)</f>
        <v>75671.742360176402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ht="15.75">
      <c r="A59" t="s">
        <v>1221</v>
      </c>
      <c r="B59" s="49" t="str">
        <f>VLOOKUP(A59,TRANSPORTE!A5:D94,3,FALSE)</f>
        <v>Transporte de material desmontado</v>
      </c>
      <c r="C59" s="321"/>
      <c r="D59" s="321"/>
      <c r="E59" s="321"/>
      <c r="F59" s="321"/>
      <c r="G59" s="321"/>
      <c r="H59" s="650" t="str">
        <f>VLOOKUP(A59,TRANSPORTE!A6:D120,2,FALSE)</f>
        <v>tkm</v>
      </c>
      <c r="I59" s="283">
        <v>50</v>
      </c>
      <c r="J59" s="290">
        <v>1</v>
      </c>
      <c r="K59" s="283">
        <f>I59*J59</f>
        <v>50</v>
      </c>
      <c r="L59" s="923">
        <f>'900.2'!N78</f>
        <v>1001.8001887635332</v>
      </c>
      <c r="M59" s="924"/>
      <c r="N59" s="291">
        <f>K59*L59</f>
        <v>50090.009438176661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50090.009438176661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2.88</v>
      </c>
      <c r="N70" s="300">
        <f>K70/M70</f>
        <v>37590.972222222226</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N70+N71+N72+N73+N74</f>
        <v>37590.972222222226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163352.72402057529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32670.544804115059</v>
      </c>
      <c r="M83" s="869"/>
      <c r="N83" s="54"/>
    </row>
    <row r="84" spans="1:14">
      <c r="B84" s="92" t="s">
        <v>973</v>
      </c>
      <c r="C84" s="93"/>
      <c r="D84" s="93"/>
      <c r="E84" s="93"/>
      <c r="F84" s="93"/>
      <c r="G84" s="93"/>
      <c r="H84" s="93"/>
      <c r="I84" s="90"/>
      <c r="J84" s="91"/>
      <c r="K84" s="308">
        <v>0.05</v>
      </c>
      <c r="L84" s="868">
        <f>N78*K84</f>
        <v>8167.6362010287648</v>
      </c>
      <c r="M84" s="869"/>
      <c r="N84" s="54"/>
    </row>
    <row r="85" spans="1:14" ht="15.75" thickBot="1">
      <c r="B85" s="94" t="s">
        <v>974</v>
      </c>
      <c r="C85" s="95"/>
      <c r="D85" s="95"/>
      <c r="E85" s="95"/>
      <c r="F85" s="95"/>
      <c r="G85" s="95"/>
      <c r="H85" s="95"/>
      <c r="I85" s="96"/>
      <c r="J85" s="97"/>
      <c r="K85" s="309">
        <v>0.05</v>
      </c>
      <c r="L85" s="870">
        <f>N78*K85</f>
        <v>8167.6362010287648</v>
      </c>
      <c r="M85" s="871"/>
      <c r="N85" s="54"/>
    </row>
    <row r="86" spans="1:14" ht="15.75" thickBot="1">
      <c r="B86" s="834" t="s">
        <v>953</v>
      </c>
      <c r="C86" s="835"/>
      <c r="D86" s="835"/>
      <c r="E86" s="835"/>
      <c r="F86" s="835"/>
      <c r="G86" s="835"/>
      <c r="H86" s="835"/>
      <c r="I86" s="835"/>
      <c r="J86" s="835"/>
      <c r="K86" s="835"/>
      <c r="L86" s="835"/>
      <c r="M86" s="836"/>
      <c r="N86" s="55">
        <f>L83+L84+L85</f>
        <v>49005.817206172585</v>
      </c>
    </row>
    <row r="87" spans="1:14" ht="15.75" thickBot="1">
      <c r="B87" s="36"/>
      <c r="C87" s="37"/>
      <c r="D87" s="37"/>
      <c r="E87" s="37"/>
      <c r="F87" s="37"/>
      <c r="G87" s="37"/>
      <c r="H87" s="37"/>
      <c r="I87" s="37"/>
      <c r="J87" s="37"/>
      <c r="K87" s="37"/>
      <c r="L87" s="37"/>
      <c r="M87" s="37"/>
      <c r="N87" s="38"/>
    </row>
    <row r="88" spans="1:14" ht="15.75" thickBot="1">
      <c r="A88" t="s">
        <v>2015</v>
      </c>
      <c r="B88" s="834" t="s">
        <v>975</v>
      </c>
      <c r="C88" s="835"/>
      <c r="D88" s="835"/>
      <c r="E88" s="835"/>
      <c r="F88" s="835"/>
      <c r="G88" s="835"/>
      <c r="H88" s="835"/>
      <c r="I88" s="835"/>
      <c r="J88" s="835"/>
      <c r="K88" s="835"/>
      <c r="L88" s="835"/>
      <c r="M88" s="836"/>
      <c r="N88" s="192">
        <f>N78+N86</f>
        <v>212358.54122674788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28.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150</v>
      </c>
      <c r="B36" s="847" t="str">
        <f>VLOOKUP(A36,EQUIPOS!A6:D154,3,FALSE)</f>
        <v>Cargador : Potencia en el volante 125 hp, Clasificación de RPM del motor 2300.</v>
      </c>
      <c r="C36" s="848"/>
      <c r="D36" s="848"/>
      <c r="E36" s="848"/>
      <c r="F36" s="848"/>
      <c r="G36" s="848"/>
      <c r="H36" s="849"/>
      <c r="I36" s="271"/>
      <c r="J36" s="272"/>
      <c r="K36" s="273">
        <f>VLOOKUP(A36,EQUIPOS!A6:D161,4,FALSE)</f>
        <v>213614.62486557799</v>
      </c>
      <c r="L36" s="274"/>
      <c r="M36" s="275">
        <v>2.375</v>
      </c>
      <c r="N36" s="276">
        <f>K36/M36</f>
        <v>89942.999943401257</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2.375</v>
      </c>
      <c r="N37" s="276">
        <f>K37/M37</f>
        <v>53537.499966310279</v>
      </c>
    </row>
    <row r="38" spans="1:14">
      <c r="A38" t="s">
        <v>195</v>
      </c>
      <c r="B38" s="847" t="str">
        <f>VLOOKUP(A38,EQUIPOS!A7:D154,3,FALSE)</f>
        <v xml:space="preserve">Equipo de oxicorte, Capacidad de corte: hasta 6´´ (152mm) </v>
      </c>
      <c r="C38" s="848"/>
      <c r="D38" s="848"/>
      <c r="E38" s="848"/>
      <c r="F38" s="848"/>
      <c r="G38" s="848"/>
      <c r="H38" s="849"/>
      <c r="I38" s="271"/>
      <c r="J38" s="272"/>
      <c r="K38" s="273">
        <f>VLOOKUP(A38,EQUIPOS!A7:D162,4,FALSE)</f>
        <v>19617.14387275949</v>
      </c>
      <c r="L38" s="274"/>
      <c r="M38" s="275">
        <v>2.375</v>
      </c>
      <c r="N38" s="277">
        <f>K38/M38</f>
        <v>8259.8500516882068</v>
      </c>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1416.2065453389896</v>
      </c>
    </row>
    <row r="43" spans="1:14" ht="15.75" thickBot="1">
      <c r="B43" s="834" t="s">
        <v>953</v>
      </c>
      <c r="C43" s="835"/>
      <c r="D43" s="835"/>
      <c r="E43" s="835"/>
      <c r="F43" s="835"/>
      <c r="G43" s="835"/>
      <c r="H43" s="835"/>
      <c r="I43" s="835"/>
      <c r="J43" s="835"/>
      <c r="K43" s="835"/>
      <c r="L43" s="835"/>
      <c r="M43" s="836"/>
      <c r="N43" s="102">
        <f>SUM(N36:N42)</f>
        <v>153156.55650673874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3">
        <f>'900.2'!N78</f>
        <v>1001.8001887635332</v>
      </c>
      <c r="M59" s="924"/>
      <c r="N59" s="291">
        <f>K59*L59</f>
        <v>1001.8001887635332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1001.8001887635332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85">
        <f>N43+N54+N65+N76</f>
        <v>168320.42214889216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33664.084429778435</v>
      </c>
      <c r="M83" s="869"/>
      <c r="N83" s="54"/>
    </row>
    <row r="84" spans="1:14">
      <c r="B84" s="92" t="s">
        <v>973</v>
      </c>
      <c r="C84" s="93"/>
      <c r="D84" s="93"/>
      <c r="E84" s="93"/>
      <c r="F84" s="93"/>
      <c r="G84" s="93"/>
      <c r="H84" s="93"/>
      <c r="I84" s="90"/>
      <c r="J84" s="91"/>
      <c r="K84" s="308">
        <v>0.05</v>
      </c>
      <c r="L84" s="868">
        <f>N78*K84</f>
        <v>8416.0211074446088</v>
      </c>
      <c r="M84" s="869"/>
      <c r="N84" s="54"/>
    </row>
    <row r="85" spans="1:14" ht="15.75" thickBot="1">
      <c r="B85" s="94" t="s">
        <v>974</v>
      </c>
      <c r="C85" s="95"/>
      <c r="D85" s="95"/>
      <c r="E85" s="95"/>
      <c r="F85" s="95"/>
      <c r="G85" s="95"/>
      <c r="H85" s="95"/>
      <c r="I85" s="96"/>
      <c r="J85" s="97"/>
      <c r="K85" s="309">
        <v>0.05</v>
      </c>
      <c r="L85" s="870">
        <f>N78*K85</f>
        <v>8416.0211074446088</v>
      </c>
      <c r="M85" s="871"/>
      <c r="N85" s="54"/>
    </row>
    <row r="86" spans="1:14" ht="15.75" thickBot="1">
      <c r="B86" s="834" t="s">
        <v>953</v>
      </c>
      <c r="C86" s="835"/>
      <c r="D86" s="835"/>
      <c r="E86" s="835"/>
      <c r="F86" s="835"/>
      <c r="G86" s="835"/>
      <c r="H86" s="835"/>
      <c r="I86" s="835"/>
      <c r="J86" s="835"/>
      <c r="K86" s="835"/>
      <c r="L86" s="835"/>
      <c r="M86" s="836"/>
      <c r="N86" s="55">
        <f>L83+L84+L85</f>
        <v>50496.12664466766</v>
      </c>
    </row>
    <row r="87" spans="1:14" ht="15.75" thickBot="1">
      <c r="B87" s="36"/>
      <c r="C87" s="37"/>
      <c r="D87" s="37"/>
      <c r="E87" s="37"/>
      <c r="F87" s="37"/>
      <c r="G87" s="37"/>
      <c r="H87" s="37"/>
      <c r="I87" s="37"/>
      <c r="J87" s="37"/>
      <c r="K87" s="37"/>
      <c r="L87" s="37"/>
      <c r="M87" s="37"/>
      <c r="N87" s="38"/>
    </row>
    <row r="88" spans="1:14" ht="15.75" thickBot="1">
      <c r="A88" t="s">
        <v>2015</v>
      </c>
      <c r="B88" s="834" t="s">
        <v>975</v>
      </c>
      <c r="C88" s="835"/>
      <c r="D88" s="835"/>
      <c r="E88" s="835"/>
      <c r="F88" s="835"/>
      <c r="G88" s="835"/>
      <c r="H88" s="835"/>
      <c r="I88" s="835"/>
      <c r="J88" s="835"/>
      <c r="K88" s="835"/>
      <c r="L88" s="835"/>
      <c r="M88" s="836"/>
      <c r="N88" s="55">
        <f>N78+N86</f>
        <v>218816.54879355984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c r="B106" s="872"/>
      <c r="C106" s="873"/>
      <c r="D106" s="873"/>
      <c r="E106" s="873"/>
      <c r="F106" s="873"/>
      <c r="G106" s="873"/>
      <c r="H106" s="873"/>
      <c r="I106" s="873"/>
      <c r="J106" s="873"/>
      <c r="K106" s="873"/>
      <c r="L106" s="873"/>
      <c r="M106" s="873"/>
      <c r="N106" s="874"/>
    </row>
    <row r="107" spans="2:14" ht="27.7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6.42578125" bestFit="1" customWidth="1"/>
  </cols>
  <sheetData>
    <row r="1" spans="2:14">
      <c r="B1" s="878"/>
      <c r="C1" s="893"/>
      <c r="D1" s="894"/>
      <c r="E1" s="894"/>
      <c r="F1" s="894"/>
      <c r="G1" s="894"/>
      <c r="H1" s="894"/>
      <c r="I1" s="894"/>
      <c r="J1" s="895"/>
      <c r="K1" s="896" t="s">
        <v>933</v>
      </c>
      <c r="L1" s="898" t="s">
        <v>2198</v>
      </c>
      <c r="M1" s="899"/>
      <c r="N1" s="900"/>
    </row>
    <row r="2" spans="2:14">
      <c r="B2" s="879"/>
      <c r="C2" s="890" t="s">
        <v>934</v>
      </c>
      <c r="D2" s="891"/>
      <c r="E2" s="891"/>
      <c r="F2" s="891"/>
      <c r="G2" s="891"/>
      <c r="H2" s="891"/>
      <c r="I2" s="891"/>
      <c r="J2" s="892"/>
      <c r="K2" s="897"/>
      <c r="L2" s="901"/>
      <c r="M2" s="902"/>
      <c r="N2" s="903"/>
    </row>
    <row r="3" spans="2:14">
      <c r="B3" s="879"/>
      <c r="C3" s="890" t="s">
        <v>2199</v>
      </c>
      <c r="D3" s="891"/>
      <c r="E3" s="891"/>
      <c r="F3" s="891"/>
      <c r="G3" s="891"/>
      <c r="H3" s="891"/>
      <c r="I3" s="891"/>
      <c r="J3" s="892"/>
      <c r="K3" s="881" t="s">
        <v>935</v>
      </c>
      <c r="L3" s="906">
        <v>1</v>
      </c>
      <c r="M3" s="907"/>
      <c r="N3" s="908"/>
    </row>
    <row r="4" spans="2:14">
      <c r="B4" s="879"/>
      <c r="C4" s="890" t="s">
        <v>2200</v>
      </c>
      <c r="D4" s="891"/>
      <c r="E4" s="891"/>
      <c r="F4" s="891"/>
      <c r="G4" s="891"/>
      <c r="H4" s="891"/>
      <c r="I4" s="891"/>
      <c r="J4" s="892"/>
      <c r="K4" s="904"/>
      <c r="L4" s="909"/>
      <c r="M4" s="910"/>
      <c r="N4" s="911"/>
    </row>
    <row r="5" spans="2:14">
      <c r="B5" s="879"/>
      <c r="C5" s="890" t="s">
        <v>2201</v>
      </c>
      <c r="D5" s="891"/>
      <c r="E5" s="891"/>
      <c r="F5" s="891"/>
      <c r="G5" s="891"/>
      <c r="H5" s="891"/>
      <c r="I5" s="891"/>
      <c r="J5" s="892"/>
      <c r="K5" s="881" t="s">
        <v>936</v>
      </c>
      <c r="L5" s="883"/>
      <c r="M5" s="883" t="s">
        <v>937</v>
      </c>
      <c r="N5" s="885"/>
    </row>
    <row r="6" spans="2:14" ht="15.75" thickBot="1">
      <c r="B6" s="880"/>
      <c r="C6" s="887"/>
      <c r="D6" s="888"/>
      <c r="E6" s="888"/>
      <c r="F6" s="888"/>
      <c r="G6" s="888"/>
      <c r="H6" s="888"/>
      <c r="I6" s="888"/>
      <c r="J6" s="889"/>
      <c r="K6" s="882"/>
      <c r="L6" s="884"/>
      <c r="M6" s="884"/>
      <c r="N6" s="886"/>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12" t="s">
        <v>2205</v>
      </c>
      <c r="C10" s="913"/>
      <c r="D10" s="913"/>
      <c r="E10" s="913"/>
      <c r="F10" s="395" t="s">
        <v>2206</v>
      </c>
      <c r="G10" s="82"/>
      <c r="H10" s="363"/>
      <c r="I10" s="914" t="s">
        <v>2207</v>
      </c>
      <c r="J10" s="914"/>
      <c r="K10" s="396" t="s">
        <v>2206</v>
      </c>
      <c r="L10" s="360"/>
      <c r="M10" s="360"/>
      <c r="N10" s="36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312</v>
      </c>
      <c r="B36" s="847" t="str">
        <f>VLOOKUP(A36,EQUIPOS!A6:D154,3,FALSE)</f>
        <v>Retroexcavadora sobre oruga, potencia 138 HP, balde de 1,5 m3.</v>
      </c>
      <c r="C36" s="848"/>
      <c r="D36" s="848"/>
      <c r="E36" s="848"/>
      <c r="F36" s="848"/>
      <c r="G36" s="848"/>
      <c r="H36" s="849"/>
      <c r="I36" s="271"/>
      <c r="J36" s="272"/>
      <c r="K36" s="273">
        <f>VLOOKUP(A36,EQUIPOS!A6:D161,4,FALSE)</f>
        <v>208528.56236877851</v>
      </c>
      <c r="L36" s="274"/>
      <c r="M36" s="275">
        <v>2.5</v>
      </c>
      <c r="N36" s="276">
        <f>K36/M36</f>
        <v>83411.424947511405</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2.5</v>
      </c>
      <c r="N37" s="276">
        <f>K37/M37</f>
        <v>50860.624967994765</v>
      </c>
    </row>
    <row r="38" spans="1:14">
      <c r="A38" t="s">
        <v>195</v>
      </c>
      <c r="B38" s="847" t="str">
        <f>VLOOKUP(A38,EQUIPOS!A8:D154,3,FALSE)</f>
        <v xml:space="preserve">Equipo de oxicorte, Capacidad de corte: hasta 6´´ (152mm) </v>
      </c>
      <c r="C38" s="848"/>
      <c r="D38" s="848"/>
      <c r="E38" s="848"/>
      <c r="F38" s="848"/>
      <c r="G38" s="848"/>
      <c r="H38" s="849"/>
      <c r="I38" s="271"/>
      <c r="J38" s="272"/>
      <c r="K38" s="273">
        <f>VLOOKUP(A38,EQUIPOS!A8:D163,4,FALSE)</f>
        <v>19617.14387275949</v>
      </c>
      <c r="L38" s="274"/>
      <c r="M38" s="275">
        <v>2.5</v>
      </c>
      <c r="N38" s="276">
        <f>K38/M38</f>
        <v>7846.8575491037964</v>
      </c>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269.07924361440797</v>
      </c>
    </row>
    <row r="43" spans="1:14" ht="15.75" thickBot="1">
      <c r="B43" s="834" t="s">
        <v>953</v>
      </c>
      <c r="C43" s="835"/>
      <c r="D43" s="835"/>
      <c r="E43" s="835"/>
      <c r="F43" s="835"/>
      <c r="G43" s="835"/>
      <c r="H43" s="835"/>
      <c r="I43" s="835"/>
      <c r="J43" s="835"/>
      <c r="K43" s="835"/>
      <c r="L43" s="835"/>
      <c r="M43" s="836"/>
      <c r="N43" s="102">
        <f>SUM(N36:N42)</f>
        <v>142387.98670822434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3">
        <f>'900.2'!N78</f>
        <v>1001.8001887635332</v>
      </c>
      <c r="M59" s="924"/>
      <c r="N59" s="291">
        <f>K59*L59</f>
        <v>1001.8001887635332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1001.8001887635332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f>+(I70*J70)/100</f>
        <v>162393</v>
      </c>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N70+N71+N72+N73+N74</f>
        <v>13453.962180720398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156843.74907770829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31368.749815541658</v>
      </c>
      <c r="M83" s="869"/>
      <c r="N83" s="54"/>
    </row>
    <row r="84" spans="1:14">
      <c r="B84" s="92" t="s">
        <v>973</v>
      </c>
      <c r="C84" s="93"/>
      <c r="D84" s="93"/>
      <c r="E84" s="93"/>
      <c r="F84" s="93"/>
      <c r="G84" s="93"/>
      <c r="H84" s="93"/>
      <c r="I84" s="90"/>
      <c r="J84" s="91"/>
      <c r="K84" s="308">
        <v>0.05</v>
      </c>
      <c r="L84" s="868">
        <f>N78*K84</f>
        <v>7842.1874538854145</v>
      </c>
      <c r="M84" s="869"/>
      <c r="N84" s="54"/>
    </row>
    <row r="85" spans="1:14" ht="15.75" thickBot="1">
      <c r="B85" s="94" t="s">
        <v>974</v>
      </c>
      <c r="C85" s="95"/>
      <c r="D85" s="95"/>
      <c r="E85" s="95"/>
      <c r="F85" s="95"/>
      <c r="G85" s="95"/>
      <c r="H85" s="95"/>
      <c r="I85" s="96"/>
      <c r="J85" s="97"/>
      <c r="K85" s="309">
        <v>0.05</v>
      </c>
      <c r="L85" s="870">
        <f>N78*K85</f>
        <v>7842.1874538854145</v>
      </c>
      <c r="M85" s="871"/>
      <c r="N85" s="54"/>
    </row>
    <row r="86" spans="1:14" ht="15.75" thickBot="1">
      <c r="B86" s="834" t="s">
        <v>953</v>
      </c>
      <c r="C86" s="835"/>
      <c r="D86" s="835"/>
      <c r="E86" s="835"/>
      <c r="F86" s="835"/>
      <c r="G86" s="835"/>
      <c r="H86" s="835"/>
      <c r="I86" s="835"/>
      <c r="J86" s="835"/>
      <c r="K86" s="835"/>
      <c r="L86" s="835"/>
      <c r="M86" s="836"/>
      <c r="N86" s="55">
        <f>L83+L84+L85</f>
        <v>47053.124723312489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203896.87380102079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28.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4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8"/>
      <c r="C1" s="893"/>
      <c r="D1" s="894"/>
      <c r="E1" s="894"/>
      <c r="F1" s="894"/>
      <c r="G1" s="894"/>
      <c r="H1" s="894"/>
      <c r="I1" s="894"/>
      <c r="J1" s="895"/>
      <c r="K1" s="896" t="s">
        <v>933</v>
      </c>
      <c r="L1" s="898" t="s">
        <v>2198</v>
      </c>
      <c r="M1" s="899"/>
      <c r="N1" s="900"/>
    </row>
    <row r="2" spans="2:14">
      <c r="B2" s="879"/>
      <c r="C2" s="890" t="s">
        <v>934</v>
      </c>
      <c r="D2" s="891"/>
      <c r="E2" s="891"/>
      <c r="F2" s="891"/>
      <c r="G2" s="891"/>
      <c r="H2" s="891"/>
      <c r="I2" s="891"/>
      <c r="J2" s="892"/>
      <c r="K2" s="897"/>
      <c r="L2" s="901"/>
      <c r="M2" s="902"/>
      <c r="N2" s="903"/>
    </row>
    <row r="3" spans="2:14">
      <c r="B3" s="879"/>
      <c r="C3" s="890" t="s">
        <v>2199</v>
      </c>
      <c r="D3" s="891"/>
      <c r="E3" s="891"/>
      <c r="F3" s="891"/>
      <c r="G3" s="891"/>
      <c r="H3" s="891"/>
      <c r="I3" s="891"/>
      <c r="J3" s="892"/>
      <c r="K3" s="881" t="s">
        <v>935</v>
      </c>
      <c r="L3" s="906">
        <v>1</v>
      </c>
      <c r="M3" s="907"/>
      <c r="N3" s="908"/>
    </row>
    <row r="4" spans="2:14">
      <c r="B4" s="879"/>
      <c r="C4" s="890" t="s">
        <v>2200</v>
      </c>
      <c r="D4" s="891"/>
      <c r="E4" s="891"/>
      <c r="F4" s="891"/>
      <c r="G4" s="891"/>
      <c r="H4" s="891"/>
      <c r="I4" s="891"/>
      <c r="J4" s="892"/>
      <c r="K4" s="904"/>
      <c r="L4" s="909"/>
      <c r="M4" s="910"/>
      <c r="N4" s="911"/>
    </row>
    <row r="5" spans="2:14">
      <c r="B5" s="879"/>
      <c r="C5" s="890" t="s">
        <v>2201</v>
      </c>
      <c r="D5" s="891"/>
      <c r="E5" s="891"/>
      <c r="F5" s="891"/>
      <c r="G5" s="891"/>
      <c r="H5" s="891"/>
      <c r="I5" s="891"/>
      <c r="J5" s="892"/>
      <c r="K5" s="881" t="s">
        <v>936</v>
      </c>
      <c r="L5" s="883"/>
      <c r="M5" s="883" t="s">
        <v>937</v>
      </c>
      <c r="N5" s="885"/>
    </row>
    <row r="6" spans="2:14" ht="15.75" thickBot="1">
      <c r="B6" s="880"/>
      <c r="C6" s="887"/>
      <c r="D6" s="888"/>
      <c r="E6" s="888"/>
      <c r="F6" s="888"/>
      <c r="G6" s="888"/>
      <c r="H6" s="888"/>
      <c r="I6" s="888"/>
      <c r="J6" s="889"/>
      <c r="K6" s="882"/>
      <c r="L6" s="884"/>
      <c r="M6" s="884"/>
      <c r="N6" s="886"/>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12" t="s">
        <v>2205</v>
      </c>
      <c r="C10" s="913"/>
      <c r="D10" s="913"/>
      <c r="E10" s="913"/>
      <c r="F10" s="395" t="s">
        <v>2206</v>
      </c>
      <c r="G10" s="82"/>
      <c r="H10" s="363"/>
      <c r="I10" s="914" t="s">
        <v>2207</v>
      </c>
      <c r="J10" s="914"/>
      <c r="K10" s="396" t="s">
        <v>2206</v>
      </c>
      <c r="L10" s="360"/>
      <c r="M10" s="360"/>
      <c r="N10" s="36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150</v>
      </c>
      <c r="B36" s="847" t="str">
        <f>VLOOKUP(A36,EQUIPOS!A6:D154,3,FALSE)</f>
        <v>Cargador : Potencia en el volante 125 hp, Clasificación de RPM del motor 2300.</v>
      </c>
      <c r="C36" s="848"/>
      <c r="D36" s="848"/>
      <c r="E36" s="848"/>
      <c r="F36" s="848"/>
      <c r="G36" s="848"/>
      <c r="H36" s="849"/>
      <c r="I36" s="271"/>
      <c r="J36" s="272"/>
      <c r="K36" s="273">
        <f>VLOOKUP(A36,EQUIPOS!A6:D161,4,FALSE)</f>
        <v>213614.62486557799</v>
      </c>
      <c r="L36" s="274"/>
      <c r="M36" s="275">
        <v>9.25</v>
      </c>
      <c r="N36" s="276">
        <f>K36/M36</f>
        <v>23093.472958440863</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9.25</v>
      </c>
      <c r="N37" s="276">
        <f>K37/M37</f>
        <v>13746.114856214801</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58.094119895785944</v>
      </c>
    </row>
    <row r="43" spans="1:14" ht="15.75" thickBot="1">
      <c r="B43" s="834" t="s">
        <v>953</v>
      </c>
      <c r="C43" s="835"/>
      <c r="D43" s="835"/>
      <c r="E43" s="835"/>
      <c r="F43" s="835"/>
      <c r="G43" s="835"/>
      <c r="H43" s="835"/>
      <c r="I43" s="835"/>
      <c r="J43" s="835"/>
      <c r="K43" s="835"/>
      <c r="L43" s="835"/>
      <c r="M43" s="836"/>
      <c r="N43" s="102">
        <f>SUM(N36:N42)</f>
        <v>36897.681934551452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3">
        <f>'900.2'!N78</f>
        <v>1001.8001887635332</v>
      </c>
      <c r="M59" s="924"/>
      <c r="N59" s="291">
        <f>K59*L59</f>
        <v>1001.8001887635332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1001.8001887635332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74</v>
      </c>
      <c r="N70" s="300">
        <f>K70/M70</f>
        <v>1463</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N70+N71+N72+N73+N74</f>
        <v>2904.7059947892972</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40804.188118104285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8160.8376236208569</v>
      </c>
      <c r="M83" s="869"/>
      <c r="N83" s="54"/>
    </row>
    <row r="84" spans="1:14">
      <c r="B84" s="92" t="s">
        <v>973</v>
      </c>
      <c r="C84" s="93"/>
      <c r="D84" s="93"/>
      <c r="E84" s="93"/>
      <c r="F84" s="93"/>
      <c r="G84" s="93"/>
      <c r="H84" s="93"/>
      <c r="I84" s="90"/>
      <c r="J84" s="91"/>
      <c r="K84" s="308">
        <v>0.05</v>
      </c>
      <c r="L84" s="868">
        <f>N78*K84</f>
        <v>2040.2094059052142</v>
      </c>
      <c r="M84" s="869"/>
      <c r="N84" s="54"/>
    </row>
    <row r="85" spans="1:14" ht="15.75" thickBot="1">
      <c r="B85" s="94" t="s">
        <v>974</v>
      </c>
      <c r="C85" s="95"/>
      <c r="D85" s="95"/>
      <c r="E85" s="95"/>
      <c r="F85" s="95"/>
      <c r="G85" s="95"/>
      <c r="H85" s="95"/>
      <c r="I85" s="96"/>
      <c r="J85" s="97"/>
      <c r="K85" s="309">
        <v>0.05</v>
      </c>
      <c r="L85" s="870">
        <f>N78*K85</f>
        <v>2040.2094059052142</v>
      </c>
      <c r="M85" s="871"/>
      <c r="N85" s="54"/>
    </row>
    <row r="86" spans="1:14" ht="15.75" thickBot="1">
      <c r="B86" s="834" t="s">
        <v>953</v>
      </c>
      <c r="C86" s="835"/>
      <c r="D86" s="835"/>
      <c r="E86" s="835"/>
      <c r="F86" s="835"/>
      <c r="G86" s="835"/>
      <c r="H86" s="835"/>
      <c r="I86" s="835"/>
      <c r="J86" s="835"/>
      <c r="K86" s="835"/>
      <c r="L86" s="835"/>
      <c r="M86" s="836"/>
      <c r="N86" s="55">
        <f>L83+L84+L85</f>
        <v>12241.256435431285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53045.44455353557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22.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180</v>
      </c>
      <c r="B36" s="847" t="str">
        <f>VLOOKUP(A36,EQUIPOS!A6:D154,3,FALSE)</f>
        <v>Compresor 120 HP, con martillo.</v>
      </c>
      <c r="C36" s="848"/>
      <c r="D36" s="848"/>
      <c r="E36" s="848"/>
      <c r="F36" s="848"/>
      <c r="G36" s="848"/>
      <c r="H36" s="849"/>
      <c r="I36" s="271"/>
      <c r="J36" s="272"/>
      <c r="K36" s="273">
        <f>VLOOKUP(A36,EQUIPOS!A6:D161,4,FALSE)</f>
        <v>127151.56241998691</v>
      </c>
      <c r="L36" s="274"/>
      <c r="M36" s="275">
        <v>2.5</v>
      </c>
      <c r="N36" s="276">
        <f>K36/M36</f>
        <v>50860.624967994765</v>
      </c>
    </row>
    <row r="37" spans="1:14">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1082.6200000000001</v>
      </c>
    </row>
    <row r="43" spans="1:14" ht="15.75" thickBot="1">
      <c r="B43" s="834" t="s">
        <v>953</v>
      </c>
      <c r="C43" s="835"/>
      <c r="D43" s="835"/>
      <c r="E43" s="835"/>
      <c r="F43" s="835"/>
      <c r="G43" s="835"/>
      <c r="H43" s="835"/>
      <c r="I43" s="835"/>
      <c r="J43" s="835"/>
      <c r="K43" s="835"/>
      <c r="L43" s="835"/>
      <c r="M43" s="836"/>
      <c r="N43" s="102">
        <f>SUM(N36:N42)</f>
        <v>51943.244967994768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3">
        <f>'900.2'!N78</f>
        <v>1001.8001887635332</v>
      </c>
      <c r="M59" s="924"/>
      <c r="N59" s="291">
        <f>K59*L59</f>
        <v>1001.8001887635332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1001.8001887635332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20</v>
      </c>
      <c r="N70" s="300">
        <f>K70/M70</f>
        <v>10826.2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N70+N71+N72+N73+N74</f>
        <v>10826.2</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63771.245156758305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12754.249031351661</v>
      </c>
      <c r="M83" s="869"/>
      <c r="N83" s="54"/>
    </row>
    <row r="84" spans="1:14">
      <c r="B84" s="92" t="s">
        <v>973</v>
      </c>
      <c r="C84" s="93"/>
      <c r="D84" s="93"/>
      <c r="E84" s="93"/>
      <c r="F84" s="93"/>
      <c r="G84" s="93"/>
      <c r="H84" s="93"/>
      <c r="I84" s="90"/>
      <c r="J84" s="91"/>
      <c r="K84" s="308">
        <v>0.05</v>
      </c>
      <c r="L84" s="868">
        <f>N78*K84</f>
        <v>3188.5622578379152</v>
      </c>
      <c r="M84" s="869"/>
      <c r="N84" s="54"/>
    </row>
    <row r="85" spans="1:14" ht="15.75" thickBot="1">
      <c r="B85" s="94" t="s">
        <v>974</v>
      </c>
      <c r="C85" s="95"/>
      <c r="D85" s="95"/>
      <c r="E85" s="95"/>
      <c r="F85" s="95"/>
      <c r="G85" s="95"/>
      <c r="H85" s="95"/>
      <c r="I85" s="96"/>
      <c r="J85" s="97"/>
      <c r="K85" s="309">
        <v>0.05</v>
      </c>
      <c r="L85" s="870">
        <f>N78*K85</f>
        <v>3188.5622578379152</v>
      </c>
      <c r="M85" s="871"/>
      <c r="N85" s="54"/>
    </row>
    <row r="86" spans="1:14" ht="15.75" thickBot="1">
      <c r="B86" s="834" t="s">
        <v>953</v>
      </c>
      <c r="C86" s="835"/>
      <c r="D86" s="835"/>
      <c r="E86" s="835"/>
      <c r="F86" s="835"/>
      <c r="G86" s="835"/>
      <c r="H86" s="835"/>
      <c r="I86" s="835"/>
      <c r="J86" s="835"/>
      <c r="K86" s="835"/>
      <c r="L86" s="835"/>
      <c r="M86" s="836"/>
      <c r="N86" s="55">
        <f>L83+L84+L85</f>
        <v>19131.373547027491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82902.618703785789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150</v>
      </c>
      <c r="B36" s="847" t="str">
        <f>VLOOKUP(A36,EQUIPOS!A6:D154,3,FALSE)</f>
        <v>Cargador : Potencia en el volante 125 hp, Clasificación de RPM del motor 2300.</v>
      </c>
      <c r="C36" s="848"/>
      <c r="D36" s="848"/>
      <c r="E36" s="848"/>
      <c r="F36" s="848"/>
      <c r="G36" s="848"/>
      <c r="H36" s="849"/>
      <c r="I36" s="271"/>
      <c r="J36" s="272"/>
      <c r="K36" s="273">
        <f>VLOOKUP(A36,EQUIPOS!A6:D161,4,FALSE)</f>
        <v>213614.62486557799</v>
      </c>
      <c r="L36" s="274"/>
      <c r="M36" s="275">
        <v>2.375</v>
      </c>
      <c r="N36" s="276">
        <f>K36/M36</f>
        <v>89942.999943401257</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2.375</v>
      </c>
      <c r="N37" s="276">
        <f>K37/M37</f>
        <v>53537.499966310279</v>
      </c>
    </row>
    <row r="38" spans="1:14">
      <c r="A38" t="s">
        <v>195</v>
      </c>
      <c r="B38" s="847" t="str">
        <f>VLOOKUP(A38,EQUIPOS!A8:D154,3,FALSE)</f>
        <v xml:space="preserve">Equipo de oxicorte, Capacidad de corte: hasta 6´´ (152mm) </v>
      </c>
      <c r="C38" s="848"/>
      <c r="D38" s="848"/>
      <c r="E38" s="848"/>
      <c r="F38" s="848"/>
      <c r="G38" s="848"/>
      <c r="H38" s="849"/>
      <c r="I38" s="271"/>
      <c r="J38" s="272"/>
      <c r="K38" s="273">
        <f>VLOOKUP(A38,EQUIPOS!A8:D163,4,FALSE)</f>
        <v>19617.14387275949</v>
      </c>
      <c r="L38" s="274"/>
      <c r="M38" s="275">
        <v>2.375</v>
      </c>
      <c r="N38" s="276">
        <f>K38/M38</f>
        <v>8259.8500516882068</v>
      </c>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1416.2065453389896</v>
      </c>
    </row>
    <row r="43" spans="1:14" ht="15.75" thickBot="1">
      <c r="B43" s="834" t="s">
        <v>953</v>
      </c>
      <c r="C43" s="835"/>
      <c r="D43" s="835"/>
      <c r="E43" s="835"/>
      <c r="F43" s="835"/>
      <c r="G43" s="835"/>
      <c r="H43" s="835"/>
      <c r="I43" s="835"/>
      <c r="J43" s="835"/>
      <c r="K43" s="835"/>
      <c r="L43" s="835"/>
      <c r="M43" s="836"/>
      <c r="N43" s="102">
        <f>SUM(N36:N42)</f>
        <v>153156.55650673874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3">
        <f>'900.2'!N78</f>
        <v>1001.8001887635332</v>
      </c>
      <c r="M59" s="924"/>
      <c r="N59" s="291">
        <f>K59*L59</f>
        <v>1001.8001887635332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1001.8001887635332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168320.42214889216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33664.084429778435</v>
      </c>
      <c r="M83" s="869"/>
      <c r="N83" s="54"/>
    </row>
    <row r="84" spans="1:14">
      <c r="B84" s="92" t="s">
        <v>973</v>
      </c>
      <c r="C84" s="93"/>
      <c r="D84" s="93"/>
      <c r="E84" s="93"/>
      <c r="F84" s="93"/>
      <c r="G84" s="93"/>
      <c r="H84" s="93"/>
      <c r="I84" s="90"/>
      <c r="J84" s="91"/>
      <c r="K84" s="308">
        <v>0.05</v>
      </c>
      <c r="L84" s="868">
        <f>N78*K84</f>
        <v>8416.0211074446088</v>
      </c>
      <c r="M84" s="869"/>
      <c r="N84" s="54"/>
    </row>
    <row r="85" spans="1:14" ht="15.75" thickBot="1">
      <c r="B85" s="94" t="s">
        <v>974</v>
      </c>
      <c r="C85" s="95"/>
      <c r="D85" s="95"/>
      <c r="E85" s="95"/>
      <c r="F85" s="95"/>
      <c r="G85" s="95"/>
      <c r="H85" s="95"/>
      <c r="I85" s="96"/>
      <c r="J85" s="97"/>
      <c r="K85" s="309">
        <v>0.05</v>
      </c>
      <c r="L85" s="870">
        <f>N78*K85</f>
        <v>8416.0211074446088</v>
      </c>
      <c r="M85" s="871"/>
      <c r="N85" s="54"/>
    </row>
    <row r="86" spans="1:14" ht="15.75" thickBot="1">
      <c r="B86" s="834" t="s">
        <v>953</v>
      </c>
      <c r="C86" s="835"/>
      <c r="D86" s="835"/>
      <c r="E86" s="835"/>
      <c r="F86" s="835"/>
      <c r="G86" s="835"/>
      <c r="H86" s="835"/>
      <c r="I86" s="835"/>
      <c r="J86" s="835"/>
      <c r="K86" s="835"/>
      <c r="L86" s="835"/>
      <c r="M86" s="836"/>
      <c r="N86" s="55">
        <f>L83+L84+L85</f>
        <v>50496.12664466766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218816.54879355984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312</v>
      </c>
      <c r="B36" s="847" t="str">
        <f>VLOOKUP(A36,EQUIPOS!A6:D154,3,FALSE)</f>
        <v>Retroexcavadora sobre oruga, potencia 138 HP, balde de 1,5 m3.</v>
      </c>
      <c r="C36" s="848"/>
      <c r="D36" s="848"/>
      <c r="E36" s="848"/>
      <c r="F36" s="848"/>
      <c r="G36" s="848"/>
      <c r="H36" s="849"/>
      <c r="I36" s="271"/>
      <c r="J36" s="272"/>
      <c r="K36" s="273">
        <f>VLOOKUP(A36,EQUIPOS!A6:D161,4,FALSE)</f>
        <v>208528.56236877851</v>
      </c>
      <c r="L36" s="274"/>
      <c r="M36" s="275">
        <v>2.5</v>
      </c>
      <c r="N36" s="276">
        <f>K36/M36</f>
        <v>83411.424947511405</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2.5</v>
      </c>
      <c r="N37" s="276">
        <f>K37/M37</f>
        <v>50860.624967994765</v>
      </c>
    </row>
    <row r="38" spans="1:14">
      <c r="A38" t="s">
        <v>195</v>
      </c>
      <c r="B38" s="847" t="str">
        <f>VLOOKUP(A38,EQUIPOS!A8:D154,3,FALSE)</f>
        <v xml:space="preserve">Equipo de oxicorte, Capacidad de corte: hasta 6´´ (152mm) </v>
      </c>
      <c r="C38" s="848"/>
      <c r="D38" s="848"/>
      <c r="E38" s="848"/>
      <c r="F38" s="848"/>
      <c r="G38" s="848"/>
      <c r="H38" s="849"/>
      <c r="I38" s="271"/>
      <c r="J38" s="272"/>
      <c r="K38" s="273">
        <f>VLOOKUP(A38,EQUIPOS!A8:D163,4,FALSE)</f>
        <v>19617.14387275949</v>
      </c>
      <c r="L38" s="274"/>
      <c r="M38" s="275">
        <v>2.5</v>
      </c>
      <c r="N38" s="276">
        <f>K38/M38</f>
        <v>7846.8575491037964</v>
      </c>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269.07924361440797</v>
      </c>
    </row>
    <row r="43" spans="1:14" ht="15.75" thickBot="1">
      <c r="B43" s="834" t="s">
        <v>953</v>
      </c>
      <c r="C43" s="835"/>
      <c r="D43" s="835"/>
      <c r="E43" s="835"/>
      <c r="F43" s="835"/>
      <c r="G43" s="835"/>
      <c r="H43" s="835"/>
      <c r="I43" s="835"/>
      <c r="J43" s="835"/>
      <c r="K43" s="835"/>
      <c r="L43" s="835"/>
      <c r="M43" s="836"/>
      <c r="N43" s="102">
        <f>SUM(N36:N42)</f>
        <v>142387.98670822434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3">
        <f>'900.2'!N78</f>
        <v>1001.8001887635332</v>
      </c>
      <c r="M59" s="924"/>
      <c r="N59" s="291">
        <f>K59*L59</f>
        <v>1001.8001887635332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1001.8001887635332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13453.962180720398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156843.74907770829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31368.749815541658</v>
      </c>
      <c r="M83" s="869"/>
      <c r="N83" s="54"/>
    </row>
    <row r="84" spans="1:14">
      <c r="B84" s="92" t="s">
        <v>973</v>
      </c>
      <c r="C84" s="93"/>
      <c r="D84" s="93"/>
      <c r="E84" s="93"/>
      <c r="F84" s="93"/>
      <c r="G84" s="93"/>
      <c r="H84" s="93"/>
      <c r="I84" s="90"/>
      <c r="J84" s="91"/>
      <c r="K84" s="308">
        <v>0.05</v>
      </c>
      <c r="L84" s="868">
        <f>N78*K84</f>
        <v>7842.1874538854145</v>
      </c>
      <c r="M84" s="869"/>
      <c r="N84" s="54"/>
    </row>
    <row r="85" spans="1:14" ht="15.75" thickBot="1">
      <c r="B85" s="94" t="s">
        <v>974</v>
      </c>
      <c r="C85" s="95"/>
      <c r="D85" s="95"/>
      <c r="E85" s="95"/>
      <c r="F85" s="95"/>
      <c r="G85" s="95"/>
      <c r="H85" s="95"/>
      <c r="I85" s="96"/>
      <c r="J85" s="97"/>
      <c r="K85" s="309">
        <v>0.05</v>
      </c>
      <c r="L85" s="870">
        <f>N78*K85</f>
        <v>7842.1874538854145</v>
      </c>
      <c r="M85" s="871"/>
      <c r="N85" s="54"/>
    </row>
    <row r="86" spans="1:14" ht="15.75" thickBot="1">
      <c r="B86" s="834" t="s">
        <v>953</v>
      </c>
      <c r="C86" s="835"/>
      <c r="D86" s="835"/>
      <c r="E86" s="835"/>
      <c r="F86" s="835"/>
      <c r="G86" s="835"/>
      <c r="H86" s="835"/>
      <c r="I86" s="835"/>
      <c r="J86" s="835"/>
      <c r="K86" s="835"/>
      <c r="L86" s="835"/>
      <c r="M86" s="836"/>
      <c r="N86" s="55">
        <f>L83+L84+L85</f>
        <v>47053.124723312489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203896.87380102079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312</v>
      </c>
      <c r="B36" s="847" t="str">
        <f>VLOOKUP(A36,EQUIPOS!A6:D154,3,FALSE)</f>
        <v>Retroexcavadora sobre oruga, potencia 138 HP, balde de 1,5 m3.</v>
      </c>
      <c r="C36" s="848"/>
      <c r="D36" s="848"/>
      <c r="E36" s="848"/>
      <c r="F36" s="848"/>
      <c r="G36" s="848"/>
      <c r="H36" s="849"/>
      <c r="I36" s="271"/>
      <c r="J36" s="272"/>
      <c r="K36" s="273">
        <f>VLOOKUP(A36,EQUIPOS!A6:D161,4,FALSE)</f>
        <v>208528.56236877851</v>
      </c>
      <c r="L36" s="274"/>
      <c r="M36" s="275">
        <v>2.5</v>
      </c>
      <c r="N36" s="276">
        <f>K36/M36</f>
        <v>83411.424947511405</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2.5</v>
      </c>
      <c r="N37" s="276">
        <f>K37/M37</f>
        <v>50860.624967994765</v>
      </c>
    </row>
    <row r="38" spans="1:14">
      <c r="A38" t="s">
        <v>195</v>
      </c>
      <c r="B38" s="847" t="str">
        <f>VLOOKUP(A38,EQUIPOS!A8:D154,3,FALSE)</f>
        <v xml:space="preserve">Equipo de oxicorte, Capacidad de corte: hasta 6´´ (152mm) </v>
      </c>
      <c r="C38" s="848"/>
      <c r="D38" s="848"/>
      <c r="E38" s="848"/>
      <c r="F38" s="848"/>
      <c r="G38" s="848"/>
      <c r="H38" s="849"/>
      <c r="I38" s="271"/>
      <c r="J38" s="272"/>
      <c r="K38" s="273">
        <f>VLOOKUP(A38,EQUIPOS!A8:D163,4,FALSE)</f>
        <v>19617.14387275949</v>
      </c>
      <c r="L38" s="274"/>
      <c r="M38" s="275">
        <v>2.5</v>
      </c>
      <c r="N38" s="276">
        <f>K38/M38</f>
        <v>7846.8575491037964</v>
      </c>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214.948243614408</v>
      </c>
    </row>
    <row r="43" spans="1:14" ht="15.75" thickBot="1">
      <c r="B43" s="834" t="s">
        <v>953</v>
      </c>
      <c r="C43" s="835"/>
      <c r="D43" s="835"/>
      <c r="E43" s="835"/>
      <c r="F43" s="835"/>
      <c r="G43" s="835"/>
      <c r="H43" s="835"/>
      <c r="I43" s="835"/>
      <c r="J43" s="835"/>
      <c r="K43" s="835"/>
      <c r="L43" s="835"/>
      <c r="M43" s="836"/>
      <c r="N43" s="102">
        <f>SUM(N36:N42)</f>
        <v>142333.85570822435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923">
        <f>'900.2'!N78</f>
        <v>1001.8001887635332</v>
      </c>
      <c r="M59" s="924"/>
      <c r="N59" s="291">
        <f>K59*L59</f>
        <v>1402.5202642689464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1402.5202642689464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20</v>
      </c>
      <c r="N70" s="300">
        <f>K70/M70</f>
        <v>5413.1</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10747.412180720399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154483.78815321368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30896.757630642736</v>
      </c>
      <c r="M83" s="869"/>
      <c r="N83" s="54"/>
    </row>
    <row r="84" spans="1:14">
      <c r="B84" s="92" t="s">
        <v>973</v>
      </c>
      <c r="C84" s="93"/>
      <c r="D84" s="93"/>
      <c r="E84" s="93"/>
      <c r="F84" s="93"/>
      <c r="G84" s="93"/>
      <c r="H84" s="93"/>
      <c r="I84" s="90"/>
      <c r="J84" s="91"/>
      <c r="K84" s="308">
        <v>0.05</v>
      </c>
      <c r="L84" s="868">
        <f>N78*K84</f>
        <v>7724.1894076606841</v>
      </c>
      <c r="M84" s="869"/>
      <c r="N84" s="54"/>
    </row>
    <row r="85" spans="1:14" ht="15.75" thickBot="1">
      <c r="B85" s="94" t="s">
        <v>974</v>
      </c>
      <c r="C85" s="95"/>
      <c r="D85" s="95"/>
      <c r="E85" s="95"/>
      <c r="F85" s="95"/>
      <c r="G85" s="95"/>
      <c r="H85" s="95"/>
      <c r="I85" s="96"/>
      <c r="J85" s="97"/>
      <c r="K85" s="309">
        <v>0.05</v>
      </c>
      <c r="L85" s="870">
        <f>N78*K85</f>
        <v>7724.1894076606841</v>
      </c>
      <c r="M85" s="871"/>
      <c r="N85" s="54"/>
    </row>
    <row r="86" spans="1:14" ht="15.75" thickBot="1">
      <c r="B86" s="834" t="s">
        <v>953</v>
      </c>
      <c r="C86" s="835"/>
      <c r="D86" s="835"/>
      <c r="E86" s="835"/>
      <c r="F86" s="835"/>
      <c r="G86" s="835"/>
      <c r="H86" s="835"/>
      <c r="I86" s="835"/>
      <c r="J86" s="835"/>
      <c r="K86" s="835"/>
      <c r="L86" s="835"/>
      <c r="M86" s="836"/>
      <c r="N86" s="55">
        <f>L83+L84+L85</f>
        <v>46345.136445964104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200828.92459917779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150</v>
      </c>
      <c r="B36" s="847" t="str">
        <f>VLOOKUP(A36,EQUIPOS!A6:D154,3,FALSE)</f>
        <v>Cargador : Potencia en el volante 125 hp, Clasificación de RPM del motor 2300.</v>
      </c>
      <c r="C36" s="848"/>
      <c r="D36" s="848"/>
      <c r="E36" s="848"/>
      <c r="F36" s="848"/>
      <c r="G36" s="848"/>
      <c r="H36" s="849"/>
      <c r="I36" s="271"/>
      <c r="J36" s="272"/>
      <c r="K36" s="273">
        <f>VLOOKUP(A36,EQUIPOS!A6:D161,4,FALSE)</f>
        <v>213614.62486557799</v>
      </c>
      <c r="L36" s="274"/>
      <c r="M36" s="275">
        <v>22</v>
      </c>
      <c r="N36" s="276">
        <f>K36/M36</f>
        <v>9709.7556757080911</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22</v>
      </c>
      <c r="N37" s="276">
        <f>K37/M37</f>
        <v>5779.6164736357687</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24.425936774364544</v>
      </c>
    </row>
    <row r="43" spans="1:14" ht="15.75" thickBot="1">
      <c r="B43" s="834" t="s">
        <v>953</v>
      </c>
      <c r="C43" s="835"/>
      <c r="D43" s="835"/>
      <c r="E43" s="835"/>
      <c r="F43" s="835"/>
      <c r="G43" s="835"/>
      <c r="H43" s="835"/>
      <c r="I43" s="835"/>
      <c r="J43" s="835"/>
      <c r="K43" s="835"/>
      <c r="L43" s="835"/>
      <c r="M43" s="836"/>
      <c r="N43" s="102">
        <f>SUM(N36:N42)</f>
        <v>15513.798086118226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923">
        <f>'900.2'!N78</f>
        <v>1001.8001887635332</v>
      </c>
      <c r="M59" s="924"/>
      <c r="N59" s="291">
        <f>K59*L59</f>
        <v>420.75607928068393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420.75607928068393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1221.2968387182273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17155.851004117136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3431.1702008234274</v>
      </c>
      <c r="M83" s="869"/>
      <c r="N83" s="54"/>
    </row>
    <row r="84" spans="1:14">
      <c r="B84" s="92" t="s">
        <v>973</v>
      </c>
      <c r="C84" s="93"/>
      <c r="D84" s="93"/>
      <c r="E84" s="93"/>
      <c r="F84" s="93"/>
      <c r="G84" s="93"/>
      <c r="H84" s="93"/>
      <c r="I84" s="90"/>
      <c r="J84" s="91"/>
      <c r="K84" s="308">
        <v>0.05</v>
      </c>
      <c r="L84" s="868">
        <f>N78*K84</f>
        <v>857.79255020585686</v>
      </c>
      <c r="M84" s="869"/>
      <c r="N84" s="54"/>
    </row>
    <row r="85" spans="1:14" ht="15.75" thickBot="1">
      <c r="B85" s="94" t="s">
        <v>974</v>
      </c>
      <c r="C85" s="95"/>
      <c r="D85" s="95"/>
      <c r="E85" s="95"/>
      <c r="F85" s="95"/>
      <c r="G85" s="95"/>
      <c r="H85" s="95"/>
      <c r="I85" s="96"/>
      <c r="J85" s="97"/>
      <c r="K85" s="309">
        <v>0.05</v>
      </c>
      <c r="L85" s="870">
        <f>N78*K85</f>
        <v>857.79255020585686</v>
      </c>
      <c r="M85" s="871"/>
      <c r="N85" s="54"/>
    </row>
    <row r="86" spans="1:14" ht="15.75" thickBot="1">
      <c r="B86" s="834" t="s">
        <v>953</v>
      </c>
      <c r="C86" s="835"/>
      <c r="D86" s="835"/>
      <c r="E86" s="835"/>
      <c r="F86" s="835"/>
      <c r="G86" s="835"/>
      <c r="H86" s="835"/>
      <c r="I86" s="835"/>
      <c r="J86" s="835"/>
      <c r="K86" s="835"/>
      <c r="L86" s="835"/>
      <c r="M86" s="836"/>
      <c r="N86" s="55">
        <f>L83+L84+L85</f>
        <v>5146.7553012351409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22302.606305352278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150</v>
      </c>
      <c r="B36" s="847" t="str">
        <f>VLOOKUP(A36,EQUIPOS!A6:D154,3,FALSE)</f>
        <v>Cargador : Potencia en el volante 125 hp, Clasificación de RPM del motor 2300.</v>
      </c>
      <c r="C36" s="848"/>
      <c r="D36" s="848"/>
      <c r="E36" s="848"/>
      <c r="F36" s="848"/>
      <c r="G36" s="848"/>
      <c r="H36" s="849"/>
      <c r="I36" s="271"/>
      <c r="J36" s="272"/>
      <c r="K36" s="273">
        <f>VLOOKUP(A36,EQUIPOS!A6:D161,4,FALSE)</f>
        <v>213614.62486557799</v>
      </c>
      <c r="L36" s="274"/>
      <c r="M36" s="275">
        <v>22</v>
      </c>
      <c r="N36" s="276">
        <f>K36/M36</f>
        <v>9709.7556757080911</v>
      </c>
    </row>
    <row r="37" spans="1:14">
      <c r="A37" t="s">
        <v>180</v>
      </c>
      <c r="B37" s="847" t="str">
        <f>VLOOKUP(A37,EQUIPOS!A7:D154,3,FALSE)</f>
        <v>Compresor 120 HP, con martillo.</v>
      </c>
      <c r="C37" s="848"/>
      <c r="D37" s="848"/>
      <c r="E37" s="848"/>
      <c r="F37" s="848"/>
      <c r="G37" s="848"/>
      <c r="H37" s="849"/>
      <c r="I37" s="271"/>
      <c r="J37" s="272"/>
      <c r="K37" s="273">
        <f>VLOOKUP(A37,EQUIPOS!A7:D162,4,FALSE)</f>
        <v>127151.56241998691</v>
      </c>
      <c r="L37" s="274"/>
      <c r="M37" s="275">
        <v>22</v>
      </c>
      <c r="N37" s="276">
        <f>K37/M37</f>
        <v>5779.6164736357687</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24.425936774364544</v>
      </c>
    </row>
    <row r="43" spans="1:14" ht="15.75" thickBot="1">
      <c r="B43" s="834" t="s">
        <v>953</v>
      </c>
      <c r="C43" s="835"/>
      <c r="D43" s="835"/>
      <c r="E43" s="835"/>
      <c r="F43" s="835"/>
      <c r="G43" s="835"/>
      <c r="H43" s="835"/>
      <c r="I43" s="835"/>
      <c r="J43" s="835"/>
      <c r="K43" s="835"/>
      <c r="L43" s="835"/>
      <c r="M43" s="836"/>
      <c r="N43" s="102">
        <f>SUM(N36:N42)</f>
        <v>15513.798086118226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923">
        <f>'900.2'!N78</f>
        <v>1001.8001887635332</v>
      </c>
      <c r="M59" s="924"/>
      <c r="N59" s="291">
        <f>K59*L59</f>
        <v>210.37803964034197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48"/>
    </row>
    <row r="65" spans="1:15" ht="15.75" thickBot="1">
      <c r="B65" s="840" t="s">
        <v>953</v>
      </c>
      <c r="C65" s="841"/>
      <c r="D65" s="841"/>
      <c r="E65" s="841"/>
      <c r="F65" s="841"/>
      <c r="G65" s="841"/>
      <c r="H65" s="841"/>
      <c r="I65" s="841"/>
      <c r="J65" s="841"/>
      <c r="K65" s="841"/>
      <c r="L65" s="841"/>
      <c r="M65" s="842"/>
      <c r="N65" s="107">
        <f>N59+N60+N61+N62+N63</f>
        <v>210.37803964034197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1221.2968387182273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16945.472964476794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3389.0945928953588</v>
      </c>
      <c r="M83" s="869"/>
      <c r="N83" s="54"/>
    </row>
    <row r="84" spans="1:14">
      <c r="B84" s="92" t="s">
        <v>973</v>
      </c>
      <c r="C84" s="93"/>
      <c r="D84" s="93"/>
      <c r="E84" s="93"/>
      <c r="F84" s="93"/>
      <c r="G84" s="93"/>
      <c r="H84" s="93"/>
      <c r="I84" s="90"/>
      <c r="J84" s="91"/>
      <c r="K84" s="308">
        <v>0.05</v>
      </c>
      <c r="L84" s="868">
        <f>N78*K84</f>
        <v>847.2736482238397</v>
      </c>
      <c r="M84" s="869"/>
      <c r="N84" s="54"/>
    </row>
    <row r="85" spans="1:14" ht="15.75" thickBot="1">
      <c r="B85" s="94" t="s">
        <v>974</v>
      </c>
      <c r="C85" s="95"/>
      <c r="D85" s="95"/>
      <c r="E85" s="95"/>
      <c r="F85" s="95"/>
      <c r="G85" s="95"/>
      <c r="H85" s="95"/>
      <c r="I85" s="96"/>
      <c r="J85" s="97"/>
      <c r="K85" s="309">
        <v>0.05</v>
      </c>
      <c r="L85" s="870">
        <f>N78*K85</f>
        <v>847.2736482238397</v>
      </c>
      <c r="M85" s="871"/>
      <c r="N85" s="54"/>
    </row>
    <row r="86" spans="1:14" ht="15.75" thickBot="1">
      <c r="B86" s="834" t="s">
        <v>953</v>
      </c>
      <c r="C86" s="835"/>
      <c r="D86" s="835"/>
      <c r="E86" s="835"/>
      <c r="F86" s="835"/>
      <c r="G86" s="835"/>
      <c r="H86" s="835"/>
      <c r="I86" s="835"/>
      <c r="J86" s="835"/>
      <c r="K86" s="835"/>
      <c r="L86" s="835"/>
      <c r="M86" s="836"/>
      <c r="N86" s="55">
        <f>L83+L84+L85</f>
        <v>5083.6418893430382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22029.114853819832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180</v>
      </c>
      <c r="B36" s="847" t="str">
        <f>VLOOKUP(A36,EQUIPOS!A6:D154,3,FALSE)</f>
        <v>Compresor 120 HP, con martillo.</v>
      </c>
      <c r="C36" s="848"/>
      <c r="D36" s="848"/>
      <c r="E36" s="848"/>
      <c r="F36" s="848"/>
      <c r="G36" s="848"/>
      <c r="H36" s="849"/>
      <c r="I36" s="271"/>
      <c r="J36" s="272"/>
      <c r="K36" s="273">
        <f>VLOOKUP(A36,EQUIPOS!A6:D161,4,FALSE)</f>
        <v>127151.56241998691</v>
      </c>
      <c r="L36" s="274"/>
      <c r="M36" s="275">
        <v>20</v>
      </c>
      <c r="N36" s="276">
        <f>K36/M36</f>
        <v>6357.5781209993456</v>
      </c>
    </row>
    <row r="37" spans="1:14">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67.663750000000007</v>
      </c>
    </row>
    <row r="43" spans="1:14" ht="15.75" thickBot="1">
      <c r="B43" s="834" t="s">
        <v>953</v>
      </c>
      <c r="C43" s="835"/>
      <c r="D43" s="835"/>
      <c r="E43" s="835"/>
      <c r="F43" s="835"/>
      <c r="G43" s="835"/>
      <c r="H43" s="835"/>
      <c r="I43" s="835"/>
      <c r="J43" s="835"/>
      <c r="K43" s="835"/>
      <c r="L43" s="835"/>
      <c r="M43" s="836"/>
      <c r="N43" s="102">
        <f>SUM(N36:N42)</f>
        <v>6425.2418709993453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923">
        <f>'900.2'!N78</f>
        <v>1001.8001887635332</v>
      </c>
      <c r="M59" s="924"/>
      <c r="N59" s="291">
        <f>K59*L59</f>
        <v>80.144015101082658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80.144015101082658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160</v>
      </c>
      <c r="N70" s="300">
        <f>K70/M70</f>
        <v>676.63750000000005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676.63750000000005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7182.0233861004281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1436.4046772200857</v>
      </c>
      <c r="M83" s="869"/>
      <c r="N83" s="54"/>
    </row>
    <row r="84" spans="1:14">
      <c r="B84" s="92" t="s">
        <v>973</v>
      </c>
      <c r="C84" s="93"/>
      <c r="D84" s="93"/>
      <c r="E84" s="93"/>
      <c r="F84" s="93"/>
      <c r="G84" s="93"/>
      <c r="H84" s="93"/>
      <c r="I84" s="90"/>
      <c r="J84" s="91"/>
      <c r="K84" s="308">
        <v>0.05</v>
      </c>
      <c r="L84" s="868">
        <f>N78*K84</f>
        <v>359.10116930502141</v>
      </c>
      <c r="M84" s="869"/>
      <c r="N84" s="54"/>
    </row>
    <row r="85" spans="1:14" ht="15.75" thickBot="1">
      <c r="B85" s="94" t="s">
        <v>974</v>
      </c>
      <c r="C85" s="95"/>
      <c r="D85" s="95"/>
      <c r="E85" s="95"/>
      <c r="F85" s="95"/>
      <c r="G85" s="95"/>
      <c r="H85" s="95"/>
      <c r="I85" s="96"/>
      <c r="J85" s="97"/>
      <c r="K85" s="309">
        <v>0.05</v>
      </c>
      <c r="L85" s="870">
        <f>N78*K85</f>
        <v>359.10116930502141</v>
      </c>
      <c r="M85" s="871"/>
      <c r="N85" s="54"/>
    </row>
    <row r="86" spans="1:14" ht="15.75" thickBot="1">
      <c r="B86" s="834" t="s">
        <v>953</v>
      </c>
      <c r="C86" s="835"/>
      <c r="D86" s="835"/>
      <c r="E86" s="835"/>
      <c r="F86" s="835"/>
      <c r="G86" s="835"/>
      <c r="H86" s="835"/>
      <c r="I86" s="835"/>
      <c r="J86" s="835"/>
      <c r="K86" s="835"/>
      <c r="L86" s="835"/>
      <c r="M86" s="836"/>
      <c r="N86" s="55">
        <f>L83+L84+L85</f>
        <v>2154.6070158301286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9336.6304019305571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195</v>
      </c>
      <c r="B36" s="847" t="str">
        <f>VLOOKUP(A36,EQUIPOS!A6:D154,3,FALSE)</f>
        <v xml:space="preserve">Equipo de oxicorte, Capacidad de corte: hasta 6´´ (152mm) </v>
      </c>
      <c r="C36" s="848"/>
      <c r="D36" s="848"/>
      <c r="E36" s="848"/>
      <c r="F36" s="848"/>
      <c r="G36" s="848"/>
      <c r="H36" s="849"/>
      <c r="I36" s="271"/>
      <c r="J36" s="272"/>
      <c r="K36" s="273">
        <f>VLOOKUP(A36,EQUIPOS!A6:D161,4,FALSE)</f>
        <v>19617.14387275949</v>
      </c>
      <c r="L36" s="274"/>
      <c r="M36" s="275">
        <v>321</v>
      </c>
      <c r="N36" s="276">
        <f>K36/M36</f>
        <v>61.112597734453239</v>
      </c>
    </row>
    <row r="37" spans="1:14">
      <c r="A37" t="s">
        <v>248</v>
      </c>
      <c r="B37" s="847" t="str">
        <f>VLOOKUP(A37,EQUIPOS!A7:D154,3,FALSE)</f>
        <v>Grúa telescópica de 50 Ton.</v>
      </c>
      <c r="C37" s="848"/>
      <c r="D37" s="848"/>
      <c r="E37" s="848"/>
      <c r="F37" s="848"/>
      <c r="G37" s="848"/>
      <c r="H37" s="849"/>
      <c r="I37" s="271"/>
      <c r="J37" s="272"/>
      <c r="K37" s="273">
        <f>VLOOKUP(A37,EQUIPOS!A7:D162,4,FALSE)</f>
        <v>299024.96114766598</v>
      </c>
      <c r="L37" s="274"/>
      <c r="M37" s="275">
        <v>321</v>
      </c>
      <c r="N37" s="276">
        <f>K37/M37</f>
        <v>931.54193503945783</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16.863239875389407</v>
      </c>
    </row>
    <row r="43" spans="1:14" ht="15.75" thickBot="1">
      <c r="B43" s="834" t="s">
        <v>953</v>
      </c>
      <c r="C43" s="835"/>
      <c r="D43" s="835"/>
      <c r="E43" s="835"/>
      <c r="F43" s="835"/>
      <c r="G43" s="835"/>
      <c r="H43" s="835"/>
      <c r="I43" s="835"/>
      <c r="J43" s="835"/>
      <c r="K43" s="835"/>
      <c r="L43" s="835"/>
      <c r="M43" s="836"/>
      <c r="N43" s="102">
        <f>SUM(N36:N42)</f>
        <v>1009.5177726493005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923">
        <f>VLOOKUP(A59,TRANSPORTE!A5:D120,4,FALSE)</f>
        <v>6.1243312084785533</v>
      </c>
      <c r="M59" s="924"/>
      <c r="N59" s="291">
        <f>K59*L59</f>
        <v>6.1243312084785533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6.1243312084785533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19</v>
      </c>
      <c r="B70" s="52" t="str">
        <f>VLOOKUP(A70,'MANO DE OBRA'!A8:D68,3,FALSE)</f>
        <v>Obrero (8)</v>
      </c>
      <c r="C70" s="50"/>
      <c r="D70" s="50"/>
      <c r="E70" s="50"/>
      <c r="F70" s="50"/>
      <c r="G70" s="50"/>
      <c r="H70" s="50"/>
      <c r="I70" s="296">
        <f>K70/J70*100</f>
        <v>234080.00000000003</v>
      </c>
      <c r="J70" s="297">
        <v>185</v>
      </c>
      <c r="K70" s="298">
        <f>VLOOKUP(A70,'MANO DE OBRA'!A8:D99,4,FALSE)</f>
        <v>433048</v>
      </c>
      <c r="L70" s="53"/>
      <c r="M70" s="299">
        <v>2568</v>
      </c>
      <c r="N70" s="300">
        <f>K70/M70</f>
        <v>168.63239875389408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168.63239875389408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1184.2745026116731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236.85490052233465</v>
      </c>
      <c r="M83" s="869"/>
      <c r="N83" s="54"/>
    </row>
    <row r="84" spans="1:14">
      <c r="B84" s="92" t="s">
        <v>973</v>
      </c>
      <c r="C84" s="93"/>
      <c r="D84" s="93"/>
      <c r="E84" s="93"/>
      <c r="F84" s="93"/>
      <c r="G84" s="93"/>
      <c r="H84" s="93"/>
      <c r="I84" s="90"/>
      <c r="J84" s="91"/>
      <c r="K84" s="308">
        <v>0.05</v>
      </c>
      <c r="L84" s="868">
        <f>N78*K84</f>
        <v>59.213725130583661</v>
      </c>
      <c r="M84" s="869"/>
      <c r="N84" s="54"/>
    </row>
    <row r="85" spans="1:14" ht="15.75" thickBot="1">
      <c r="B85" s="94" t="s">
        <v>974</v>
      </c>
      <c r="C85" s="95"/>
      <c r="D85" s="95"/>
      <c r="E85" s="95"/>
      <c r="F85" s="95"/>
      <c r="G85" s="95"/>
      <c r="H85" s="95"/>
      <c r="I85" s="96"/>
      <c r="J85" s="97"/>
      <c r="K85" s="309">
        <v>0.05</v>
      </c>
      <c r="L85" s="870">
        <f>N78*K85</f>
        <v>59.213725130583661</v>
      </c>
      <c r="M85" s="871"/>
      <c r="N85" s="54"/>
    </row>
    <row r="86" spans="1:14" ht="15.75" thickBot="1">
      <c r="B86" s="834" t="s">
        <v>953</v>
      </c>
      <c r="C86" s="835"/>
      <c r="D86" s="835"/>
      <c r="E86" s="835"/>
      <c r="F86" s="835"/>
      <c r="G86" s="835"/>
      <c r="H86" s="835"/>
      <c r="I86" s="835"/>
      <c r="J86" s="835"/>
      <c r="K86" s="835"/>
      <c r="L86" s="835"/>
      <c r="M86" s="836"/>
      <c r="N86" s="55">
        <f>L83+L84+L85</f>
        <v>355.28235078350195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1539.556853395175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273</v>
      </c>
      <c r="B36" s="847" t="str">
        <f>VLOOKUP(A36,EQUIPOS!A6:D154,3,FALSE)</f>
        <v>Motosierra, 93.6 cm3 - 7.1 HP, 45-90 cm - 7.9 kg</v>
      </c>
      <c r="C36" s="848"/>
      <c r="D36" s="848"/>
      <c r="E36" s="848"/>
      <c r="F36" s="848"/>
      <c r="G36" s="848"/>
      <c r="H36" s="849"/>
      <c r="I36" s="271"/>
      <c r="J36" s="272"/>
      <c r="K36" s="273">
        <f>VLOOKUP(A36,EQUIPOS!A6:D161,4,FALSE)</f>
        <v>6261.5540621849841</v>
      </c>
      <c r="L36" s="274"/>
      <c r="M36" s="275">
        <v>3</v>
      </c>
      <c r="N36" s="276">
        <f>K36/M36</f>
        <v>2087.1846873949949</v>
      </c>
    </row>
    <row r="37" spans="1:14">
      <c r="A37" s="209" t="s">
        <v>312</v>
      </c>
      <c r="B37" s="847" t="str">
        <f>VLOOKUP(A37,EQUIPOS!A7:D154,3,FALSE)</f>
        <v>Retroexcavadora sobre oruga, potencia 138 HP, balde de 1,5 m3.</v>
      </c>
      <c r="C37" s="848"/>
      <c r="D37" s="848"/>
      <c r="E37" s="848"/>
      <c r="F37" s="848"/>
      <c r="G37" s="848"/>
      <c r="H37" s="849"/>
      <c r="I37" s="271"/>
      <c r="J37" s="272"/>
      <c r="K37" s="273">
        <f>VLOOKUP(A37,EQUIPOS!A7:D162,4,FALSE)</f>
        <v>208528.56236877851</v>
      </c>
      <c r="L37" s="274"/>
      <c r="M37" s="275">
        <v>3</v>
      </c>
      <c r="N37" s="276">
        <f>K37/M37</f>
        <v>69509.520789592832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673.35467419668339</v>
      </c>
    </row>
    <row r="43" spans="1:14" ht="15.75" thickBot="1">
      <c r="B43" s="834" t="s">
        <v>953</v>
      </c>
      <c r="C43" s="835"/>
      <c r="D43" s="835"/>
      <c r="E43" s="835"/>
      <c r="F43" s="835"/>
      <c r="G43" s="835"/>
      <c r="H43" s="835"/>
      <c r="I43" s="835"/>
      <c r="J43" s="835"/>
      <c r="K43" s="835"/>
      <c r="L43" s="835"/>
      <c r="M43" s="836"/>
      <c r="N43" s="102">
        <f>SUM(N36:N42)</f>
        <v>72270.060151184516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923">
        <f>VLOOKUP(A59,TRANSPORTE!A5:D94,4,FALSE)</f>
        <v>1320.9386327777418</v>
      </c>
      <c r="M59" s="924"/>
      <c r="N59" s="291">
        <f>K59*L59</f>
        <v>7925.6317966664501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7925.6317966664501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24</v>
      </c>
      <c r="N71" s="300">
        <f>K71/M71</f>
        <v>9021.8333333333339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13467.093483933666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93662.785431784636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18732.557086356926</v>
      </c>
      <c r="M83" s="869"/>
      <c r="N83" s="54"/>
    </row>
    <row r="84" spans="1:14">
      <c r="B84" s="92" t="s">
        <v>973</v>
      </c>
      <c r="C84" s="93"/>
      <c r="D84" s="93"/>
      <c r="E84" s="93"/>
      <c r="F84" s="93"/>
      <c r="G84" s="93"/>
      <c r="H84" s="93"/>
      <c r="I84" s="90"/>
      <c r="J84" s="91"/>
      <c r="K84" s="308">
        <v>0.05</v>
      </c>
      <c r="L84" s="868">
        <f>N78*K84</f>
        <v>4683.1392715892316</v>
      </c>
      <c r="M84" s="869"/>
      <c r="N84" s="54"/>
    </row>
    <row r="85" spans="1:14" ht="15.75" thickBot="1">
      <c r="B85" s="94" t="s">
        <v>974</v>
      </c>
      <c r="C85" s="95"/>
      <c r="D85" s="95"/>
      <c r="E85" s="95"/>
      <c r="F85" s="95"/>
      <c r="G85" s="95"/>
      <c r="H85" s="95"/>
      <c r="I85" s="96"/>
      <c r="J85" s="97"/>
      <c r="K85" s="309">
        <v>0.05</v>
      </c>
      <c r="L85" s="870">
        <f>N78*K85</f>
        <v>4683.1392715892316</v>
      </c>
      <c r="M85" s="871"/>
      <c r="N85" s="54"/>
    </row>
    <row r="86" spans="1:14" ht="15.75" thickBot="1">
      <c r="B86" s="834" t="s">
        <v>953</v>
      </c>
      <c r="C86" s="835"/>
      <c r="D86" s="835"/>
      <c r="E86" s="835"/>
      <c r="F86" s="835"/>
      <c r="G86" s="835"/>
      <c r="H86" s="835"/>
      <c r="I86" s="835"/>
      <c r="J86" s="835"/>
      <c r="K86" s="835"/>
      <c r="L86" s="835"/>
      <c r="M86" s="836"/>
      <c r="N86" s="55">
        <f>L83+L84+L85</f>
        <v>28098.835629535391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121761.62106132002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27.7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1000</v>
      </c>
      <c r="C31" s="84" t="s">
        <v>2229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195</v>
      </c>
      <c r="B36" s="847" t="str">
        <f>VLOOKUP(A36,EQUIPOS!A6:D154,3,FALSE)</f>
        <v xml:space="preserve">Equipo de oxicorte, Capacidad de corte: hasta 6´´ (152mm) </v>
      </c>
      <c r="C36" s="848"/>
      <c r="D36" s="848"/>
      <c r="E36" s="848"/>
      <c r="F36" s="848"/>
      <c r="G36" s="848"/>
      <c r="H36" s="849"/>
      <c r="I36" s="271"/>
      <c r="J36" s="272"/>
      <c r="K36" s="273">
        <f>VLOOKUP(A36,EQUIPOS!A6:D161,4,FALSE)</f>
        <v>19617.14387275949</v>
      </c>
      <c r="L36" s="274"/>
      <c r="M36" s="275">
        <v>4</v>
      </c>
      <c r="N36" s="276">
        <f>K36/M36</f>
        <v>4904.2859681898726</v>
      </c>
    </row>
    <row r="37" spans="1:14">
      <c r="A37" s="111" t="s">
        <v>248</v>
      </c>
      <c r="B37" s="847" t="str">
        <f>VLOOKUP(A37,EQUIPOS!A7:D154,3,FALSE)</f>
        <v>Grúa telescópica de 50 Ton.</v>
      </c>
      <c r="C37" s="848"/>
      <c r="D37" s="848"/>
      <c r="E37" s="848"/>
      <c r="F37" s="848"/>
      <c r="G37" s="848"/>
      <c r="H37" s="849"/>
      <c r="I37" s="271"/>
      <c r="J37" s="272"/>
      <c r="K37" s="273">
        <f>VLOOKUP(A37,EQUIPOS!A7:D162,4,FALSE)</f>
        <v>299024.96114766598</v>
      </c>
      <c r="L37" s="274"/>
      <c r="M37" s="275">
        <v>4</v>
      </c>
      <c r="N37" s="276">
        <f>K37/M37</f>
        <v>74756.240286916494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1010.0320112950249</v>
      </c>
    </row>
    <row r="43" spans="1:14" ht="15.75" thickBot="1">
      <c r="B43" s="834" t="s">
        <v>953</v>
      </c>
      <c r="C43" s="835"/>
      <c r="D43" s="835"/>
      <c r="E43" s="835"/>
      <c r="F43" s="835"/>
      <c r="G43" s="835"/>
      <c r="H43" s="835"/>
      <c r="I43" s="835"/>
      <c r="J43" s="835"/>
      <c r="K43" s="835"/>
      <c r="L43" s="835"/>
      <c r="M43" s="836"/>
      <c r="N43" s="102">
        <f>SUM(N36:N42)</f>
        <v>80670.558266401393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923">
        <f>VLOOKUP(A59,TRANSPORTE!A5:D117,4,FALSE)</f>
        <v>1.020721868079759</v>
      </c>
      <c r="M59" s="924"/>
      <c r="N59" s="291">
        <f>K59*L59</f>
        <v>1.020721868079759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1.020721868079759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32</v>
      </c>
      <c r="N71" s="300">
        <f>K71/M71</f>
        <v>6766.375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10100.320112950249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90771.899101219722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18154.379820243947</v>
      </c>
      <c r="M83" s="869"/>
      <c r="N83" s="54"/>
    </row>
    <row r="84" spans="1:14">
      <c r="B84" s="92" t="s">
        <v>973</v>
      </c>
      <c r="C84" s="93"/>
      <c r="D84" s="93"/>
      <c r="E84" s="93"/>
      <c r="F84" s="93"/>
      <c r="G84" s="93"/>
      <c r="H84" s="93"/>
      <c r="I84" s="90"/>
      <c r="J84" s="91"/>
      <c r="K84" s="308">
        <v>0.05</v>
      </c>
      <c r="L84" s="868">
        <f>N78*K84</f>
        <v>4538.5949550609866</v>
      </c>
      <c r="M84" s="869"/>
      <c r="N84" s="54"/>
    </row>
    <row r="85" spans="1:14" ht="15.75" thickBot="1">
      <c r="B85" s="94" t="s">
        <v>974</v>
      </c>
      <c r="C85" s="95"/>
      <c r="D85" s="95"/>
      <c r="E85" s="95"/>
      <c r="F85" s="95"/>
      <c r="G85" s="95"/>
      <c r="H85" s="95"/>
      <c r="I85" s="96"/>
      <c r="J85" s="97"/>
      <c r="K85" s="309">
        <v>0.05</v>
      </c>
      <c r="L85" s="870">
        <f>N78*K85</f>
        <v>4538.5949550609866</v>
      </c>
      <c r="M85" s="871"/>
      <c r="N85" s="54"/>
    </row>
    <row r="86" spans="1:14" ht="15.75" thickBot="1">
      <c r="B86" s="834" t="s">
        <v>953</v>
      </c>
      <c r="C86" s="835"/>
      <c r="D86" s="835"/>
      <c r="E86" s="835"/>
      <c r="F86" s="835"/>
      <c r="G86" s="835"/>
      <c r="H86" s="835"/>
      <c r="I86" s="835"/>
      <c r="J86" s="835"/>
      <c r="K86" s="835"/>
      <c r="L86" s="835"/>
      <c r="M86" s="836"/>
      <c r="N86" s="55">
        <f>L83+L84+L85</f>
        <v>27231.569730365922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118003.46883158565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307</v>
      </c>
      <c r="B36" s="847" t="str">
        <f>VLOOKUP(A36,EQUIPOS!A6:D154,3,FALSE)</f>
        <v>Retroexcavadora, Potencia en el Volante 78 HP 2200 RPM</v>
      </c>
      <c r="C36" s="848"/>
      <c r="D36" s="848"/>
      <c r="E36" s="848"/>
      <c r="F36" s="848"/>
      <c r="G36" s="848"/>
      <c r="H36" s="849"/>
      <c r="I36" s="271"/>
      <c r="J36" s="272"/>
      <c r="K36" s="273">
        <f>VLOOKUP(A36,EQUIPOS!A6:D161,4,FALSE)</f>
        <v>142409.74991038532</v>
      </c>
      <c r="L36" s="274"/>
      <c r="M36" s="275">
        <v>5</v>
      </c>
      <c r="N36" s="276">
        <f>K36/M36</f>
        <v>28481.949982077065</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107.474121807204</v>
      </c>
    </row>
    <row r="43" spans="1:14" ht="15.75" thickBot="1">
      <c r="B43" s="834" t="s">
        <v>953</v>
      </c>
      <c r="C43" s="835"/>
      <c r="D43" s="835"/>
      <c r="E43" s="835"/>
      <c r="F43" s="835"/>
      <c r="G43" s="835"/>
      <c r="H43" s="835"/>
      <c r="I43" s="835"/>
      <c r="J43" s="835"/>
      <c r="K43" s="835"/>
      <c r="L43" s="835"/>
      <c r="M43" s="836"/>
      <c r="N43" s="102">
        <f>SUM(N36:N42)</f>
        <v>28589.42410388427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923">
        <f>VLOOKUP(A59,TRANSPORTE!A5:D94,4,FALSE)</f>
        <v>1320.9386327777418</v>
      </c>
      <c r="M59" s="924"/>
      <c r="N59" s="291">
        <f>K59*L59</f>
        <v>927.29892020997465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927.29892020997465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40</v>
      </c>
      <c r="N71" s="300">
        <f>K71/M71</f>
        <v>2706.55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5373.7060903601996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34890.42911445444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6978.0858228908883</v>
      </c>
      <c r="M83" s="869"/>
      <c r="N83" s="54"/>
    </row>
    <row r="84" spans="1:14">
      <c r="B84" s="92" t="s">
        <v>973</v>
      </c>
      <c r="C84" s="93"/>
      <c r="D84" s="93"/>
      <c r="E84" s="93"/>
      <c r="F84" s="93"/>
      <c r="G84" s="93"/>
      <c r="H84" s="93"/>
      <c r="I84" s="90"/>
      <c r="J84" s="91"/>
      <c r="K84" s="308">
        <v>0.05</v>
      </c>
      <c r="L84" s="868">
        <f>N78*K84</f>
        <v>1744.5214557227221</v>
      </c>
      <c r="M84" s="869"/>
      <c r="N84" s="54"/>
    </row>
    <row r="85" spans="1:14" ht="15.75" thickBot="1">
      <c r="B85" s="94" t="s">
        <v>974</v>
      </c>
      <c r="C85" s="95"/>
      <c r="D85" s="95"/>
      <c r="E85" s="95"/>
      <c r="F85" s="95"/>
      <c r="G85" s="95"/>
      <c r="H85" s="95"/>
      <c r="I85" s="96"/>
      <c r="J85" s="97"/>
      <c r="K85" s="309">
        <v>0.05</v>
      </c>
      <c r="L85" s="870">
        <f>N78*K85</f>
        <v>1744.5214557227221</v>
      </c>
      <c r="M85" s="871"/>
      <c r="N85" s="54"/>
    </row>
    <row r="86" spans="1:14" ht="15.75" thickBot="1">
      <c r="B86" s="834" t="s">
        <v>953</v>
      </c>
      <c r="C86" s="835"/>
      <c r="D86" s="835"/>
      <c r="E86" s="835"/>
      <c r="F86" s="835"/>
      <c r="G86" s="835"/>
      <c r="H86" s="835"/>
      <c r="I86" s="835"/>
      <c r="J86" s="835"/>
      <c r="K86" s="835"/>
      <c r="L86" s="835"/>
      <c r="M86" s="836"/>
      <c r="N86" s="55">
        <f>L83+L84+L85</f>
        <v>10467.128734336333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45357.557848790777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307</v>
      </c>
      <c r="B36" s="847" t="str">
        <f>VLOOKUP(A36,EQUIPOS!A6:D154,3,FALSE)</f>
        <v>Retroexcavadora, Potencia en el Volante 78 HP 2200 RPM</v>
      </c>
      <c r="C36" s="848"/>
      <c r="D36" s="848"/>
      <c r="E36" s="848"/>
      <c r="F36" s="848"/>
      <c r="G36" s="848"/>
      <c r="H36" s="849"/>
      <c r="I36" s="271"/>
      <c r="J36" s="272"/>
      <c r="K36" s="273">
        <f>VLOOKUP(A36,EQUIPOS!A6:D161,4,FALSE)</f>
        <v>142409.74991038532</v>
      </c>
      <c r="L36" s="274"/>
      <c r="M36" s="275">
        <v>4</v>
      </c>
      <c r="N36" s="276">
        <f>K36/M36</f>
        <v>35602.43747759633</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67.663750000000007</v>
      </c>
    </row>
    <row r="43" spans="1:14" ht="15.75" thickBot="1">
      <c r="B43" s="834" t="s">
        <v>953</v>
      </c>
      <c r="C43" s="835"/>
      <c r="D43" s="835"/>
      <c r="E43" s="835"/>
      <c r="F43" s="835"/>
      <c r="G43" s="835"/>
      <c r="H43" s="835"/>
      <c r="I43" s="835"/>
      <c r="J43" s="835"/>
      <c r="K43" s="835"/>
      <c r="L43" s="835"/>
      <c r="M43" s="836"/>
      <c r="N43" s="102">
        <f>SUM(N36:N42)</f>
        <v>35670.101227596329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923">
        <f>VLOOKUP(A59,TRANSPORTE!A5:D94,4,FALSE)</f>
        <v>1320.9386327777418</v>
      </c>
      <c r="M59" s="924"/>
      <c r="N59" s="291">
        <f>K59*L59</f>
        <v>4002.4440573165571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4002.4440573165571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32</v>
      </c>
      <c r="N70" s="300">
        <f>K70/M70</f>
        <v>3383.1875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3383.1875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43055.732784912885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8611.1465569825777</v>
      </c>
      <c r="M83" s="869"/>
      <c r="N83" s="54"/>
    </row>
    <row r="84" spans="1:14">
      <c r="B84" s="92" t="s">
        <v>973</v>
      </c>
      <c r="C84" s="93"/>
      <c r="D84" s="93"/>
      <c r="E84" s="93"/>
      <c r="F84" s="93"/>
      <c r="G84" s="93"/>
      <c r="H84" s="93"/>
      <c r="I84" s="90"/>
      <c r="J84" s="91"/>
      <c r="K84" s="308">
        <v>0.05</v>
      </c>
      <c r="L84" s="868">
        <f>N78*K84</f>
        <v>2152.7866392456444</v>
      </c>
      <c r="M84" s="869"/>
      <c r="N84" s="54"/>
    </row>
    <row r="85" spans="1:14" ht="15.75" thickBot="1">
      <c r="B85" s="94" t="s">
        <v>974</v>
      </c>
      <c r="C85" s="95"/>
      <c r="D85" s="95"/>
      <c r="E85" s="95"/>
      <c r="F85" s="95"/>
      <c r="G85" s="95"/>
      <c r="H85" s="95"/>
      <c r="I85" s="96"/>
      <c r="J85" s="97"/>
      <c r="K85" s="309">
        <v>0.05</v>
      </c>
      <c r="L85" s="870">
        <f>N78*K85</f>
        <v>2152.7866392456444</v>
      </c>
      <c r="M85" s="871"/>
      <c r="N85" s="54"/>
    </row>
    <row r="86" spans="1:14" ht="15.75" thickBot="1">
      <c r="B86" s="834" t="s">
        <v>953</v>
      </c>
      <c r="C86" s="835"/>
      <c r="D86" s="835"/>
      <c r="E86" s="835"/>
      <c r="F86" s="835"/>
      <c r="G86" s="835"/>
      <c r="H86" s="835"/>
      <c r="I86" s="835"/>
      <c r="J86" s="835"/>
      <c r="K86" s="835"/>
      <c r="L86" s="835"/>
      <c r="M86" s="836"/>
      <c r="N86" s="55">
        <f>L83+L84+L85</f>
        <v>12916.719835473868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55972.452620386757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c r="B36" s="847"/>
      <c r="C36" s="848"/>
      <c r="D36" s="848"/>
      <c r="E36" s="848"/>
      <c r="F36" s="848"/>
      <c r="G36" s="848"/>
      <c r="H36" s="849"/>
      <c r="I36" s="271"/>
      <c r="J36" s="272"/>
      <c r="K36" s="273"/>
      <c r="L36" s="274"/>
      <c r="M36" s="275"/>
      <c r="N36" s="276"/>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144.34933333333333</v>
      </c>
    </row>
    <row r="43" spans="1:14" ht="15.75" thickBot="1">
      <c r="B43" s="834" t="s">
        <v>953</v>
      </c>
      <c r="C43" s="835"/>
      <c r="D43" s="835"/>
      <c r="E43" s="835"/>
      <c r="F43" s="835"/>
      <c r="G43" s="835"/>
      <c r="H43" s="835"/>
      <c r="I43" s="835"/>
      <c r="J43" s="835"/>
      <c r="K43" s="835"/>
      <c r="L43" s="835"/>
      <c r="M43" s="836"/>
      <c r="N43" s="102">
        <f>SUM(N36:N42)</f>
        <v>144.34933333333333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9"/>
      <c r="C53" s="830"/>
      <c r="D53" s="830"/>
      <c r="E53" s="830"/>
      <c r="F53" s="830"/>
      <c r="G53" s="830"/>
      <c r="H53" s="830"/>
      <c r="I53" s="831"/>
      <c r="J53" s="45"/>
      <c r="K53" s="47"/>
      <c r="L53" s="832"/>
      <c r="M53" s="833"/>
      <c r="N53" s="48"/>
    </row>
    <row r="54" spans="2:14" ht="15.75" thickBot="1">
      <c r="B54" s="834" t="s">
        <v>953</v>
      </c>
      <c r="C54" s="835"/>
      <c r="D54" s="835"/>
      <c r="E54" s="835"/>
      <c r="F54" s="835"/>
      <c r="G54" s="835"/>
      <c r="H54" s="835"/>
      <c r="I54" s="835"/>
      <c r="J54" s="835"/>
      <c r="K54" s="835"/>
      <c r="L54" s="835"/>
      <c r="M54" s="836"/>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7" t="s">
        <v>961</v>
      </c>
      <c r="M58" s="810"/>
      <c r="N58" s="79" t="s">
        <v>951</v>
      </c>
    </row>
    <row r="59" spans="2:14">
      <c r="B59" s="49"/>
      <c r="C59" s="321"/>
      <c r="D59" s="321"/>
      <c r="E59" s="321"/>
      <c r="F59" s="321"/>
      <c r="G59" s="321"/>
      <c r="H59" s="315"/>
      <c r="I59" s="283"/>
      <c r="J59" s="290"/>
      <c r="K59" s="283"/>
      <c r="L59" s="923"/>
      <c r="M59" s="924"/>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150</v>
      </c>
      <c r="N70" s="300">
        <f>K70/M70</f>
        <v>1443.4933333333333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1443.4933333333333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1587.8426666666667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317.56853333333333</v>
      </c>
      <c r="M83" s="869"/>
      <c r="N83" s="54"/>
    </row>
    <row r="84" spans="1:14">
      <c r="B84" s="92" t="s">
        <v>973</v>
      </c>
      <c r="C84" s="93"/>
      <c r="D84" s="93"/>
      <c r="E84" s="93"/>
      <c r="F84" s="93"/>
      <c r="G84" s="93"/>
      <c r="H84" s="93"/>
      <c r="I84" s="90"/>
      <c r="J84" s="91"/>
      <c r="K84" s="308">
        <v>0.05</v>
      </c>
      <c r="L84" s="868">
        <f>N78*K84</f>
        <v>79.392133333333334</v>
      </c>
      <c r="M84" s="869"/>
      <c r="N84" s="54"/>
    </row>
    <row r="85" spans="1:14" ht="15.75" thickBot="1">
      <c r="B85" s="94" t="s">
        <v>974</v>
      </c>
      <c r="C85" s="95"/>
      <c r="D85" s="95"/>
      <c r="E85" s="95"/>
      <c r="F85" s="95"/>
      <c r="G85" s="95"/>
      <c r="H85" s="95"/>
      <c r="I85" s="96"/>
      <c r="J85" s="97"/>
      <c r="K85" s="309">
        <v>0.05</v>
      </c>
      <c r="L85" s="870">
        <f>N78*K85</f>
        <v>79.392133333333334</v>
      </c>
      <c r="M85" s="871"/>
      <c r="N85" s="54"/>
    </row>
    <row r="86" spans="1:14" ht="15.75" thickBot="1">
      <c r="B86" s="834" t="s">
        <v>953</v>
      </c>
      <c r="C86" s="835"/>
      <c r="D86" s="835"/>
      <c r="E86" s="835"/>
      <c r="F86" s="835"/>
      <c r="G86" s="835"/>
      <c r="H86" s="835"/>
      <c r="I86" s="835"/>
      <c r="J86" s="835"/>
      <c r="K86" s="835"/>
      <c r="L86" s="835"/>
      <c r="M86" s="836"/>
      <c r="N86" s="55">
        <f>L83+L84+L85</f>
        <v>476.3528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2064.1954666666666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1004</v>
      </c>
      <c r="C31" s="84" t="s">
        <v>2019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310</v>
      </c>
      <c r="B36" s="847" t="str">
        <f>VLOOKUP(A36,EQUIPOS!A6:D154,3,FALSE)</f>
        <v>Retroexcavadora A25C</v>
      </c>
      <c r="C36" s="848"/>
      <c r="D36" s="848"/>
      <c r="E36" s="848"/>
      <c r="F36" s="848"/>
      <c r="G36" s="848"/>
      <c r="H36" s="849"/>
      <c r="I36" s="271"/>
      <c r="J36" s="272"/>
      <c r="K36" s="273">
        <f>VLOOKUP(A36,EQUIPOS!A6:D163,4,FALSE)</f>
        <v>142409.74991038532</v>
      </c>
      <c r="L36" s="274"/>
      <c r="M36" s="275">
        <v>3</v>
      </c>
      <c r="N36" s="276">
        <f>K36/M36</f>
        <v>47469.916636795104</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90.218333333333348</v>
      </c>
    </row>
    <row r="43" spans="1:14" ht="15.75" thickBot="1">
      <c r="B43" s="834" t="s">
        <v>953</v>
      </c>
      <c r="C43" s="835"/>
      <c r="D43" s="835"/>
      <c r="E43" s="835"/>
      <c r="F43" s="835"/>
      <c r="G43" s="835"/>
      <c r="H43" s="835"/>
      <c r="I43" s="835"/>
      <c r="J43" s="835"/>
      <c r="K43" s="835"/>
      <c r="L43" s="835"/>
      <c r="M43" s="836"/>
      <c r="N43" s="102">
        <f>SUM(N36:N42)</f>
        <v>47560.134970128434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23">
        <f>VLOOKUP(A59,TRANSPORTE!A6:D117,4,FALSE)</f>
        <v>1196.2860293894773</v>
      </c>
      <c r="M59" s="924"/>
      <c r="N59" s="291">
        <f>K59*L59</f>
        <v>2033.6862499621113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2033.6862499621113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9021.8333333333339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58615.654553423883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11723.130910684777</v>
      </c>
      <c r="M83" s="869"/>
      <c r="N83" s="54"/>
    </row>
    <row r="84" spans="1:14">
      <c r="B84" s="92" t="s">
        <v>973</v>
      </c>
      <c r="C84" s="93"/>
      <c r="D84" s="93"/>
      <c r="E84" s="93"/>
      <c r="F84" s="93"/>
      <c r="G84" s="93"/>
      <c r="H84" s="93"/>
      <c r="I84" s="90"/>
      <c r="J84" s="91"/>
      <c r="K84" s="308">
        <v>0.05</v>
      </c>
      <c r="L84" s="868">
        <f>N78*K84</f>
        <v>2930.7827276711942</v>
      </c>
      <c r="M84" s="869"/>
      <c r="N84" s="54"/>
    </row>
    <row r="85" spans="1:14" ht="15.75" thickBot="1">
      <c r="B85" s="94" t="s">
        <v>974</v>
      </c>
      <c r="C85" s="95"/>
      <c r="D85" s="95"/>
      <c r="E85" s="95"/>
      <c r="F85" s="95"/>
      <c r="G85" s="95"/>
      <c r="H85" s="95"/>
      <c r="I85" s="96"/>
      <c r="J85" s="97"/>
      <c r="K85" s="309">
        <v>0.05</v>
      </c>
      <c r="L85" s="870">
        <f>N78*K85</f>
        <v>2930.7827276711942</v>
      </c>
      <c r="M85" s="871"/>
      <c r="N85" s="54"/>
    </row>
    <row r="86" spans="1:14" ht="15.75" thickBot="1">
      <c r="B86" s="834" t="s">
        <v>953</v>
      </c>
      <c r="C86" s="835"/>
      <c r="D86" s="835"/>
      <c r="E86" s="835"/>
      <c r="F86" s="835"/>
      <c r="G86" s="835"/>
      <c r="H86" s="835"/>
      <c r="I86" s="835"/>
      <c r="J86" s="835"/>
      <c r="K86" s="835"/>
      <c r="L86" s="835"/>
      <c r="M86" s="836"/>
      <c r="N86" s="55">
        <f>L83+L84+L85</f>
        <v>17584.696366027165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76200.350919451041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310</v>
      </c>
      <c r="B36" s="847" t="str">
        <f>VLOOKUP(A36,EQUIPOS!A6:D154,3,FALSE)</f>
        <v>Retroexcavadora A25C</v>
      </c>
      <c r="C36" s="848"/>
      <c r="D36" s="848"/>
      <c r="E36" s="848"/>
      <c r="F36" s="848"/>
      <c r="G36" s="848"/>
      <c r="H36" s="849"/>
      <c r="I36" s="271"/>
      <c r="J36" s="272"/>
      <c r="K36" s="273">
        <f>VLOOKUP(A36,EQUIPOS!A6:D163,4,FALSE)</f>
        <v>142409.74991038532</v>
      </c>
      <c r="L36" s="274"/>
      <c r="M36" s="275">
        <v>3</v>
      </c>
      <c r="N36" s="276">
        <f>K36/M36</f>
        <v>47469.916636795104</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90.218333333333348</v>
      </c>
    </row>
    <row r="43" spans="1:14" ht="15.75" thickBot="1">
      <c r="B43" s="834" t="s">
        <v>953</v>
      </c>
      <c r="C43" s="835"/>
      <c r="D43" s="835"/>
      <c r="E43" s="835"/>
      <c r="F43" s="835"/>
      <c r="G43" s="835"/>
      <c r="H43" s="835"/>
      <c r="I43" s="835"/>
      <c r="J43" s="835"/>
      <c r="K43" s="835"/>
      <c r="L43" s="835"/>
      <c r="M43" s="836"/>
      <c r="N43" s="102">
        <f>SUM(N36:N42)</f>
        <v>47560.134970128434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23">
        <f>VLOOKUP(A59,TRANSPORTE!A6:D117,4,FALSE)</f>
        <v>1196.2860293894773</v>
      </c>
      <c r="M59" s="924"/>
      <c r="N59" s="291">
        <f>K59*L59</f>
        <v>2033.6862499621113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2033.6862499621113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9021.8333333333339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58615.654553423883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11723.130910684777</v>
      </c>
      <c r="M83" s="869"/>
      <c r="N83" s="54"/>
    </row>
    <row r="84" spans="1:14">
      <c r="B84" s="92" t="s">
        <v>973</v>
      </c>
      <c r="C84" s="93"/>
      <c r="D84" s="93"/>
      <c r="E84" s="93"/>
      <c r="F84" s="93"/>
      <c r="G84" s="93"/>
      <c r="H84" s="93"/>
      <c r="I84" s="90"/>
      <c r="J84" s="91"/>
      <c r="K84" s="308">
        <v>0.05</v>
      </c>
      <c r="L84" s="868">
        <f>N78*K84</f>
        <v>2930.7827276711942</v>
      </c>
      <c r="M84" s="869"/>
      <c r="N84" s="54"/>
    </row>
    <row r="85" spans="1:14" ht="15.75" thickBot="1">
      <c r="B85" s="94" t="s">
        <v>974</v>
      </c>
      <c r="C85" s="95"/>
      <c r="D85" s="95"/>
      <c r="E85" s="95"/>
      <c r="F85" s="95"/>
      <c r="G85" s="95"/>
      <c r="H85" s="95"/>
      <c r="I85" s="96"/>
      <c r="J85" s="97"/>
      <c r="K85" s="309">
        <v>0.05</v>
      </c>
      <c r="L85" s="870">
        <f>N78*K85</f>
        <v>2930.7827276711942</v>
      </c>
      <c r="M85" s="871"/>
      <c r="N85" s="54"/>
    </row>
    <row r="86" spans="1:14" ht="15.75" thickBot="1">
      <c r="B86" s="834" t="s">
        <v>953</v>
      </c>
      <c r="C86" s="835"/>
      <c r="D86" s="835"/>
      <c r="E86" s="835"/>
      <c r="F86" s="835"/>
      <c r="G86" s="835"/>
      <c r="H86" s="835"/>
      <c r="I86" s="835"/>
      <c r="J86" s="835"/>
      <c r="K86" s="835"/>
      <c r="L86" s="835"/>
      <c r="M86" s="836"/>
      <c r="N86" s="55">
        <f>L83+L84+L85</f>
        <v>17584.696366027165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76200.350919451041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312</v>
      </c>
      <c r="B36" s="847" t="str">
        <f>VLOOKUP(A36,EQUIPOS!A6:D154,3,FALSE)</f>
        <v>Retroexcavadora sobre oruga, potencia 138 HP, balde de 1,5 m3.</v>
      </c>
      <c r="C36" s="848"/>
      <c r="D36" s="848"/>
      <c r="E36" s="848"/>
      <c r="F36" s="848"/>
      <c r="G36" s="848"/>
      <c r="H36" s="849"/>
      <c r="I36" s="271"/>
      <c r="J36" s="272"/>
      <c r="K36" s="273">
        <f>VLOOKUP(A36,EQUIPOS!A6:D163,4,FALSE)</f>
        <v>208528.56236877851</v>
      </c>
      <c r="L36" s="274"/>
      <c r="M36" s="275">
        <v>45</v>
      </c>
      <c r="N36" s="276">
        <f>K36/M36</f>
        <v>4633.9680526395223</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1.5036388888888887</v>
      </c>
    </row>
    <row r="43" spans="1:14" ht="15.75" thickBot="1">
      <c r="B43" s="834" t="s">
        <v>953</v>
      </c>
      <c r="C43" s="835"/>
      <c r="D43" s="835"/>
      <c r="E43" s="835"/>
      <c r="F43" s="835"/>
      <c r="G43" s="835"/>
      <c r="H43" s="835"/>
      <c r="I43" s="835"/>
      <c r="J43" s="835"/>
      <c r="K43" s="835"/>
      <c r="L43" s="835"/>
      <c r="M43" s="836"/>
      <c r="N43" s="102">
        <f>SUM(N36:N42)</f>
        <v>4635.4716915284116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923">
        <f>VLOOKUP(A59,TRANSPORTE!A6:D117,4,FALSE)</f>
        <v>1.020721868079759</v>
      </c>
      <c r="M59" s="924"/>
      <c r="N59" s="291">
        <f>K59*L59</f>
        <v>36.439770690447396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36.439770690447396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150.36388888888888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4822.2753511077481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964.4550702215497</v>
      </c>
      <c r="M83" s="869"/>
      <c r="N83" s="54"/>
    </row>
    <row r="84" spans="1:14">
      <c r="B84" s="92" t="s">
        <v>973</v>
      </c>
      <c r="C84" s="93"/>
      <c r="D84" s="93"/>
      <c r="E84" s="93"/>
      <c r="F84" s="93"/>
      <c r="G84" s="93"/>
      <c r="H84" s="93"/>
      <c r="I84" s="90"/>
      <c r="J84" s="91"/>
      <c r="K84" s="308">
        <v>0.05</v>
      </c>
      <c r="L84" s="868">
        <f>N78*K84</f>
        <v>241.11376755538743</v>
      </c>
      <c r="M84" s="869"/>
      <c r="N84" s="54"/>
    </row>
    <row r="85" spans="1:14" ht="15.75" thickBot="1">
      <c r="B85" s="94" t="s">
        <v>974</v>
      </c>
      <c r="C85" s="95"/>
      <c r="D85" s="95"/>
      <c r="E85" s="95"/>
      <c r="F85" s="95"/>
      <c r="G85" s="95"/>
      <c r="H85" s="95"/>
      <c r="I85" s="96"/>
      <c r="J85" s="97"/>
      <c r="K85" s="309">
        <v>0.05</v>
      </c>
      <c r="L85" s="870">
        <f>N78*K85</f>
        <v>241.11376755538743</v>
      </c>
      <c r="M85" s="871"/>
      <c r="N85" s="54"/>
    </row>
    <row r="86" spans="1:14" ht="15.75" thickBot="1">
      <c r="B86" s="834" t="s">
        <v>953</v>
      </c>
      <c r="C86" s="835"/>
      <c r="D86" s="835"/>
      <c r="E86" s="835"/>
      <c r="F86" s="835"/>
      <c r="G86" s="835"/>
      <c r="H86" s="835"/>
      <c r="I86" s="835"/>
      <c r="J86" s="835"/>
      <c r="K86" s="835"/>
      <c r="L86" s="835"/>
      <c r="M86" s="836"/>
      <c r="N86" s="55">
        <f>L83+L84+L85</f>
        <v>1446.6826053323243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6268.9579564400719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2.2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c r="B36" s="847"/>
      <c r="C36" s="848"/>
      <c r="D36" s="848"/>
      <c r="E36" s="848"/>
      <c r="F36" s="848"/>
      <c r="G36" s="848"/>
      <c r="H36" s="849"/>
      <c r="I36" s="271"/>
      <c r="J36" s="272"/>
      <c r="K36" s="273"/>
      <c r="L36" s="274"/>
      <c r="M36" s="275"/>
      <c r="N36" s="276"/>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0.1</v>
      </c>
      <c r="M42" s="859"/>
      <c r="N42" s="108">
        <f>N76*L42</f>
        <v>60.145555555555553</v>
      </c>
    </row>
    <row r="43" spans="1:14" ht="15.75" thickBot="1">
      <c r="B43" s="834" t="s">
        <v>953</v>
      </c>
      <c r="C43" s="835"/>
      <c r="D43" s="835"/>
      <c r="E43" s="835"/>
      <c r="F43" s="835"/>
      <c r="G43" s="835"/>
      <c r="H43" s="835"/>
      <c r="I43" s="835"/>
      <c r="J43" s="835"/>
      <c r="K43" s="835"/>
      <c r="L43" s="835"/>
      <c r="M43" s="836"/>
      <c r="N43" s="102">
        <f>SUM(N36:N42)</f>
        <v>60.145555555555553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923">
        <f>VLOOKUP(A59,TRANSPORTE!A6:D117,4,FALSE)</f>
        <v>1.020721868079759</v>
      </c>
      <c r="M59" s="924"/>
      <c r="N59" s="291">
        <f>K59*L59</f>
        <v>10.462399147817528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10.462399147817528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360</v>
      </c>
      <c r="N70" s="300">
        <f>K70/M70</f>
        <v>601.45555555555552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601.45555555555552</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672.06351025892855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134.41270205178571</v>
      </c>
      <c r="M83" s="869"/>
      <c r="N83" s="54"/>
    </row>
    <row r="84" spans="1:14">
      <c r="B84" s="92" t="s">
        <v>973</v>
      </c>
      <c r="C84" s="93"/>
      <c r="D84" s="93"/>
      <c r="E84" s="93"/>
      <c r="F84" s="93"/>
      <c r="G84" s="93"/>
      <c r="H84" s="93"/>
      <c r="I84" s="90"/>
      <c r="J84" s="91"/>
      <c r="K84" s="308">
        <v>0.05</v>
      </c>
      <c r="L84" s="868">
        <f>N78*K84</f>
        <v>33.603175512946429</v>
      </c>
      <c r="M84" s="869"/>
      <c r="N84" s="54"/>
    </row>
    <row r="85" spans="1:14" ht="15.75" thickBot="1">
      <c r="B85" s="94" t="s">
        <v>974</v>
      </c>
      <c r="C85" s="95"/>
      <c r="D85" s="95"/>
      <c r="E85" s="95"/>
      <c r="F85" s="95"/>
      <c r="G85" s="95"/>
      <c r="H85" s="95"/>
      <c r="I85" s="96"/>
      <c r="J85" s="97"/>
      <c r="K85" s="309">
        <v>0.05</v>
      </c>
      <c r="L85" s="870">
        <f>N78*K85</f>
        <v>33.603175512946429</v>
      </c>
      <c r="M85" s="871"/>
      <c r="N85" s="54"/>
    </row>
    <row r="86" spans="1:14" ht="15.75" thickBot="1">
      <c r="B86" s="834" t="s">
        <v>953</v>
      </c>
      <c r="C86" s="835"/>
      <c r="D86" s="835"/>
      <c r="E86" s="835"/>
      <c r="F86" s="835"/>
      <c r="G86" s="835"/>
      <c r="H86" s="835"/>
      <c r="I86" s="835"/>
      <c r="J86" s="835"/>
      <c r="K86" s="835"/>
      <c r="L86" s="835"/>
      <c r="M86" s="836"/>
      <c r="N86" s="55">
        <f>L83+L84+L85</f>
        <v>201.61905307767856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873.68256333660713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312</v>
      </c>
      <c r="B36" s="847" t="str">
        <f>VLOOKUP(A36,EQUIPOS!A6:D154,3,FALSE)</f>
        <v>Retroexcavadora sobre oruga, potencia 138 HP, balde de 1,5 m3.</v>
      </c>
      <c r="C36" s="848"/>
      <c r="D36" s="848"/>
      <c r="E36" s="848"/>
      <c r="F36" s="848"/>
      <c r="G36" s="848"/>
      <c r="H36" s="849"/>
      <c r="I36" s="271"/>
      <c r="J36" s="272"/>
      <c r="K36" s="273">
        <f>VLOOKUP(A36,EQUIPOS!A6:D163,4,FALSE)</f>
        <v>208528.56236877851</v>
      </c>
      <c r="L36" s="274"/>
      <c r="M36" s="275">
        <v>45</v>
      </c>
      <c r="N36" s="276">
        <f>K36/M36</f>
        <v>4633.9680526395223</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1.5036388888888887</v>
      </c>
    </row>
    <row r="43" spans="1:14" ht="15.75" thickBot="1">
      <c r="B43" s="834" t="s">
        <v>953</v>
      </c>
      <c r="C43" s="835"/>
      <c r="D43" s="835"/>
      <c r="E43" s="835"/>
      <c r="F43" s="835"/>
      <c r="G43" s="835"/>
      <c r="H43" s="835"/>
      <c r="I43" s="835"/>
      <c r="J43" s="835"/>
      <c r="K43" s="835"/>
      <c r="L43" s="835"/>
      <c r="M43" s="836"/>
      <c r="N43" s="102">
        <f>SUM(N36:N42)</f>
        <v>4635.4716915284116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1412</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923">
        <f>VLOOKUP(A59,TRANSPORTE!A6:D117,4,FALSE)</f>
        <v>1276.9230569677784</v>
      </c>
      <c r="M59" s="924"/>
      <c r="N59" s="291">
        <f>K59*L59</f>
        <v>1034.9397530570996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1034.9397530570996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150.36388888888888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5820.7753334744002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1164.1550666948801</v>
      </c>
      <c r="M83" s="869"/>
      <c r="N83" s="54"/>
    </row>
    <row r="84" spans="1:14">
      <c r="B84" s="92" t="s">
        <v>973</v>
      </c>
      <c r="C84" s="93"/>
      <c r="D84" s="93"/>
      <c r="E84" s="93"/>
      <c r="F84" s="93"/>
      <c r="G84" s="93"/>
      <c r="H84" s="93"/>
      <c r="I84" s="90"/>
      <c r="J84" s="91"/>
      <c r="K84" s="308">
        <v>0.05</v>
      </c>
      <c r="L84" s="868">
        <f>N78*K84</f>
        <v>291.03876667372003</v>
      </c>
      <c r="M84" s="869"/>
      <c r="N84" s="54"/>
    </row>
    <row r="85" spans="1:14" ht="15.75" thickBot="1">
      <c r="B85" s="94" t="s">
        <v>974</v>
      </c>
      <c r="C85" s="95"/>
      <c r="D85" s="95"/>
      <c r="E85" s="95"/>
      <c r="F85" s="95"/>
      <c r="G85" s="95"/>
      <c r="H85" s="95"/>
      <c r="I85" s="96"/>
      <c r="J85" s="97"/>
      <c r="K85" s="309">
        <v>0.05</v>
      </c>
      <c r="L85" s="870">
        <f>N78*K85</f>
        <v>291.03876667372003</v>
      </c>
      <c r="M85" s="871"/>
      <c r="N85" s="54"/>
    </row>
    <row r="86" spans="1:14" ht="15.75" thickBot="1">
      <c r="B86" s="834" t="s">
        <v>953</v>
      </c>
      <c r="C86" s="835"/>
      <c r="D86" s="835"/>
      <c r="E86" s="835"/>
      <c r="F86" s="835"/>
      <c r="G86" s="835"/>
      <c r="H86" s="835"/>
      <c r="I86" s="835"/>
      <c r="J86" s="835"/>
      <c r="K86" s="835"/>
      <c r="L86" s="835"/>
      <c r="M86" s="836"/>
      <c r="N86" s="55">
        <f>L83+L84+L85</f>
        <v>1746.2326000423204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7567.0079335167211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1425</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146</v>
      </c>
      <c r="B36" s="847" t="str">
        <f>VLOOKUP(A36,EQUIPOS!A6:D154,3,FALSE)</f>
        <v>Camabaja</v>
      </c>
      <c r="C36" s="848"/>
      <c r="D36" s="848"/>
      <c r="E36" s="848"/>
      <c r="F36" s="848"/>
      <c r="G36" s="848"/>
      <c r="H36" s="849"/>
      <c r="I36" s="271"/>
      <c r="J36" s="272"/>
      <c r="K36" s="273">
        <f>VLOOKUP(A36,EQUIPOS!A5:D154,4,FALSE)</f>
        <v>285209.04587267543</v>
      </c>
      <c r="L36" s="274"/>
      <c r="M36" s="275">
        <v>0.625</v>
      </c>
      <c r="N36" s="276">
        <f>K36/M36</f>
        <v>456334.47339628066</v>
      </c>
    </row>
    <row r="37" spans="1:14">
      <c r="A37" s="111" t="s">
        <v>241</v>
      </c>
      <c r="B37" s="847" t="str">
        <f>VLOOKUP(A37,EQUIPOS!A7:D154,3,FALSE)</f>
        <v>Grúa (capacidad 15 ton)</v>
      </c>
      <c r="C37" s="848"/>
      <c r="D37" s="848"/>
      <c r="E37" s="848"/>
      <c r="F37" s="848"/>
      <c r="G37" s="848"/>
      <c r="H37" s="849"/>
      <c r="I37" s="271"/>
      <c r="J37" s="272"/>
      <c r="K37" s="273">
        <f>VLOOKUP(A37,EQUIPOS!A6:D154,4,FALSE)</f>
        <v>168295.60492476073</v>
      </c>
      <c r="L37" s="274"/>
      <c r="M37" s="275">
        <v>0.625</v>
      </c>
      <c r="N37" s="276">
        <f>K37/M37</f>
        <v>269272.96787961718</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2706.55</v>
      </c>
    </row>
    <row r="43" spans="1:14" ht="15.75" thickBot="1">
      <c r="B43" s="834" t="s">
        <v>953</v>
      </c>
      <c r="C43" s="835"/>
      <c r="D43" s="835"/>
      <c r="E43" s="835"/>
      <c r="F43" s="835"/>
      <c r="G43" s="835"/>
      <c r="H43" s="835"/>
      <c r="I43" s="835"/>
      <c r="J43" s="835"/>
      <c r="K43" s="835"/>
      <c r="L43" s="835"/>
      <c r="M43" s="836"/>
      <c r="N43" s="398">
        <f>SUM(N36:N42)</f>
        <v>728313.99127589795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11314.878511932991</v>
      </c>
      <c r="N49" s="276">
        <f>K49*M49</f>
        <v>11314.878511932991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1797.8296754954424</v>
      </c>
      <c r="N50" s="276">
        <f>K50*M50</f>
        <v>1797.8296754954424</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72889.433900296935</v>
      </c>
      <c r="N51" s="276">
        <f>K51*M51</f>
        <v>145778.86780059387</v>
      </c>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165139.24175090488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5</v>
      </c>
      <c r="N70" s="399">
        <f>K70/M70</f>
        <v>54131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54131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947584.23302680277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189516.84660536057</v>
      </c>
      <c r="M83" s="869"/>
      <c r="N83" s="54"/>
    </row>
    <row r="84" spans="1:14">
      <c r="B84" s="92" t="s">
        <v>973</v>
      </c>
      <c r="C84" s="93"/>
      <c r="D84" s="93"/>
      <c r="E84" s="93"/>
      <c r="F84" s="93"/>
      <c r="G84" s="93"/>
      <c r="H84" s="93"/>
      <c r="I84" s="90"/>
      <c r="J84" s="91"/>
      <c r="K84" s="308">
        <v>0.05</v>
      </c>
      <c r="L84" s="868">
        <f>N78*K84</f>
        <v>47379.211651340142</v>
      </c>
      <c r="M84" s="869"/>
      <c r="N84" s="54"/>
    </row>
    <row r="85" spans="1:14" ht="15.75" thickBot="1">
      <c r="B85" s="94" t="s">
        <v>974</v>
      </c>
      <c r="C85" s="95"/>
      <c r="D85" s="95"/>
      <c r="E85" s="95"/>
      <c r="F85" s="95"/>
      <c r="G85" s="95"/>
      <c r="H85" s="95"/>
      <c r="I85" s="96"/>
      <c r="J85" s="97"/>
      <c r="K85" s="309">
        <v>0.05</v>
      </c>
      <c r="L85" s="870">
        <f>N78*K85</f>
        <v>47379.211651340142</v>
      </c>
      <c r="M85" s="871"/>
      <c r="N85" s="54"/>
    </row>
    <row r="86" spans="1:14" ht="15.75" thickBot="1">
      <c r="B86" s="834" t="s">
        <v>953</v>
      </c>
      <c r="C86" s="835"/>
      <c r="D86" s="835"/>
      <c r="E86" s="835"/>
      <c r="F86" s="835"/>
      <c r="G86" s="835"/>
      <c r="H86" s="835"/>
      <c r="I86" s="835"/>
      <c r="J86" s="835"/>
      <c r="K86" s="835"/>
      <c r="L86" s="835"/>
      <c r="M86" s="836"/>
      <c r="N86" s="55">
        <f>L83+L84+L85</f>
        <v>284275.26990804082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1231859.5029348435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2.2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146</v>
      </c>
      <c r="B36" s="847" t="str">
        <f>VLOOKUP(A36,EQUIPOS!A6:D154,3,FALSE)</f>
        <v>Camabaja</v>
      </c>
      <c r="C36" s="848"/>
      <c r="D36" s="848"/>
      <c r="E36" s="848"/>
      <c r="F36" s="848"/>
      <c r="G36" s="848"/>
      <c r="H36" s="849"/>
      <c r="I36" s="271"/>
      <c r="J36" s="272"/>
      <c r="K36" s="273">
        <f>VLOOKUP(A36,EQUIPOS!A6:D163,4,FALSE)</f>
        <v>285209.04587267543</v>
      </c>
      <c r="L36" s="274"/>
      <c r="M36" s="275">
        <v>0.5</v>
      </c>
      <c r="N36" s="276">
        <f>K36/M36</f>
        <v>570418.09174535086</v>
      </c>
    </row>
    <row r="37" spans="1:14">
      <c r="A37" s="111" t="s">
        <v>241</v>
      </c>
      <c r="B37" s="847" t="str">
        <f>VLOOKUP(A37,EQUIPOS!A7:D154,3,FALSE)</f>
        <v>Grúa (capacidad 15 ton)</v>
      </c>
      <c r="C37" s="848"/>
      <c r="D37" s="848"/>
      <c r="E37" s="848"/>
      <c r="F37" s="848"/>
      <c r="G37" s="848"/>
      <c r="H37" s="849"/>
      <c r="I37" s="271"/>
      <c r="J37" s="272"/>
      <c r="K37" s="273">
        <f>VLOOKUP(A37,EQUIPOS!A7:D164,4,FALSE)</f>
        <v>168295.60492476073</v>
      </c>
      <c r="L37" s="274"/>
      <c r="M37" s="275">
        <v>0.5</v>
      </c>
      <c r="N37" s="276">
        <f>K37/M37</f>
        <v>336591.20984952146</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3383.1875</v>
      </c>
    </row>
    <row r="43" spans="1:14" ht="15.75" thickBot="1">
      <c r="B43" s="834" t="s">
        <v>953</v>
      </c>
      <c r="C43" s="835"/>
      <c r="D43" s="835"/>
      <c r="E43" s="835"/>
      <c r="F43" s="835"/>
      <c r="G43" s="835"/>
      <c r="H43" s="835"/>
      <c r="I43" s="835"/>
      <c r="J43" s="835"/>
      <c r="K43" s="835"/>
      <c r="L43" s="835"/>
      <c r="M43" s="836"/>
      <c r="N43" s="398">
        <f>SUM(N36:N42)</f>
        <v>910392.48909487226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11314.878511932991</v>
      </c>
      <c r="N49" s="276">
        <f>K49*M49</f>
        <v>11314.878511932991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1797.8296754954424</v>
      </c>
      <c r="N50" s="276">
        <f>K50*M50</f>
        <v>1797.8296754954424</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72889.433900296935</v>
      </c>
      <c r="N51" s="276">
        <f>K51*M51</f>
        <v>145778.86780059387</v>
      </c>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165139.24175090488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4</v>
      </c>
      <c r="N70" s="399">
        <f>K70/M70</f>
        <v>67663.75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67663.75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1143195.4808457771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228639.09616915544</v>
      </c>
      <c r="M83" s="869"/>
      <c r="N83" s="54"/>
    </row>
    <row r="84" spans="1:14">
      <c r="B84" s="92" t="s">
        <v>973</v>
      </c>
      <c r="C84" s="93"/>
      <c r="D84" s="93"/>
      <c r="E84" s="93"/>
      <c r="F84" s="93"/>
      <c r="G84" s="93"/>
      <c r="H84" s="93"/>
      <c r="I84" s="90"/>
      <c r="J84" s="91"/>
      <c r="K84" s="308">
        <v>0.05</v>
      </c>
      <c r="L84" s="868">
        <f>N78*K84</f>
        <v>57159.77404228886</v>
      </c>
      <c r="M84" s="869"/>
      <c r="N84" s="54"/>
    </row>
    <row r="85" spans="1:14" ht="15.75" thickBot="1">
      <c r="B85" s="94" t="s">
        <v>974</v>
      </c>
      <c r="C85" s="95"/>
      <c r="D85" s="95"/>
      <c r="E85" s="95"/>
      <c r="F85" s="95"/>
      <c r="G85" s="95"/>
      <c r="H85" s="95"/>
      <c r="I85" s="96"/>
      <c r="J85" s="97"/>
      <c r="K85" s="309">
        <v>0.05</v>
      </c>
      <c r="L85" s="870">
        <f>N78*K85</f>
        <v>57159.77404228886</v>
      </c>
      <c r="M85" s="871"/>
      <c r="N85" s="54"/>
    </row>
    <row r="86" spans="1:14" ht="15.75" thickBot="1">
      <c r="B86" s="834" t="s">
        <v>953</v>
      </c>
      <c r="C86" s="835"/>
      <c r="D86" s="835"/>
      <c r="E86" s="835"/>
      <c r="F86" s="835"/>
      <c r="G86" s="835"/>
      <c r="H86" s="835"/>
      <c r="I86" s="835"/>
      <c r="J86" s="835"/>
      <c r="K86" s="835"/>
      <c r="L86" s="835"/>
      <c r="M86" s="836"/>
      <c r="N86" s="55">
        <f>L83+L84+L85</f>
        <v>342958.64425373322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1486154.1250995104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1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146</v>
      </c>
      <c r="B36" s="847" t="str">
        <f>VLOOKUP(A36,EQUIPOS!A6:D154,3,FALSE)</f>
        <v>Camabaja</v>
      </c>
      <c r="C36" s="848"/>
      <c r="D36" s="848"/>
      <c r="E36" s="848"/>
      <c r="F36" s="848"/>
      <c r="G36" s="848"/>
      <c r="H36" s="849"/>
      <c r="I36" s="271"/>
      <c r="J36" s="272"/>
      <c r="K36" s="273">
        <f>VLOOKUP(A36,EQUIPOS!A6:D163,4,FALSE)</f>
        <v>285209.04587267543</v>
      </c>
      <c r="L36" s="274"/>
      <c r="M36" s="275">
        <v>0.4375</v>
      </c>
      <c r="N36" s="276">
        <f>K36/M36</f>
        <v>651906.39056611527</v>
      </c>
    </row>
    <row r="37" spans="1:14">
      <c r="A37" s="111" t="s">
        <v>241</v>
      </c>
      <c r="B37" s="847" t="str">
        <f>VLOOKUP(A37,EQUIPOS!A7:D154,3,FALSE)</f>
        <v>Grúa (capacidad 15 ton)</v>
      </c>
      <c r="C37" s="848"/>
      <c r="D37" s="848"/>
      <c r="E37" s="848"/>
      <c r="F37" s="848"/>
      <c r="G37" s="848"/>
      <c r="H37" s="849"/>
      <c r="I37" s="271"/>
      <c r="J37" s="272"/>
      <c r="K37" s="273">
        <f>VLOOKUP(A37,EQUIPOS!A7:D164,4,FALSE)</f>
        <v>168295.60492476073</v>
      </c>
      <c r="L37" s="274"/>
      <c r="M37" s="275">
        <v>0.4375</v>
      </c>
      <c r="N37" s="276">
        <f>K37/M37</f>
        <v>384675.6683994531</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3866.5</v>
      </c>
    </row>
    <row r="43" spans="1:14" ht="15.75" thickBot="1">
      <c r="B43" s="834" t="s">
        <v>953</v>
      </c>
      <c r="C43" s="835"/>
      <c r="D43" s="835"/>
      <c r="E43" s="835"/>
      <c r="F43" s="835"/>
      <c r="G43" s="835"/>
      <c r="H43" s="835"/>
      <c r="I43" s="835"/>
      <c r="J43" s="835"/>
      <c r="K43" s="835"/>
      <c r="L43" s="835"/>
      <c r="M43" s="836"/>
      <c r="N43" s="398">
        <f>SUM(N36:N42)</f>
        <v>1040448.5589655684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11314.878511932991</v>
      </c>
      <c r="N49" s="276">
        <f>K49*M49</f>
        <v>11314.878511932991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1797.8296754954424</v>
      </c>
      <c r="N50" s="276">
        <f>K50*M50</f>
        <v>1797.8296754954424</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72889.433900296935</v>
      </c>
      <c r="N51" s="276">
        <f>K51*M51</f>
        <v>145778.86780059387</v>
      </c>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165139.24175090488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3.5</v>
      </c>
      <c r="N70" s="399">
        <f>K70/M70</f>
        <v>77330</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77330</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1282917.8007164733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256583.56014329466</v>
      </c>
      <c r="M83" s="869"/>
      <c r="N83" s="54"/>
    </row>
    <row r="84" spans="1:14">
      <c r="B84" s="92" t="s">
        <v>973</v>
      </c>
      <c r="C84" s="93"/>
      <c r="D84" s="93"/>
      <c r="E84" s="93"/>
      <c r="F84" s="93"/>
      <c r="G84" s="93"/>
      <c r="H84" s="93"/>
      <c r="I84" s="90"/>
      <c r="J84" s="91"/>
      <c r="K84" s="308">
        <v>0.05</v>
      </c>
      <c r="L84" s="868">
        <f>N78*K84</f>
        <v>64145.890035823664</v>
      </c>
      <c r="M84" s="869"/>
      <c r="N84" s="54"/>
    </row>
    <row r="85" spans="1:14" ht="15.75" thickBot="1">
      <c r="B85" s="94" t="s">
        <v>974</v>
      </c>
      <c r="C85" s="95"/>
      <c r="D85" s="95"/>
      <c r="E85" s="95"/>
      <c r="F85" s="95"/>
      <c r="G85" s="95"/>
      <c r="H85" s="95"/>
      <c r="I85" s="96"/>
      <c r="J85" s="97"/>
      <c r="K85" s="309">
        <v>0.05</v>
      </c>
      <c r="L85" s="870">
        <f>N78*K85</f>
        <v>64145.890035823664</v>
      </c>
      <c r="M85" s="871"/>
      <c r="N85" s="54"/>
    </row>
    <row r="86" spans="1:14" ht="15.75" thickBot="1">
      <c r="B86" s="834" t="s">
        <v>953</v>
      </c>
      <c r="C86" s="835"/>
      <c r="D86" s="835"/>
      <c r="E86" s="835"/>
      <c r="F86" s="835"/>
      <c r="G86" s="835"/>
      <c r="H86" s="835"/>
      <c r="I86" s="835"/>
      <c r="J86" s="835"/>
      <c r="K86" s="835"/>
      <c r="L86" s="835"/>
      <c r="M86" s="836"/>
      <c r="N86" s="55">
        <f>L83+L84+L85</f>
        <v>384875.340214942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1667793.1409314154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146</v>
      </c>
      <c r="B36" s="847" t="str">
        <f>VLOOKUP(A36,EQUIPOS!A6:D154,3,FALSE)</f>
        <v>Camabaja</v>
      </c>
      <c r="C36" s="848"/>
      <c r="D36" s="848"/>
      <c r="E36" s="848"/>
      <c r="F36" s="848"/>
      <c r="G36" s="848"/>
      <c r="H36" s="849"/>
      <c r="I36" s="271"/>
      <c r="J36" s="272"/>
      <c r="K36" s="273">
        <f>VLOOKUP(A36,EQUIPOS!A6:D163,4,FALSE)</f>
        <v>285209.04587267543</v>
      </c>
      <c r="L36" s="274"/>
      <c r="M36" s="275">
        <v>0.875</v>
      </c>
      <c r="N36" s="276">
        <f>K36/M36</f>
        <v>325953.19528305763</v>
      </c>
    </row>
    <row r="37" spans="1:14">
      <c r="A37" s="111" t="s">
        <v>241</v>
      </c>
      <c r="B37" s="847" t="str">
        <f>VLOOKUP(A37,EQUIPOS!A7:D154,3,FALSE)</f>
        <v>Grúa (capacidad 15 ton)</v>
      </c>
      <c r="C37" s="848"/>
      <c r="D37" s="848"/>
      <c r="E37" s="848"/>
      <c r="F37" s="848"/>
      <c r="G37" s="848"/>
      <c r="H37" s="849"/>
      <c r="I37" s="271"/>
      <c r="J37" s="272"/>
      <c r="K37" s="273">
        <f>VLOOKUP(A37,EQUIPOS!A7:D164,4,FALSE)</f>
        <v>168295.60492476073</v>
      </c>
      <c r="L37" s="274"/>
      <c r="M37" s="275">
        <v>0.875</v>
      </c>
      <c r="N37" s="276">
        <f>K37/M37</f>
        <v>192337.83419972655</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1546.6000000000001</v>
      </c>
    </row>
    <row r="43" spans="1:14" ht="15.75" thickBot="1">
      <c r="B43" s="834" t="s">
        <v>953</v>
      </c>
      <c r="C43" s="835"/>
      <c r="D43" s="835"/>
      <c r="E43" s="835"/>
      <c r="F43" s="835"/>
      <c r="G43" s="835"/>
      <c r="H43" s="835"/>
      <c r="I43" s="835"/>
      <c r="J43" s="835"/>
      <c r="K43" s="835"/>
      <c r="L43" s="835"/>
      <c r="M43" s="836"/>
      <c r="N43" s="398">
        <f>SUM(N36:N42)</f>
        <v>519837.62948278419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11314.878511932991</v>
      </c>
      <c r="N49" s="276">
        <f>K49*M49</f>
        <v>11314.878511932991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1797.8296754954424</v>
      </c>
      <c r="N50" s="276">
        <f>K50*M50</f>
        <v>1797.8296754954424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7</v>
      </c>
      <c r="N70" s="399">
        <f>K70/M70</f>
        <v>30932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30932</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570130.00343309517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114026.00068661904</v>
      </c>
      <c r="M83" s="869"/>
      <c r="N83" s="54"/>
    </row>
    <row r="84" spans="1:14">
      <c r="B84" s="92" t="s">
        <v>973</v>
      </c>
      <c r="C84" s="93"/>
      <c r="D84" s="93"/>
      <c r="E84" s="93"/>
      <c r="F84" s="93"/>
      <c r="G84" s="93"/>
      <c r="H84" s="93"/>
      <c r="I84" s="90"/>
      <c r="J84" s="91"/>
      <c r="K84" s="308">
        <v>0.05</v>
      </c>
      <c r="L84" s="868">
        <f>N78*K84</f>
        <v>28506.500171654759</v>
      </c>
      <c r="M84" s="869"/>
      <c r="N84" s="54"/>
    </row>
    <row r="85" spans="1:14" ht="15.75" thickBot="1">
      <c r="B85" s="94" t="s">
        <v>974</v>
      </c>
      <c r="C85" s="95"/>
      <c r="D85" s="95"/>
      <c r="E85" s="95"/>
      <c r="F85" s="95"/>
      <c r="G85" s="95"/>
      <c r="H85" s="95"/>
      <c r="I85" s="96"/>
      <c r="J85" s="97"/>
      <c r="K85" s="309">
        <v>0.05</v>
      </c>
      <c r="L85" s="870">
        <f>N78*K85</f>
        <v>28506.500171654759</v>
      </c>
      <c r="M85" s="871"/>
      <c r="N85" s="54"/>
    </row>
    <row r="86" spans="1:14" ht="15.75" thickBot="1">
      <c r="B86" s="834" t="s">
        <v>953</v>
      </c>
      <c r="C86" s="835"/>
      <c r="D86" s="835"/>
      <c r="E86" s="835"/>
      <c r="F86" s="835"/>
      <c r="G86" s="835"/>
      <c r="H86" s="835"/>
      <c r="I86" s="835"/>
      <c r="J86" s="835"/>
      <c r="K86" s="835"/>
      <c r="L86" s="835"/>
      <c r="M86" s="836"/>
      <c r="N86" s="55">
        <f>L83+L84+L85</f>
        <v>171039.00102992856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741169.00446302374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2.2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146</v>
      </c>
      <c r="B36" s="847" t="str">
        <f>VLOOKUP(A36,EQUIPOS!A6:D154,3,FALSE)</f>
        <v>Camabaja</v>
      </c>
      <c r="C36" s="848"/>
      <c r="D36" s="848"/>
      <c r="E36" s="848"/>
      <c r="F36" s="848"/>
      <c r="G36" s="848"/>
      <c r="H36" s="849"/>
      <c r="I36" s="271"/>
      <c r="J36" s="272"/>
      <c r="K36" s="273">
        <f>VLOOKUP(A36,EQUIPOS!A6:D163,4,FALSE)</f>
        <v>285209.04587267543</v>
      </c>
      <c r="L36" s="274"/>
      <c r="M36" s="275">
        <v>0.75</v>
      </c>
      <c r="N36" s="276">
        <f>K36/M36</f>
        <v>380278.72783023393</v>
      </c>
    </row>
    <row r="37" spans="1:14">
      <c r="A37" s="111" t="s">
        <v>241</v>
      </c>
      <c r="B37" s="847" t="str">
        <f>VLOOKUP(A37,EQUIPOS!A7:D154,3,FALSE)</f>
        <v>Grúa (capacidad 15 ton)</v>
      </c>
      <c r="C37" s="848"/>
      <c r="D37" s="848"/>
      <c r="E37" s="848"/>
      <c r="F37" s="848"/>
      <c r="G37" s="848"/>
      <c r="H37" s="849"/>
      <c r="I37" s="271"/>
      <c r="J37" s="272"/>
      <c r="K37" s="273">
        <f>VLOOKUP(A37,EQUIPOS!A7:D164,4,FALSE)</f>
        <v>168295.60492476073</v>
      </c>
      <c r="L37" s="274"/>
      <c r="M37" s="275">
        <v>0.75</v>
      </c>
      <c r="N37" s="276">
        <f>K37/M37</f>
        <v>224394.13989968097</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1804.3666666666668</v>
      </c>
    </row>
    <row r="43" spans="1:14" ht="15.75" thickBot="1">
      <c r="B43" s="834" t="s">
        <v>953</v>
      </c>
      <c r="C43" s="835"/>
      <c r="D43" s="835"/>
      <c r="E43" s="835"/>
      <c r="F43" s="835"/>
      <c r="G43" s="835"/>
      <c r="H43" s="835"/>
      <c r="I43" s="835"/>
      <c r="J43" s="835"/>
      <c r="K43" s="835"/>
      <c r="L43" s="835"/>
      <c r="M43" s="836"/>
      <c r="N43" s="398">
        <f>SUM(N36:N42)</f>
        <v>606477.23439658154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11314.878511932991</v>
      </c>
      <c r="N49" s="276">
        <f>K49*M49</f>
        <v>11314.878511932991</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1797.8296754954424</v>
      </c>
      <c r="N50" s="276">
        <f>K50*M50</f>
        <v>1797.8296754954424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4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6</v>
      </c>
      <c r="N70" s="399">
        <f>K70/M70</f>
        <v>36087.333333333336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36087.333333333336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661924.94168022589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132384.98833604518</v>
      </c>
      <c r="M83" s="869"/>
      <c r="N83" s="54"/>
    </row>
    <row r="84" spans="1:14">
      <c r="B84" s="92" t="s">
        <v>973</v>
      </c>
      <c r="C84" s="93"/>
      <c r="D84" s="93"/>
      <c r="E84" s="93"/>
      <c r="F84" s="93"/>
      <c r="G84" s="93"/>
      <c r="H84" s="93"/>
      <c r="I84" s="90"/>
      <c r="J84" s="91"/>
      <c r="K84" s="308">
        <v>0.05</v>
      </c>
      <c r="L84" s="868">
        <f>N78*K84</f>
        <v>33096.247084011295</v>
      </c>
      <c r="M84" s="869"/>
      <c r="N84" s="54"/>
    </row>
    <row r="85" spans="1:14" ht="15.75" thickBot="1">
      <c r="B85" s="94" t="s">
        <v>974</v>
      </c>
      <c r="C85" s="95"/>
      <c r="D85" s="95"/>
      <c r="E85" s="95"/>
      <c r="F85" s="95"/>
      <c r="G85" s="95"/>
      <c r="H85" s="95"/>
      <c r="I85" s="96"/>
      <c r="J85" s="97"/>
      <c r="K85" s="309">
        <v>0.05</v>
      </c>
      <c r="L85" s="870">
        <f>N78*K85</f>
        <v>33096.247084011295</v>
      </c>
      <c r="M85" s="871"/>
      <c r="N85" s="54"/>
    </row>
    <row r="86" spans="1:14" ht="15.75" thickBot="1">
      <c r="B86" s="834" t="s">
        <v>953</v>
      </c>
      <c r="C86" s="835"/>
      <c r="D86" s="835"/>
      <c r="E86" s="835"/>
      <c r="F86" s="835"/>
      <c r="G86" s="835"/>
      <c r="H86" s="835"/>
      <c r="I86" s="835"/>
      <c r="J86" s="835"/>
      <c r="K86" s="835"/>
      <c r="L86" s="835"/>
      <c r="M86" s="836"/>
      <c r="N86" s="55">
        <f>L83+L84+L85</f>
        <v>198577.48250406777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860502.42418429372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146</v>
      </c>
      <c r="B36" s="847" t="str">
        <f>VLOOKUP(A36,EQUIPOS!A6:D154,3,FALSE)</f>
        <v>Camabaja</v>
      </c>
      <c r="C36" s="848"/>
      <c r="D36" s="848"/>
      <c r="E36" s="848"/>
      <c r="F36" s="848"/>
      <c r="G36" s="848"/>
      <c r="H36" s="849"/>
      <c r="I36" s="271"/>
      <c r="J36" s="272"/>
      <c r="K36" s="273">
        <f>VLOOKUP(A36,EQUIPOS!A6:D163,4,FALSE)</f>
        <v>285209.04587267543</v>
      </c>
      <c r="L36" s="274"/>
      <c r="M36" s="275">
        <v>0.6875</v>
      </c>
      <c r="N36" s="276">
        <f>K36/M36</f>
        <v>414849.52126934606</v>
      </c>
    </row>
    <row r="37" spans="1:14">
      <c r="A37" s="111" t="s">
        <v>241</v>
      </c>
      <c r="B37" s="847" t="str">
        <f>VLOOKUP(A37,EQUIPOS!A7:D154,3,FALSE)</f>
        <v>Grúa (capacidad 15 ton)</v>
      </c>
      <c r="C37" s="848"/>
      <c r="D37" s="848"/>
      <c r="E37" s="848"/>
      <c r="F37" s="848"/>
      <c r="G37" s="848"/>
      <c r="H37" s="849"/>
      <c r="I37" s="271"/>
      <c r="J37" s="272"/>
      <c r="K37" s="273">
        <f>VLOOKUP(A37,EQUIPOS!A7:D164,4,FALSE)</f>
        <v>168295.60492476073</v>
      </c>
      <c r="L37" s="274"/>
      <c r="M37" s="275">
        <v>0.6875</v>
      </c>
      <c r="N37" s="276">
        <f>K37/M37</f>
        <v>244793.60716328834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1968.4</v>
      </c>
    </row>
    <row r="43" spans="1:14" ht="15.75" thickBot="1">
      <c r="B43" s="834" t="s">
        <v>953</v>
      </c>
      <c r="C43" s="835"/>
      <c r="D43" s="835"/>
      <c r="E43" s="835"/>
      <c r="F43" s="835"/>
      <c r="G43" s="835"/>
      <c r="H43" s="835"/>
      <c r="I43" s="835"/>
      <c r="J43" s="835"/>
      <c r="K43" s="835"/>
      <c r="L43" s="835"/>
      <c r="M43" s="836"/>
      <c r="N43" s="398">
        <f>SUM(N36:N42)</f>
        <v>661611.52843263443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11314.878511932991</v>
      </c>
      <c r="N49" s="276">
        <f>K49*M49</f>
        <v>11314.878511932991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1797.8296754954424</v>
      </c>
      <c r="N50" s="276">
        <f>K50*M50</f>
        <v>1797.8296754954424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5.5</v>
      </c>
      <c r="N70" s="399">
        <f>K70/M70</f>
        <v>39368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39368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720339.90238294541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144067.98047658909</v>
      </c>
      <c r="M83" s="869"/>
      <c r="N83" s="54"/>
    </row>
    <row r="84" spans="1:14">
      <c r="B84" s="92" t="s">
        <v>973</v>
      </c>
      <c r="C84" s="93"/>
      <c r="D84" s="93"/>
      <c r="E84" s="93"/>
      <c r="F84" s="93"/>
      <c r="G84" s="93"/>
      <c r="H84" s="93"/>
      <c r="I84" s="90"/>
      <c r="J84" s="91"/>
      <c r="K84" s="308">
        <v>0.05</v>
      </c>
      <c r="L84" s="868">
        <f>N78*K84</f>
        <v>36016.995119147272</v>
      </c>
      <c r="M84" s="869"/>
      <c r="N84" s="54"/>
    </row>
    <row r="85" spans="1:14" ht="15.75" thickBot="1">
      <c r="B85" s="94" t="s">
        <v>974</v>
      </c>
      <c r="C85" s="95"/>
      <c r="D85" s="95"/>
      <c r="E85" s="95"/>
      <c r="F85" s="95"/>
      <c r="G85" s="95"/>
      <c r="H85" s="95"/>
      <c r="I85" s="96"/>
      <c r="J85" s="97"/>
      <c r="K85" s="309">
        <v>0.05</v>
      </c>
      <c r="L85" s="870">
        <f>N78*K85</f>
        <v>36016.995119147272</v>
      </c>
      <c r="M85" s="871"/>
      <c r="N85" s="54"/>
    </row>
    <row r="86" spans="1:14" ht="15.75" thickBot="1">
      <c r="B86" s="834" t="s">
        <v>953</v>
      </c>
      <c r="C86" s="835"/>
      <c r="D86" s="835"/>
      <c r="E86" s="835"/>
      <c r="F86" s="835"/>
      <c r="G86" s="835"/>
      <c r="H86" s="835"/>
      <c r="I86" s="835"/>
      <c r="J86" s="835"/>
      <c r="K86" s="835"/>
      <c r="L86" s="835"/>
      <c r="M86" s="836"/>
      <c r="N86" s="55">
        <f>L83+L84+L85</f>
        <v>216101.97071488362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936441.87309782906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55" t="s">
        <v>241</v>
      </c>
      <c r="B36" s="847" t="str">
        <f>VLOOKUP(A36,EQUIPOS!A6:D154,3,FALSE)</f>
        <v>Grúa (capacidad 15 ton)</v>
      </c>
      <c r="C36" s="848"/>
      <c r="D36" s="848"/>
      <c r="E36" s="848"/>
      <c r="F36" s="848"/>
      <c r="G36" s="848"/>
      <c r="H36" s="849"/>
      <c r="I36" s="271"/>
      <c r="J36" s="272"/>
      <c r="K36" s="273">
        <f>VLOOKUP(A36,EQUIPOS!A6:D163,4,FALSE)</f>
        <v>168295.60492476073</v>
      </c>
      <c r="L36" s="274"/>
      <c r="M36" s="400">
        <v>1.125</v>
      </c>
      <c r="N36" s="276">
        <f>K36/M36</f>
        <v>149596.09326645397</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1202.9111111111113</v>
      </c>
    </row>
    <row r="43" spans="1:14" ht="15.75" thickBot="1">
      <c r="B43" s="834" t="s">
        <v>953</v>
      </c>
      <c r="C43" s="835"/>
      <c r="D43" s="835"/>
      <c r="E43" s="835"/>
      <c r="F43" s="835"/>
      <c r="G43" s="835"/>
      <c r="H43" s="835"/>
      <c r="I43" s="835"/>
      <c r="J43" s="835"/>
      <c r="K43" s="835"/>
      <c r="L43" s="835"/>
      <c r="M43" s="836"/>
      <c r="N43" s="398">
        <f>SUM(N36:N42)</f>
        <v>150799.00437756508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624.76657628825944</v>
      </c>
      <c r="N48" s="276">
        <f>K48*M48</f>
        <v>6247.6657628825942</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1797.8296754954424</v>
      </c>
      <c r="N49" s="276">
        <f>K49*M49</f>
        <v>1797.8296754954424</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11314.878511932991</v>
      </c>
      <c r="N50" s="276">
        <f>K50*M50</f>
        <v>11314.878511932991</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1"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0">
        <v>9</v>
      </c>
      <c r="N70" s="399">
        <f>K70/M70</f>
        <v>24058.222222222223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24058.222222222223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194217.60055009832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38843.520110019665</v>
      </c>
      <c r="M83" s="869"/>
      <c r="N83" s="54"/>
    </row>
    <row r="84" spans="1:14">
      <c r="B84" s="92" t="s">
        <v>973</v>
      </c>
      <c r="C84" s="93"/>
      <c r="D84" s="93"/>
      <c r="E84" s="93"/>
      <c r="F84" s="93"/>
      <c r="G84" s="93"/>
      <c r="H84" s="93"/>
      <c r="I84" s="90"/>
      <c r="J84" s="91"/>
      <c r="K84" s="308">
        <v>0.05</v>
      </c>
      <c r="L84" s="868">
        <f>N78*K84</f>
        <v>9710.8800275049161</v>
      </c>
      <c r="M84" s="869"/>
      <c r="N84" s="54"/>
    </row>
    <row r="85" spans="1:14" ht="15.75" thickBot="1">
      <c r="B85" s="94" t="s">
        <v>974</v>
      </c>
      <c r="C85" s="95"/>
      <c r="D85" s="95"/>
      <c r="E85" s="95"/>
      <c r="F85" s="95"/>
      <c r="G85" s="95"/>
      <c r="H85" s="95"/>
      <c r="I85" s="96"/>
      <c r="J85" s="97"/>
      <c r="K85" s="309">
        <v>0.05</v>
      </c>
      <c r="L85" s="870">
        <f>N78*K85</f>
        <v>9710.8800275049161</v>
      </c>
      <c r="M85" s="871"/>
      <c r="N85" s="54"/>
    </row>
    <row r="86" spans="1:14" ht="15.75" thickBot="1">
      <c r="B86" s="834" t="s">
        <v>953</v>
      </c>
      <c r="C86" s="835"/>
      <c r="D86" s="835"/>
      <c r="E86" s="835"/>
      <c r="F86" s="835"/>
      <c r="G86" s="835"/>
      <c r="H86" s="835"/>
      <c r="I86" s="835"/>
      <c r="J86" s="835"/>
      <c r="K86" s="835"/>
      <c r="L86" s="835"/>
      <c r="M86" s="836"/>
      <c r="N86" s="55">
        <f>L83+L84+L85</f>
        <v>58265.280165029493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252482.8807151278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2.2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58" t="s">
        <v>241</v>
      </c>
      <c r="B36" s="847" t="str">
        <f>VLOOKUP(A36,EQUIPOS!A6:D154,3,FALSE)</f>
        <v>Grúa (capacidad 15 ton)</v>
      </c>
      <c r="C36" s="848"/>
      <c r="D36" s="848"/>
      <c r="E36" s="848"/>
      <c r="F36" s="848"/>
      <c r="G36" s="848"/>
      <c r="H36" s="849"/>
      <c r="I36" s="271"/>
      <c r="J36" s="272"/>
      <c r="K36" s="273">
        <f>VLOOKUP(A36,EQUIPOS!A6:D163,4,FALSE)</f>
        <v>168295.60492476073</v>
      </c>
      <c r="L36" s="274"/>
      <c r="M36" s="466">
        <v>1</v>
      </c>
      <c r="N36" s="276">
        <f>K36/M36</f>
        <v>168295.60492476073</v>
      </c>
    </row>
    <row r="37" spans="1:14">
      <c r="A37" s="158" t="s">
        <v>373</v>
      </c>
      <c r="B37" s="847" t="str">
        <f>VLOOKUP(A37,EQUIPOS!A7:D154,3,FALSE)</f>
        <v>Volqueta 6 m3</v>
      </c>
      <c r="C37" s="848"/>
      <c r="D37" s="848"/>
      <c r="E37" s="848"/>
      <c r="F37" s="848"/>
      <c r="G37" s="848"/>
      <c r="H37" s="849"/>
      <c r="I37" s="271"/>
      <c r="J37" s="272"/>
      <c r="K37" s="273">
        <f>VLOOKUP(A37,EQUIPOS!A7:D164,4,FALSE)</f>
        <v>66118.812458393193</v>
      </c>
      <c r="L37" s="274"/>
      <c r="M37" s="467">
        <v>1</v>
      </c>
      <c r="N37" s="276">
        <f>K37/M37</f>
        <v>66118.812458393193</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1353.2750000000001</v>
      </c>
    </row>
    <row r="43" spans="1:14" ht="15.75" thickBot="1">
      <c r="B43" s="834" t="s">
        <v>953</v>
      </c>
      <c r="C43" s="835"/>
      <c r="D43" s="835"/>
      <c r="E43" s="835"/>
      <c r="F43" s="835"/>
      <c r="G43" s="835"/>
      <c r="H43" s="835"/>
      <c r="I43" s="835"/>
      <c r="J43" s="835"/>
      <c r="K43" s="835"/>
      <c r="L43" s="835"/>
      <c r="M43" s="836"/>
      <c r="N43" s="398">
        <f>SUM(N36:N42)</f>
        <v>235767.69238315392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624.76657628825944</v>
      </c>
      <c r="N48" s="276">
        <f>K48*M48</f>
        <v>6247.6657628825942</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1797.8296754954424</v>
      </c>
      <c r="N49" s="276">
        <f>K49*M49</f>
        <v>1797.8296754954424</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11314.878511932991</v>
      </c>
      <c r="N50" s="276">
        <f>K50*M50</f>
        <v>11314.878511932991</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8</v>
      </c>
      <c r="N70" s="399">
        <f>K70/M70</f>
        <v>27065.5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27065.5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282193.56633346493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56438.71326669299</v>
      </c>
      <c r="M83" s="869"/>
      <c r="N83" s="54"/>
    </row>
    <row r="84" spans="1:14">
      <c r="B84" s="92" t="s">
        <v>973</v>
      </c>
      <c r="C84" s="93"/>
      <c r="D84" s="93"/>
      <c r="E84" s="93"/>
      <c r="F84" s="93"/>
      <c r="G84" s="93"/>
      <c r="H84" s="93"/>
      <c r="I84" s="90"/>
      <c r="J84" s="91"/>
      <c r="K84" s="308">
        <v>0.05</v>
      </c>
      <c r="L84" s="868">
        <f>N78*K84</f>
        <v>14109.678316673248</v>
      </c>
      <c r="M84" s="869"/>
      <c r="N84" s="54"/>
    </row>
    <row r="85" spans="1:14" ht="15.75" thickBot="1">
      <c r="B85" s="94" t="s">
        <v>974</v>
      </c>
      <c r="C85" s="95"/>
      <c r="D85" s="95"/>
      <c r="E85" s="95"/>
      <c r="F85" s="95"/>
      <c r="G85" s="95"/>
      <c r="H85" s="95"/>
      <c r="I85" s="96"/>
      <c r="J85" s="97"/>
      <c r="K85" s="309">
        <v>0.05</v>
      </c>
      <c r="L85" s="870">
        <f>N78*K85</f>
        <v>14109.678316673248</v>
      </c>
      <c r="M85" s="871"/>
      <c r="N85" s="54"/>
    </row>
    <row r="86" spans="1:14" ht="15.75" thickBot="1">
      <c r="B86" s="834" t="s">
        <v>953</v>
      </c>
      <c r="C86" s="835"/>
      <c r="D86" s="835"/>
      <c r="E86" s="835"/>
      <c r="F86" s="835"/>
      <c r="G86" s="835"/>
      <c r="H86" s="835"/>
      <c r="I86" s="835"/>
      <c r="J86" s="835"/>
      <c r="K86" s="835"/>
      <c r="L86" s="835"/>
      <c r="M86" s="836"/>
      <c r="N86" s="55">
        <f>L83+L84+L85</f>
        <v>84658.069900039482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366851.6362335044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1"/>
      <c r="K118" s="811"/>
      <c r="L118" s="811"/>
      <c r="M118" s="811"/>
      <c r="N118" s="812"/>
    </row>
    <row r="119" spans="2:14" ht="15.75" customHeight="1"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1433</v>
      </c>
      <c r="C31" s="84" t="s">
        <v>1424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47" t="s">
        <v>241</v>
      </c>
      <c r="B36" s="847" t="str">
        <f>VLOOKUP(A36,EQUIPOS!A6:D154,3,FALSE)</f>
        <v>Grúa (capacidad 15 ton)</v>
      </c>
      <c r="C36" s="848"/>
      <c r="D36" s="848"/>
      <c r="E36" s="848"/>
      <c r="F36" s="848"/>
      <c r="G36" s="848"/>
      <c r="H36" s="849"/>
      <c r="I36" s="271"/>
      <c r="J36" s="272"/>
      <c r="K36" s="273">
        <f>VLOOKUP(A36,EQUIPOS!A6:D163,4,FALSE)</f>
        <v>168295.60492476073</v>
      </c>
      <c r="L36" s="274"/>
      <c r="M36" s="275">
        <v>0.9375</v>
      </c>
      <c r="N36" s="276">
        <f>K36/M36</f>
        <v>179515.31191974477</v>
      </c>
    </row>
    <row r="37" spans="1:14">
      <c r="A37" s="147" t="s">
        <v>373</v>
      </c>
      <c r="B37" s="847" t="str">
        <f>VLOOKUP(A37,EQUIPOS!A7:D154,3,FALSE)</f>
        <v>Volqueta 6 m3</v>
      </c>
      <c r="C37" s="848"/>
      <c r="D37" s="848"/>
      <c r="E37" s="848"/>
      <c r="F37" s="848"/>
      <c r="G37" s="848"/>
      <c r="H37" s="849"/>
      <c r="I37" s="271"/>
      <c r="J37" s="272"/>
      <c r="K37" s="273">
        <f>VLOOKUP(A37,EQUIPOS!A7:D164,4,FALSE)</f>
        <v>66118.812458393193</v>
      </c>
      <c r="L37" s="274"/>
      <c r="M37" s="275">
        <v>0.9375</v>
      </c>
      <c r="N37" s="276">
        <f>K37/M37</f>
        <v>70526.733288952746</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1443.4933333333333</v>
      </c>
    </row>
    <row r="43" spans="1:14" ht="15.75" thickBot="1">
      <c r="B43" s="834" t="s">
        <v>953</v>
      </c>
      <c r="C43" s="835"/>
      <c r="D43" s="835"/>
      <c r="E43" s="835"/>
      <c r="F43" s="835"/>
      <c r="G43" s="835"/>
      <c r="H43" s="835"/>
      <c r="I43" s="835"/>
      <c r="J43" s="835"/>
      <c r="K43" s="835"/>
      <c r="L43" s="835"/>
      <c r="M43" s="836"/>
      <c r="N43" s="398">
        <f>SUM(N36:N42)</f>
        <v>251485.53854203084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11314.878511932991</v>
      </c>
      <c r="N49" s="276">
        <f>K49*M49</f>
        <v>11314.878511932991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1797.8296754954424</v>
      </c>
      <c r="N50" s="276">
        <f>K50*M50</f>
        <v>1797.8296754954424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9"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2">
        <v>7.5</v>
      </c>
      <c r="N70" s="399">
        <f>K70/M70</f>
        <v>28869.866666666665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28869.866666666665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299715.77915900853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59943.155831801705</v>
      </c>
      <c r="M83" s="869"/>
      <c r="N83" s="54"/>
    </row>
    <row r="84" spans="1:14">
      <c r="B84" s="92" t="s">
        <v>973</v>
      </c>
      <c r="C84" s="93"/>
      <c r="D84" s="93"/>
      <c r="E84" s="93"/>
      <c r="F84" s="93"/>
      <c r="G84" s="93"/>
      <c r="H84" s="93"/>
      <c r="I84" s="90"/>
      <c r="J84" s="91"/>
      <c r="K84" s="308">
        <v>0.05</v>
      </c>
      <c r="L84" s="868">
        <f>N78*K84</f>
        <v>14985.788957950426</v>
      </c>
      <c r="M84" s="869"/>
      <c r="N84" s="54"/>
    </row>
    <row r="85" spans="1:14" ht="15.75" thickBot="1">
      <c r="B85" s="94" t="s">
        <v>974</v>
      </c>
      <c r="C85" s="95"/>
      <c r="D85" s="95"/>
      <c r="E85" s="95"/>
      <c r="F85" s="95"/>
      <c r="G85" s="95"/>
      <c r="H85" s="95"/>
      <c r="I85" s="96"/>
      <c r="J85" s="97"/>
      <c r="K85" s="309">
        <v>0.05</v>
      </c>
      <c r="L85" s="870">
        <f>N78*K85</f>
        <v>14985.788957950426</v>
      </c>
      <c r="M85" s="871"/>
      <c r="N85" s="54"/>
    </row>
    <row r="86" spans="1:14" ht="15.75" thickBot="1">
      <c r="B86" s="834" t="s">
        <v>953</v>
      </c>
      <c r="C86" s="835"/>
      <c r="D86" s="835"/>
      <c r="E86" s="835"/>
      <c r="F86" s="835"/>
      <c r="G86" s="835"/>
      <c r="H86" s="835"/>
      <c r="I86" s="835"/>
      <c r="J86" s="835"/>
      <c r="K86" s="835"/>
      <c r="L86" s="835"/>
      <c r="M86" s="836"/>
      <c r="N86" s="55">
        <f>L83+L84+L85</f>
        <v>89914.733747702558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389630.51290671108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1"/>
      <c r="K118" s="811"/>
      <c r="L118" s="811"/>
      <c r="M118" s="811"/>
      <c r="N118" s="812"/>
    </row>
    <row r="119" spans="2:14" ht="15.75" customHeight="1"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47" t="s">
        <v>241</v>
      </c>
      <c r="B36" s="847" t="str">
        <f>VLOOKUP(A36,EQUIPOS!A6:D154,3,FALSE)</f>
        <v>Grúa (capacidad 15 ton)</v>
      </c>
      <c r="C36" s="848"/>
      <c r="D36" s="848"/>
      <c r="E36" s="848"/>
      <c r="F36" s="848"/>
      <c r="G36" s="848"/>
      <c r="H36" s="849"/>
      <c r="I36" s="271"/>
      <c r="J36" s="272"/>
      <c r="K36" s="273">
        <f>VLOOKUP(A36,EQUIPOS!A6:D163,4,FALSE)</f>
        <v>168295.60492476073</v>
      </c>
      <c r="L36" s="274"/>
      <c r="M36" s="275">
        <v>1.5</v>
      </c>
      <c r="N36" s="276">
        <f>K36/M36</f>
        <v>112197.06994984049</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902.18333333333339</v>
      </c>
    </row>
    <row r="43" spans="1:14" ht="15.75" thickBot="1">
      <c r="B43" s="834" t="s">
        <v>953</v>
      </c>
      <c r="C43" s="835"/>
      <c r="D43" s="835"/>
      <c r="E43" s="835"/>
      <c r="F43" s="835"/>
      <c r="G43" s="835"/>
      <c r="H43" s="835"/>
      <c r="I43" s="835"/>
      <c r="J43" s="835"/>
      <c r="K43" s="835"/>
      <c r="L43" s="835"/>
      <c r="M43" s="836"/>
      <c r="N43" s="398">
        <f>SUM(N36:N42)</f>
        <v>113099.25328317382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11314.878511932991</v>
      </c>
      <c r="N49" s="276">
        <f>K49*M49</f>
        <v>11314.878511932991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1797.8296754954424</v>
      </c>
      <c r="N50" s="276">
        <f>K50*M50</f>
        <v>1797.8296754954424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99">
        <f>K70/M70</f>
        <v>18043.666666666668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18043.666666666668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150503.2939001515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30100.658780030302</v>
      </c>
      <c r="M83" s="869"/>
      <c r="N83" s="54"/>
    </row>
    <row r="84" spans="1:14">
      <c r="B84" s="92" t="s">
        <v>973</v>
      </c>
      <c r="C84" s="93"/>
      <c r="D84" s="93"/>
      <c r="E84" s="93"/>
      <c r="F84" s="93"/>
      <c r="G84" s="93"/>
      <c r="H84" s="93"/>
      <c r="I84" s="90"/>
      <c r="J84" s="91"/>
      <c r="K84" s="308">
        <v>0.05</v>
      </c>
      <c r="L84" s="868">
        <f>N78*K84</f>
        <v>7525.1646950075756</v>
      </c>
      <c r="M84" s="869"/>
      <c r="N84" s="54"/>
    </row>
    <row r="85" spans="1:14" ht="15.75" thickBot="1">
      <c r="B85" s="94" t="s">
        <v>974</v>
      </c>
      <c r="C85" s="95"/>
      <c r="D85" s="95"/>
      <c r="E85" s="95"/>
      <c r="F85" s="95"/>
      <c r="G85" s="95"/>
      <c r="H85" s="95"/>
      <c r="I85" s="96"/>
      <c r="J85" s="97"/>
      <c r="K85" s="309">
        <v>0.05</v>
      </c>
      <c r="L85" s="870">
        <f>N78*K85</f>
        <v>7525.1646950075756</v>
      </c>
      <c r="M85" s="871"/>
      <c r="N85" s="54"/>
    </row>
    <row r="86" spans="1:14" ht="15.75" thickBot="1">
      <c r="B86" s="834" t="s">
        <v>953</v>
      </c>
      <c r="C86" s="835"/>
      <c r="D86" s="835"/>
      <c r="E86" s="835"/>
      <c r="F86" s="835"/>
      <c r="G86" s="835"/>
      <c r="H86" s="835"/>
      <c r="I86" s="835"/>
      <c r="J86" s="835"/>
      <c r="K86" s="835"/>
      <c r="L86" s="835"/>
      <c r="M86" s="836"/>
      <c r="N86" s="55">
        <f>L83+L84+L85</f>
        <v>45150.98817004545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195654.28207019696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1"/>
      <c r="K118" s="811"/>
      <c r="L118" s="811"/>
      <c r="M118" s="811"/>
      <c r="N118" s="812"/>
    </row>
    <row r="119" spans="2:14" ht="15.75" customHeight="1"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47" t="s">
        <v>241</v>
      </c>
      <c r="B36" s="847" t="str">
        <f>VLOOKUP(A36,EQUIPOS!A6:D154,3,FALSE)</f>
        <v>Grúa (capacidad 15 ton)</v>
      </c>
      <c r="C36" s="848"/>
      <c r="D36" s="848"/>
      <c r="E36" s="848"/>
      <c r="F36" s="848"/>
      <c r="G36" s="848"/>
      <c r="H36" s="849"/>
      <c r="I36" s="271"/>
      <c r="J36" s="272"/>
      <c r="K36" s="273">
        <f>VLOOKUP(A36,EQUIPOS!A6:D163,4,FALSE)</f>
        <v>168295.60492476073</v>
      </c>
      <c r="L36" s="274"/>
      <c r="M36" s="275">
        <v>1.375</v>
      </c>
      <c r="N36" s="276">
        <f>K36/M36</f>
        <v>122396.80358164417</v>
      </c>
    </row>
    <row r="37" spans="1:14">
      <c r="A37" s="147" t="s">
        <v>373</v>
      </c>
      <c r="B37" s="847" t="str">
        <f>VLOOKUP(A37,EQUIPOS!A7:D154,3,FALSE)</f>
        <v>Volqueta 6 m3</v>
      </c>
      <c r="C37" s="848"/>
      <c r="D37" s="848"/>
      <c r="E37" s="848"/>
      <c r="F37" s="848"/>
      <c r="G37" s="848"/>
      <c r="H37" s="849"/>
      <c r="I37" s="271"/>
      <c r="J37" s="272"/>
      <c r="K37" s="273">
        <f>VLOOKUP(A37,EQUIPOS!A7:D164,4,FALSE)</f>
        <v>66118.812458393193</v>
      </c>
      <c r="L37" s="274"/>
      <c r="M37" s="275">
        <v>1.375</v>
      </c>
      <c r="N37" s="276">
        <f>K37/M37</f>
        <v>48086.409060649596</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984.2</v>
      </c>
    </row>
    <row r="43" spans="1:14" ht="15.75" thickBot="1">
      <c r="B43" s="834" t="s">
        <v>953</v>
      </c>
      <c r="C43" s="835"/>
      <c r="D43" s="835"/>
      <c r="E43" s="835"/>
      <c r="F43" s="835"/>
      <c r="G43" s="835"/>
      <c r="H43" s="835"/>
      <c r="I43" s="835"/>
      <c r="J43" s="835"/>
      <c r="K43" s="835"/>
      <c r="L43" s="835"/>
      <c r="M43" s="836"/>
      <c r="N43" s="398">
        <f>SUM(N36:N42)</f>
        <v>171467.41264229378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11314.878511932991</v>
      </c>
      <c r="N49" s="276">
        <f>K49*M49</f>
        <v>11314.878511932991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1797.8296754954424</v>
      </c>
      <c r="N50" s="276">
        <f>K50*M50</f>
        <v>1797.8296754954424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11</v>
      </c>
      <c r="N70" s="399">
        <f>K70/M70</f>
        <v>19684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19684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210511.78659260483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42102.357318520968</v>
      </c>
      <c r="M83" s="869"/>
      <c r="N83" s="54"/>
    </row>
    <row r="84" spans="1:14">
      <c r="B84" s="92" t="s">
        <v>973</v>
      </c>
      <c r="C84" s="93"/>
      <c r="D84" s="93"/>
      <c r="E84" s="93"/>
      <c r="F84" s="93"/>
      <c r="G84" s="93"/>
      <c r="H84" s="93"/>
      <c r="I84" s="90"/>
      <c r="J84" s="91"/>
      <c r="K84" s="308">
        <v>0.05</v>
      </c>
      <c r="L84" s="868">
        <f>N78*K84</f>
        <v>10525.589329630242</v>
      </c>
      <c r="M84" s="869"/>
      <c r="N84" s="54"/>
    </row>
    <row r="85" spans="1:14" ht="15.75" thickBot="1">
      <c r="B85" s="94" t="s">
        <v>974</v>
      </c>
      <c r="C85" s="95"/>
      <c r="D85" s="95"/>
      <c r="E85" s="95"/>
      <c r="F85" s="95"/>
      <c r="G85" s="95"/>
      <c r="H85" s="95"/>
      <c r="I85" s="96"/>
      <c r="J85" s="97"/>
      <c r="K85" s="309">
        <v>0.05</v>
      </c>
      <c r="L85" s="870">
        <f>N78*K85</f>
        <v>10525.589329630242</v>
      </c>
      <c r="M85" s="871"/>
      <c r="N85" s="54"/>
    </row>
    <row r="86" spans="1:14" ht="15.75" thickBot="1">
      <c r="B86" s="834" t="s">
        <v>953</v>
      </c>
      <c r="C86" s="835"/>
      <c r="D86" s="835"/>
      <c r="E86" s="835"/>
      <c r="F86" s="835"/>
      <c r="G86" s="835"/>
      <c r="H86" s="835"/>
      <c r="I86" s="835"/>
      <c r="J86" s="835"/>
      <c r="K86" s="835"/>
      <c r="L86" s="835"/>
      <c r="M86" s="836"/>
      <c r="N86" s="55">
        <f>L83+L84+L85</f>
        <v>63153.535977781445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273665.32257038628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1"/>
      <c r="K118" s="811"/>
      <c r="L118" s="811"/>
      <c r="M118" s="811"/>
      <c r="N118" s="812"/>
    </row>
    <row r="119" spans="2:14" ht="15.75" customHeight="1"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1436</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47" t="s">
        <v>241</v>
      </c>
      <c r="B36" s="847" t="str">
        <f>VLOOKUP(A36,EQUIPOS!A6:D154,3,FALSE)</f>
        <v>Grúa (capacidad 15 ton)</v>
      </c>
      <c r="C36" s="848"/>
      <c r="D36" s="848"/>
      <c r="E36" s="848"/>
      <c r="F36" s="848"/>
      <c r="G36" s="848"/>
      <c r="H36" s="849"/>
      <c r="I36" s="271"/>
      <c r="J36" s="272"/>
      <c r="K36" s="273">
        <f>VLOOKUP(A36,EQUIPOS!A6:D163,4,FALSE)</f>
        <v>168295.60492476073</v>
      </c>
      <c r="L36" s="274"/>
      <c r="M36" s="275">
        <v>1.3125</v>
      </c>
      <c r="N36" s="276">
        <f>K36/M36</f>
        <v>128225.2227998177</v>
      </c>
    </row>
    <row r="37" spans="1:14">
      <c r="A37" s="147" t="s">
        <v>373</v>
      </c>
      <c r="B37" s="847" t="str">
        <f>VLOOKUP(A37,EQUIPOS!A7:D154,3,FALSE)</f>
        <v>Volqueta 6 m3</v>
      </c>
      <c r="C37" s="848"/>
      <c r="D37" s="848"/>
      <c r="E37" s="848"/>
      <c r="F37" s="848"/>
      <c r="G37" s="848"/>
      <c r="H37" s="849"/>
      <c r="I37" s="271"/>
      <c r="J37" s="272"/>
      <c r="K37" s="273">
        <f>VLOOKUP(A37,EQUIPOS!A7:D164,4,FALSE)</f>
        <v>66118.812458393193</v>
      </c>
      <c r="L37" s="274"/>
      <c r="M37" s="275">
        <v>1.3125</v>
      </c>
      <c r="N37" s="276">
        <f>K37/M37</f>
        <v>50376.238063537668</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0.05</v>
      </c>
      <c r="M42" s="859"/>
      <c r="N42" s="108">
        <f>N76*L42</f>
        <v>1031.0666666666666</v>
      </c>
    </row>
    <row r="43" spans="1:14" ht="15.75" thickBot="1">
      <c r="B43" s="834" t="s">
        <v>953</v>
      </c>
      <c r="C43" s="835"/>
      <c r="D43" s="835"/>
      <c r="E43" s="835"/>
      <c r="F43" s="835"/>
      <c r="G43" s="835"/>
      <c r="H43" s="835"/>
      <c r="I43" s="835"/>
      <c r="J43" s="835"/>
      <c r="K43" s="835"/>
      <c r="L43" s="835"/>
      <c r="M43" s="836"/>
      <c r="N43" s="398">
        <f>SUM(N36:N42)</f>
        <v>179632.52753002205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624.76657628825944</v>
      </c>
      <c r="N48" s="276">
        <f>K48*M48</f>
        <v>6247.6657628825942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11314.878511932991</v>
      </c>
      <c r="N49" s="276">
        <f>K49*M49</f>
        <v>11314.878511932991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1797.8296754954424</v>
      </c>
      <c r="N50" s="276">
        <f>K50*M50</f>
        <v>1797.8296754954424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19360.373950311026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10.5</v>
      </c>
      <c r="N70" s="399">
        <f>K70/M70</f>
        <v>20621.333333333332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20621.333333333332</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219614.23481366641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43922.846962733282</v>
      </c>
      <c r="M83" s="869"/>
      <c r="N83" s="54"/>
    </row>
    <row r="84" spans="1:14">
      <c r="B84" s="92" t="s">
        <v>973</v>
      </c>
      <c r="C84" s="93"/>
      <c r="D84" s="93"/>
      <c r="E84" s="93"/>
      <c r="F84" s="93"/>
      <c r="G84" s="93"/>
      <c r="H84" s="93"/>
      <c r="I84" s="90"/>
      <c r="J84" s="91"/>
      <c r="K84" s="308">
        <v>0.05</v>
      </c>
      <c r="L84" s="868">
        <f>N78*K84</f>
        <v>10980.71174068332</v>
      </c>
      <c r="M84" s="869"/>
      <c r="N84" s="54"/>
    </row>
    <row r="85" spans="1:14" ht="15.75" thickBot="1">
      <c r="B85" s="94" t="s">
        <v>974</v>
      </c>
      <c r="C85" s="95"/>
      <c r="D85" s="95"/>
      <c r="E85" s="95"/>
      <c r="F85" s="95"/>
      <c r="G85" s="95"/>
      <c r="H85" s="95"/>
      <c r="I85" s="96"/>
      <c r="J85" s="97"/>
      <c r="K85" s="309">
        <v>0.05</v>
      </c>
      <c r="L85" s="870">
        <f>N78*K85</f>
        <v>10980.71174068332</v>
      </c>
      <c r="M85" s="871"/>
      <c r="N85" s="54"/>
    </row>
    <row r="86" spans="1:14" ht="15.75" thickBot="1">
      <c r="B86" s="834" t="s">
        <v>953</v>
      </c>
      <c r="C86" s="835"/>
      <c r="D86" s="835"/>
      <c r="E86" s="835"/>
      <c r="F86" s="835"/>
      <c r="G86" s="835"/>
      <c r="H86" s="835"/>
      <c r="I86" s="835"/>
      <c r="J86" s="835"/>
      <c r="K86" s="835"/>
      <c r="L86" s="835"/>
      <c r="M86" s="836"/>
      <c r="N86" s="55">
        <f>L83+L84+L85</f>
        <v>65884.270444099922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285498.50525776634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16"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47" t="s">
        <v>312</v>
      </c>
      <c r="B36" s="847" t="str">
        <f>VLOOKUP(A36,EQUIPOS!A6:D154,3,FALSE)</f>
        <v>Retroexcavadora sobre oruga, potencia 138 HP, balde de 1,5 m3.</v>
      </c>
      <c r="C36" s="848"/>
      <c r="D36" s="848"/>
      <c r="E36" s="848"/>
      <c r="F36" s="848"/>
      <c r="G36" s="848"/>
      <c r="H36" s="849"/>
      <c r="I36" s="271"/>
      <c r="J36" s="272"/>
      <c r="K36" s="273">
        <f>VLOOKUP(A36,EQUIPOS!A6:D163,4,FALSE)</f>
        <v>208528.56236877851</v>
      </c>
      <c r="L36" s="274"/>
      <c r="M36" s="275">
        <v>66</v>
      </c>
      <c r="N36" s="276">
        <f>K36/M36</f>
        <v>3159.5236722542199</v>
      </c>
    </row>
    <row r="37" spans="1:14">
      <c r="A37" s="147" t="s">
        <v>129</v>
      </c>
      <c r="B37" s="847" t="str">
        <f>VLOOKUP(A37,EQUIPOS!A7:D154,3,FALSE)</f>
        <v xml:space="preserve">Buldozer, Potencia al volante de 140 HP, motor de 2200 RPM, longitud de hoja 4,80m. </v>
      </c>
      <c r="C37" s="848"/>
      <c r="D37" s="848"/>
      <c r="E37" s="848"/>
      <c r="F37" s="848"/>
      <c r="G37" s="848"/>
      <c r="H37" s="849"/>
      <c r="I37" s="271"/>
      <c r="J37" s="272"/>
      <c r="K37" s="273">
        <f>VLOOKUP(A37,EQUIPOS!A7:D164,4,FALSE)</f>
        <v>228872.81235597644</v>
      </c>
      <c r="L37" s="274"/>
      <c r="M37" s="275">
        <v>100</v>
      </c>
      <c r="N37" s="276">
        <f>K37/M37</f>
        <v>2288.7281235597643</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1.0252083333333333</v>
      </c>
    </row>
    <row r="43" spans="1:14" ht="15.75" thickBot="1">
      <c r="B43" s="834" t="s">
        <v>953</v>
      </c>
      <c r="C43" s="835"/>
      <c r="D43" s="835"/>
      <c r="E43" s="835"/>
      <c r="F43" s="835"/>
      <c r="G43" s="835"/>
      <c r="H43" s="835"/>
      <c r="I43" s="835"/>
      <c r="J43" s="835"/>
      <c r="K43" s="835"/>
      <c r="L43" s="835"/>
      <c r="M43" s="836"/>
      <c r="N43" s="398">
        <f>SUM(N36:N42)</f>
        <v>5449.2770041473177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7823.7195039999997</v>
      </c>
      <c r="N48" s="276">
        <f>K48*M48</f>
        <v>7823.7195039999997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7823.7195039999997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102.52083333333333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13375.51734148065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2675.1034682961304</v>
      </c>
      <c r="M83" s="869"/>
      <c r="N83" s="54"/>
    </row>
    <row r="84" spans="1:14">
      <c r="B84" s="92" t="s">
        <v>973</v>
      </c>
      <c r="C84" s="93"/>
      <c r="D84" s="93"/>
      <c r="E84" s="93"/>
      <c r="F84" s="93"/>
      <c r="G84" s="93"/>
      <c r="H84" s="93"/>
      <c r="I84" s="90"/>
      <c r="J84" s="91"/>
      <c r="K84" s="308">
        <v>0.05</v>
      </c>
      <c r="L84" s="868">
        <f>N78*K84</f>
        <v>668.77586707403259</v>
      </c>
      <c r="M84" s="869"/>
      <c r="N84" s="54"/>
    </row>
    <row r="85" spans="1:14" ht="15.75" thickBot="1">
      <c r="B85" s="94" t="s">
        <v>974</v>
      </c>
      <c r="C85" s="95"/>
      <c r="D85" s="95"/>
      <c r="E85" s="95"/>
      <c r="F85" s="95"/>
      <c r="G85" s="95"/>
      <c r="H85" s="95"/>
      <c r="I85" s="96"/>
      <c r="J85" s="97"/>
      <c r="K85" s="309">
        <v>0.05</v>
      </c>
      <c r="L85" s="870">
        <f>N78*K85</f>
        <v>668.77586707403259</v>
      </c>
      <c r="M85" s="871"/>
      <c r="N85" s="54"/>
    </row>
    <row r="86" spans="1:14" ht="15.75" thickBot="1">
      <c r="B86" s="834" t="s">
        <v>953</v>
      </c>
      <c r="C86" s="835"/>
      <c r="D86" s="835"/>
      <c r="E86" s="835"/>
      <c r="F86" s="835"/>
      <c r="G86" s="835"/>
      <c r="H86" s="835"/>
      <c r="I86" s="835"/>
      <c r="J86" s="835"/>
      <c r="K86" s="835"/>
      <c r="L86" s="835"/>
      <c r="M86" s="836"/>
      <c r="N86" s="55">
        <f>L83+L84+L85</f>
        <v>4012.6552024441958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17388.172543924848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47" t="s">
        <v>312</v>
      </c>
      <c r="B36" s="847" t="str">
        <f>VLOOKUP(A36,EQUIPOS!A6:D154,3,FALSE)</f>
        <v>Retroexcavadora sobre oruga, potencia 138 HP, balde de 1,5 m3.</v>
      </c>
      <c r="C36" s="848"/>
      <c r="D36" s="848"/>
      <c r="E36" s="848"/>
      <c r="F36" s="848"/>
      <c r="G36" s="848"/>
      <c r="H36" s="849"/>
      <c r="I36" s="271"/>
      <c r="J36" s="272"/>
      <c r="K36" s="273">
        <f>VLOOKUP(A36,EQUIPOS!A6:D163,4,FALSE)</f>
        <v>208528.56236877851</v>
      </c>
      <c r="L36" s="274"/>
      <c r="M36" s="275">
        <v>66</v>
      </c>
      <c r="N36" s="276">
        <f>K36/M36</f>
        <v>3159.5236722542199</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1.0252083333333333</v>
      </c>
    </row>
    <row r="43" spans="1:14" ht="15.75" thickBot="1">
      <c r="B43" s="834" t="s">
        <v>953</v>
      </c>
      <c r="C43" s="835"/>
      <c r="D43" s="835"/>
      <c r="E43" s="835"/>
      <c r="F43" s="835"/>
      <c r="G43" s="835"/>
      <c r="H43" s="835"/>
      <c r="I43" s="835"/>
      <c r="J43" s="835"/>
      <c r="K43" s="835"/>
      <c r="L43" s="835"/>
      <c r="M43" s="836"/>
      <c r="N43" s="398">
        <f>SUM(N36:N42)</f>
        <v>3160.5488805875534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102.52083333333333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3263.0697139208869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652.61394278417742</v>
      </c>
      <c r="M83" s="869"/>
      <c r="N83" s="54"/>
    </row>
    <row r="84" spans="1:14">
      <c r="B84" s="92" t="s">
        <v>973</v>
      </c>
      <c r="C84" s="93"/>
      <c r="D84" s="93"/>
      <c r="E84" s="93"/>
      <c r="F84" s="93"/>
      <c r="G84" s="93"/>
      <c r="H84" s="93"/>
      <c r="I84" s="90"/>
      <c r="J84" s="91"/>
      <c r="K84" s="308">
        <v>0.05</v>
      </c>
      <c r="L84" s="868">
        <f>N78*K84</f>
        <v>163.15348569604436</v>
      </c>
      <c r="M84" s="869"/>
      <c r="N84" s="54"/>
    </row>
    <row r="85" spans="1:14" ht="15.75" thickBot="1">
      <c r="B85" s="94" t="s">
        <v>974</v>
      </c>
      <c r="C85" s="95"/>
      <c r="D85" s="95"/>
      <c r="E85" s="95"/>
      <c r="F85" s="95"/>
      <c r="G85" s="95"/>
      <c r="H85" s="95"/>
      <c r="I85" s="96"/>
      <c r="J85" s="97"/>
      <c r="K85" s="309">
        <v>0.05</v>
      </c>
      <c r="L85" s="870">
        <f>N78*K85</f>
        <v>163.15348569604436</v>
      </c>
      <c r="M85" s="871"/>
      <c r="N85" s="54"/>
    </row>
    <row r="86" spans="1:14" ht="15.75" thickBot="1">
      <c r="B86" s="834" t="s">
        <v>953</v>
      </c>
      <c r="C86" s="835"/>
      <c r="D86" s="835"/>
      <c r="E86" s="835"/>
      <c r="F86" s="835"/>
      <c r="G86" s="835"/>
      <c r="H86" s="835"/>
      <c r="I86" s="835"/>
      <c r="J86" s="835"/>
      <c r="K86" s="835"/>
      <c r="L86" s="835"/>
      <c r="M86" s="836"/>
      <c r="N86" s="55">
        <f>L83+L84+L85</f>
        <v>978.92091417626602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4241.9906280971527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89" zoomScaleNormal="89" workbookViewId="0">
      <selection activeCell="O49" sqref="O4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180</v>
      </c>
      <c r="B36" s="847" t="str">
        <f>VLOOKUP(A36,EQUIPOS!A6:D154,3,FALSE)</f>
        <v>Compresor 120 HP, con martillo.</v>
      </c>
      <c r="C36" s="848"/>
      <c r="D36" s="848"/>
      <c r="E36" s="848"/>
      <c r="F36" s="848"/>
      <c r="G36" s="848"/>
      <c r="H36" s="849"/>
      <c r="I36" s="271"/>
      <c r="J36" s="272"/>
      <c r="K36" s="273">
        <f>VLOOKUP(A36,EQUIPOS!A6:D163,4,FALSE)</f>
        <v>127151.56241998691</v>
      </c>
      <c r="L36" s="274"/>
      <c r="M36" s="275">
        <v>66</v>
      </c>
      <c r="N36" s="276">
        <f>K36/M36</f>
        <v>1926.5388245452561</v>
      </c>
    </row>
    <row r="37" spans="1:14">
      <c r="A37" s="111" t="s">
        <v>129</v>
      </c>
      <c r="B37" s="847" t="str">
        <f>VLOOKUP(A37,EQUIPOS!A7:D154,3,FALSE)</f>
        <v xml:space="preserve">Buldozer, Potencia al volante de 140 HP, motor de 2200 RPM, longitud de hoja 4,80m. </v>
      </c>
      <c r="C37" s="848"/>
      <c r="D37" s="848"/>
      <c r="E37" s="848"/>
      <c r="F37" s="848"/>
      <c r="G37" s="848"/>
      <c r="H37" s="849"/>
      <c r="I37" s="271"/>
      <c r="J37" s="272"/>
      <c r="K37" s="273">
        <f>VLOOKUP(A37,EQUIPOS!A7:D164,4,FALSE)</f>
        <v>228872.81235597644</v>
      </c>
      <c r="L37" s="274"/>
      <c r="M37" s="275">
        <v>100</v>
      </c>
      <c r="N37" s="276">
        <f>K37/M37</f>
        <v>2288.7281235597643</v>
      </c>
    </row>
    <row r="38" spans="1:14">
      <c r="A38" t="s">
        <v>312</v>
      </c>
      <c r="B38" s="847" t="str">
        <f>VLOOKUP(A38,EQUIPOS!A8:D154,3,FALSE)</f>
        <v>Retroexcavadora sobre oruga, potencia 138 HP, balde de 1,5 m3.</v>
      </c>
      <c r="C38" s="848"/>
      <c r="D38" s="848"/>
      <c r="E38" s="848"/>
      <c r="F38" s="848"/>
      <c r="G38" s="848"/>
      <c r="H38" s="849"/>
      <c r="I38" s="271"/>
      <c r="J38" s="272"/>
      <c r="K38" s="273">
        <f>VLOOKUP(A38,EQUIPOS!A8:D165,4,FALSE)</f>
        <v>208528.56236877851</v>
      </c>
      <c r="L38" s="274"/>
      <c r="M38" s="275">
        <v>66</v>
      </c>
      <c r="N38" s="276">
        <f>K38/M38</f>
        <v>3159.5236722542199</v>
      </c>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N78*L42</f>
        <v>6.0915622581215141</v>
      </c>
    </row>
    <row r="43" spans="1:14" ht="15.75" thickBot="1">
      <c r="B43" s="834" t="s">
        <v>953</v>
      </c>
      <c r="C43" s="835"/>
      <c r="D43" s="835"/>
      <c r="E43" s="835"/>
      <c r="F43" s="835"/>
      <c r="G43" s="835"/>
      <c r="H43" s="835"/>
      <c r="I43" s="835"/>
      <c r="J43" s="835"/>
      <c r="K43" s="835"/>
      <c r="L43" s="835"/>
      <c r="M43" s="836"/>
      <c r="N43" s="398">
        <f>SUM(N36:N42)</f>
        <v>7380.8821826173626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7301.438721555458</v>
      </c>
      <c r="N48" s="276">
        <f>K48*M48</f>
        <v>1460.2877443110917</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1033.9886837570696</v>
      </c>
      <c r="N49" s="276">
        <f t="shared" ref="N49:N54" si="0">K49*M49</f>
        <v>3101.9660512712089</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15181.827803804705</v>
      </c>
      <c r="N50" s="276">
        <f t="shared" si="0"/>
        <v>4554.5483411414116</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1651.9680225778866</v>
      </c>
      <c r="N51" s="276">
        <f t="shared" si="0"/>
        <v>330.39360451557735</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1108.9606729116604</v>
      </c>
      <c r="N52" s="276">
        <f t="shared" si="0"/>
        <v>554.48033645583018</v>
      </c>
    </row>
    <row r="53" spans="1:14">
      <c r="B53" s="46"/>
      <c r="C53" s="285"/>
      <c r="D53" s="285"/>
      <c r="E53" s="285"/>
      <c r="F53" s="285"/>
      <c r="G53" s="285"/>
      <c r="H53" s="285"/>
      <c r="I53" s="272"/>
      <c r="J53" s="228"/>
      <c r="K53" s="654"/>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7823.7195039999997</v>
      </c>
      <c r="N54" s="276">
        <f t="shared" si="0"/>
        <v>7823.7195039999997</v>
      </c>
    </row>
    <row r="55" spans="1:14" ht="15.75" thickBot="1">
      <c r="B55" s="829"/>
      <c r="C55" s="830"/>
      <c r="D55" s="830"/>
      <c r="E55" s="830"/>
      <c r="F55" s="830"/>
      <c r="G55" s="830"/>
      <c r="H55" s="830"/>
      <c r="I55" s="831"/>
      <c r="J55" s="45"/>
      <c r="K55" s="47"/>
      <c r="L55" s="832"/>
      <c r="M55" s="833"/>
      <c r="N55" s="48"/>
    </row>
    <row r="56" spans="1:14" ht="15.75" thickBot="1">
      <c r="B56" s="834" t="s">
        <v>953</v>
      </c>
      <c r="C56" s="835"/>
      <c r="D56" s="835"/>
      <c r="E56" s="835"/>
      <c r="F56" s="835"/>
      <c r="G56" s="835"/>
      <c r="H56" s="835"/>
      <c r="I56" s="835"/>
      <c r="J56" s="835"/>
      <c r="K56" s="835"/>
      <c r="L56" s="835"/>
      <c r="M56" s="836"/>
      <c r="N56" s="398">
        <f>SUM(N48:N55)</f>
        <v>17825.39558169512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B61" s="49"/>
      <c r="C61" s="321"/>
      <c r="D61" s="321"/>
      <c r="E61" s="321"/>
      <c r="F61" s="321"/>
      <c r="G61" s="321"/>
      <c r="H61" s="315"/>
      <c r="I61" s="283"/>
      <c r="J61" s="290"/>
      <c r="K61" s="283"/>
      <c r="L61" s="923"/>
      <c r="M61" s="924"/>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299">
        <v>528</v>
      </c>
      <c r="N72" s="399">
        <f>K72/M72</f>
        <v>102.52083333333333</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48"/>
    </row>
    <row r="78" spans="1:15" ht="15.75" thickBot="1">
      <c r="B78" s="834" t="s">
        <v>953</v>
      </c>
      <c r="C78" s="835"/>
      <c r="D78" s="835"/>
      <c r="E78" s="835"/>
      <c r="F78" s="835"/>
      <c r="G78" s="835"/>
      <c r="H78" s="835"/>
      <c r="I78" s="841"/>
      <c r="J78" s="841"/>
      <c r="K78" s="841"/>
      <c r="L78" s="841"/>
      <c r="M78" s="842"/>
      <c r="N78" s="305">
        <f>SUM(N72:N77)</f>
        <v>304.57811290607572</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25510.855877218557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5102.1711754437119</v>
      </c>
      <c r="M85" s="869"/>
      <c r="N85" s="54"/>
    </row>
    <row r="86" spans="1:14">
      <c r="B86" s="92" t="s">
        <v>973</v>
      </c>
      <c r="C86" s="93"/>
      <c r="D86" s="93"/>
      <c r="E86" s="93"/>
      <c r="F86" s="93"/>
      <c r="G86" s="93"/>
      <c r="H86" s="93"/>
      <c r="I86" s="90"/>
      <c r="J86" s="91"/>
      <c r="K86" s="308">
        <v>0.05</v>
      </c>
      <c r="L86" s="868">
        <f>N80*K86</f>
        <v>1275.542793860928</v>
      </c>
      <c r="M86" s="869"/>
      <c r="N86" s="54"/>
    </row>
    <row r="87" spans="1:14" ht="15.75" thickBot="1">
      <c r="B87" s="94" t="s">
        <v>974</v>
      </c>
      <c r="C87" s="95"/>
      <c r="D87" s="95"/>
      <c r="E87" s="95"/>
      <c r="F87" s="95"/>
      <c r="G87" s="95"/>
      <c r="H87" s="95"/>
      <c r="I87" s="96"/>
      <c r="J87" s="97"/>
      <c r="K87" s="309">
        <v>0.05</v>
      </c>
      <c r="L87" s="870">
        <f>N80*K87</f>
        <v>1275.542793860928</v>
      </c>
      <c r="M87" s="871"/>
      <c r="N87" s="54"/>
    </row>
    <row r="88" spans="1:14" ht="15.75" thickBot="1">
      <c r="B88" s="834" t="s">
        <v>953</v>
      </c>
      <c r="C88" s="835"/>
      <c r="D88" s="835"/>
      <c r="E88" s="835"/>
      <c r="F88" s="835"/>
      <c r="G88" s="835"/>
      <c r="H88" s="835"/>
      <c r="I88" s="835"/>
      <c r="J88" s="835"/>
      <c r="K88" s="835"/>
      <c r="L88" s="835"/>
      <c r="M88" s="836"/>
      <c r="N88" s="55">
        <f>L85+L86+L87</f>
        <v>7653.2567631655684</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33164.112640384126</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2216</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2217</v>
      </c>
      <c r="C106" s="34"/>
      <c r="D106" s="34"/>
      <c r="E106" s="34"/>
      <c r="F106" s="34"/>
      <c r="G106" s="34"/>
      <c r="H106" s="34"/>
      <c r="I106" s="34"/>
      <c r="J106" s="34"/>
      <c r="K106" s="34"/>
      <c r="L106" s="34"/>
      <c r="M106" s="34"/>
      <c r="N106" s="35"/>
    </row>
    <row r="107" spans="2:14" ht="15" customHeight="1">
      <c r="B107" s="872" t="s">
        <v>2218</v>
      </c>
      <c r="C107" s="873"/>
      <c r="D107" s="873"/>
      <c r="E107" s="873"/>
      <c r="F107" s="873"/>
      <c r="G107" s="873"/>
      <c r="H107" s="873"/>
      <c r="I107" s="873"/>
      <c r="J107" s="873"/>
      <c r="K107" s="873"/>
      <c r="L107" s="873"/>
      <c r="M107" s="873"/>
      <c r="N107" s="874"/>
    </row>
    <row r="108" spans="2:14" ht="15" customHeight="1">
      <c r="B108" s="872"/>
      <c r="C108" s="873"/>
      <c r="D108" s="873"/>
      <c r="E108" s="873"/>
      <c r="F108" s="873"/>
      <c r="G108" s="873"/>
      <c r="H108" s="873"/>
      <c r="I108" s="873"/>
      <c r="J108" s="873"/>
      <c r="K108" s="873"/>
      <c r="L108" s="873"/>
      <c r="M108" s="873"/>
      <c r="N108" s="874"/>
    </row>
    <row r="109" spans="2:14" ht="30" customHeight="1">
      <c r="B109" s="875" t="s">
        <v>2219</v>
      </c>
      <c r="C109" s="876"/>
      <c r="D109" s="876"/>
      <c r="E109" s="876"/>
      <c r="F109" s="876"/>
      <c r="G109" s="876"/>
      <c r="H109" s="876"/>
      <c r="I109" s="876"/>
      <c r="J109" s="876"/>
      <c r="K109" s="876"/>
      <c r="L109" s="876"/>
      <c r="M109" s="876"/>
      <c r="N109" s="877"/>
    </row>
    <row r="110" spans="2:14">
      <c r="B110" s="875"/>
      <c r="C110" s="876"/>
      <c r="D110" s="876"/>
      <c r="E110" s="876"/>
      <c r="F110" s="876"/>
      <c r="G110" s="876"/>
      <c r="H110" s="876"/>
      <c r="I110" s="876"/>
      <c r="J110" s="876"/>
      <c r="K110" s="876"/>
      <c r="L110" s="876"/>
      <c r="M110" s="876"/>
      <c r="N110" s="87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2220</v>
      </c>
      <c r="C120" s="58"/>
      <c r="D120" s="58"/>
      <c r="E120" s="15"/>
      <c r="F120" s="15"/>
      <c r="G120" s="15"/>
      <c r="H120" s="15"/>
      <c r="I120" s="15"/>
      <c r="J120" s="811"/>
      <c r="K120" s="811"/>
      <c r="L120" s="811"/>
      <c r="M120" s="811"/>
      <c r="N120" s="812"/>
    </row>
    <row r="121" spans="2:14" ht="15.75" thickBot="1">
      <c r="B121" s="265" t="s">
        <v>2221</v>
      </c>
      <c r="C121" s="397"/>
      <c r="D121" s="397"/>
      <c r="E121" s="60"/>
      <c r="F121" s="60"/>
      <c r="G121" s="60"/>
      <c r="H121" s="60"/>
      <c r="I121" s="60"/>
      <c r="J121" s="813"/>
      <c r="K121" s="813"/>
      <c r="L121" s="813"/>
      <c r="M121" s="813"/>
      <c r="N121"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312</v>
      </c>
      <c r="B36" s="847" t="str">
        <f>VLOOKUP(A36,EQUIPOS!A6:D154,3,FALSE)</f>
        <v>Retroexcavadora sobre oruga, potencia 138 HP, balde de 1,5 m3.</v>
      </c>
      <c r="C36" s="848"/>
      <c r="D36" s="848"/>
      <c r="E36" s="848"/>
      <c r="F36" s="848"/>
      <c r="G36" s="848"/>
      <c r="H36" s="849"/>
      <c r="I36" s="271"/>
      <c r="J36" s="272"/>
      <c r="K36" s="273">
        <f>VLOOKUP(A36,EQUIPOS!A6:D163,4,FALSE)</f>
        <v>208528.56236877851</v>
      </c>
      <c r="L36" s="274"/>
      <c r="M36" s="275">
        <v>66</v>
      </c>
      <c r="N36" s="276">
        <f>K36/M36</f>
        <v>3159.5236722542199</v>
      </c>
    </row>
    <row r="37" spans="1:14">
      <c r="A37" s="111" t="s">
        <v>129</v>
      </c>
      <c r="B37" s="847" t="str">
        <f>VLOOKUP(A37,EQUIPOS!A7:D154,3,FALSE)</f>
        <v xml:space="preserve">Buldozer, Potencia al volante de 140 HP, motor de 2200 RPM, longitud de hoja 4,80m. </v>
      </c>
      <c r="C37" s="848"/>
      <c r="D37" s="848"/>
      <c r="E37" s="848"/>
      <c r="F37" s="848"/>
      <c r="G37" s="848"/>
      <c r="H37" s="849"/>
      <c r="I37" s="271"/>
      <c r="J37" s="272"/>
      <c r="K37" s="273">
        <f>VLOOKUP(A37,EQUIPOS!A7:D164,4,FALSE)</f>
        <v>228872.81235597644</v>
      </c>
      <c r="L37" s="274"/>
      <c r="M37" s="275">
        <v>100</v>
      </c>
      <c r="N37" s="276">
        <f>K37/M37</f>
        <v>2288.7281235597643</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1.0252083333333333</v>
      </c>
    </row>
    <row r="43" spans="1:14" ht="15.75" thickBot="1">
      <c r="B43" s="834" t="s">
        <v>953</v>
      </c>
      <c r="C43" s="835"/>
      <c r="D43" s="835"/>
      <c r="E43" s="835"/>
      <c r="F43" s="835"/>
      <c r="G43" s="835"/>
      <c r="H43" s="835"/>
      <c r="I43" s="835"/>
      <c r="J43" s="835"/>
      <c r="K43" s="835"/>
      <c r="L43" s="835"/>
      <c r="M43" s="836"/>
      <c r="N43" s="398">
        <f>SUM(N36:N42)</f>
        <v>5449.2770041473177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7823.7195039999997</v>
      </c>
      <c r="N48" s="276">
        <f>K48*M48</f>
        <v>7823.7195039999997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7823.7195039999997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102.52083333333333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13375.51734148065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2675.1034682961304</v>
      </c>
      <c r="M83" s="869"/>
      <c r="N83" s="54"/>
    </row>
    <row r="84" spans="1:14">
      <c r="B84" s="92" t="s">
        <v>973</v>
      </c>
      <c r="C84" s="93"/>
      <c r="D84" s="93"/>
      <c r="E84" s="93"/>
      <c r="F84" s="93"/>
      <c r="G84" s="93"/>
      <c r="H84" s="93"/>
      <c r="I84" s="90"/>
      <c r="J84" s="91"/>
      <c r="K84" s="308">
        <v>0.05</v>
      </c>
      <c r="L84" s="868">
        <f>N78*K84</f>
        <v>668.77586707403259</v>
      </c>
      <c r="M84" s="869"/>
      <c r="N84" s="54"/>
    </row>
    <row r="85" spans="1:14" ht="15.75" thickBot="1">
      <c r="B85" s="94" t="s">
        <v>974</v>
      </c>
      <c r="C85" s="95"/>
      <c r="D85" s="95"/>
      <c r="E85" s="95"/>
      <c r="F85" s="95"/>
      <c r="G85" s="95"/>
      <c r="H85" s="95"/>
      <c r="I85" s="96"/>
      <c r="J85" s="97"/>
      <c r="K85" s="309">
        <v>0.05</v>
      </c>
      <c r="L85" s="870">
        <f>N78*K85</f>
        <v>668.77586707403259</v>
      </c>
      <c r="M85" s="871"/>
      <c r="N85" s="54"/>
    </row>
    <row r="86" spans="1:14" ht="15.75" thickBot="1">
      <c r="B86" s="834" t="s">
        <v>953</v>
      </c>
      <c r="C86" s="835"/>
      <c r="D86" s="835"/>
      <c r="E86" s="835"/>
      <c r="F86" s="835"/>
      <c r="G86" s="835"/>
      <c r="H86" s="835"/>
      <c r="I86" s="835"/>
      <c r="J86" s="835"/>
      <c r="K86" s="835"/>
      <c r="L86" s="835"/>
      <c r="M86" s="836"/>
      <c r="N86" s="55">
        <f>L83+L84+L85</f>
        <v>4012.6552024441958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17388.172543924848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1" sqref="O1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312</v>
      </c>
      <c r="B36" s="847" t="str">
        <f>VLOOKUP(A36,EQUIPOS!A6:D154,3,FALSE)</f>
        <v>Retroexcavadora sobre oruga, potencia 138 HP, balde de 1,5 m3.</v>
      </c>
      <c r="C36" s="848"/>
      <c r="D36" s="848"/>
      <c r="E36" s="848"/>
      <c r="F36" s="848"/>
      <c r="G36" s="848"/>
      <c r="H36" s="849"/>
      <c r="I36" s="271"/>
      <c r="J36" s="272"/>
      <c r="K36" s="273">
        <f>VLOOKUP(A36,EQUIPOS!A6:D163,4,FALSE)</f>
        <v>208528.56236877851</v>
      </c>
      <c r="L36" s="274"/>
      <c r="M36" s="275">
        <v>66</v>
      </c>
      <c r="N36" s="276">
        <f>K36/M36</f>
        <v>3159.5236722542199</v>
      </c>
    </row>
    <row r="37" spans="1:14">
      <c r="A37" s="111" t="s">
        <v>180</v>
      </c>
      <c r="B37" s="847" t="str">
        <f>VLOOKUP(A37,EQUIPOS!A7:D154,3,FALSE)</f>
        <v>Compresor 120 HP, con martillo.</v>
      </c>
      <c r="C37" s="848"/>
      <c r="D37" s="848"/>
      <c r="E37" s="848"/>
      <c r="F37" s="848"/>
      <c r="G37" s="848"/>
      <c r="H37" s="849"/>
      <c r="I37" s="271"/>
      <c r="J37" s="272"/>
      <c r="K37" s="273">
        <f>VLOOKUP(A37,EQUIPOS!A7:D164,4,FALSE)</f>
        <v>127151.56241998691</v>
      </c>
      <c r="L37" s="274"/>
      <c r="M37" s="275">
        <v>66</v>
      </c>
      <c r="N37" s="276">
        <f>K37/M37</f>
        <v>1926.5388245452561</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N79*L42</f>
        <v>6.0915622581215141</v>
      </c>
    </row>
    <row r="43" spans="1:14" ht="15.75" thickBot="1">
      <c r="B43" s="834" t="s">
        <v>953</v>
      </c>
      <c r="C43" s="835"/>
      <c r="D43" s="835"/>
      <c r="E43" s="835"/>
      <c r="F43" s="835"/>
      <c r="G43" s="835"/>
      <c r="H43" s="835"/>
      <c r="I43" s="835"/>
      <c r="J43" s="835"/>
      <c r="K43" s="835"/>
      <c r="L43" s="835"/>
      <c r="M43" s="836"/>
      <c r="N43" s="398">
        <f>SUM(N36:N42)</f>
        <v>5092.1540590575978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7301.438721555458</v>
      </c>
      <c r="N48" s="276">
        <f t="shared" ref="N48:N52" si="0">K48*M48</f>
        <v>1460.2877443110917</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1033.9886837570696</v>
      </c>
      <c r="N49" s="276">
        <f t="shared" si="0"/>
        <v>3101.9660512712089</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15181.827803804705</v>
      </c>
      <c r="N50" s="276">
        <f t="shared" si="0"/>
        <v>4554.5483411414116</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1651.9680225778866</v>
      </c>
      <c r="N51" s="276">
        <f t="shared" si="0"/>
        <v>330.39360451557735</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1108.9606729116604</v>
      </c>
      <c r="N52" s="276">
        <f t="shared" si="0"/>
        <v>554.48033645583018</v>
      </c>
    </row>
    <row r="53" spans="1:14">
      <c r="B53" s="46"/>
      <c r="C53" s="285"/>
      <c r="D53" s="285"/>
      <c r="E53" s="285"/>
      <c r="F53" s="285"/>
      <c r="G53" s="285"/>
      <c r="H53" s="285"/>
      <c r="I53" s="272"/>
      <c r="J53" s="228"/>
      <c r="K53" s="286"/>
      <c r="L53" s="271"/>
      <c r="M53" s="287"/>
      <c r="N53" s="276"/>
    </row>
    <row r="54" spans="1:14" ht="15.75" thickBot="1">
      <c r="B54" s="829"/>
      <c r="C54" s="830"/>
      <c r="D54" s="830"/>
      <c r="E54" s="830"/>
      <c r="F54" s="830"/>
      <c r="G54" s="830"/>
      <c r="H54" s="830"/>
      <c r="I54" s="831"/>
      <c r="J54" s="45"/>
      <c r="K54" s="47"/>
      <c r="L54" s="832"/>
      <c r="M54" s="833"/>
      <c r="N54" s="48"/>
    </row>
    <row r="55" spans="1:14" ht="15.75" thickBot="1">
      <c r="B55" s="834" t="s">
        <v>953</v>
      </c>
      <c r="C55" s="835"/>
      <c r="D55" s="835"/>
      <c r="E55" s="835"/>
      <c r="F55" s="835"/>
      <c r="G55" s="835"/>
      <c r="H55" s="835"/>
      <c r="I55" s="835"/>
      <c r="J55" s="835"/>
      <c r="K55" s="835"/>
      <c r="L55" s="835"/>
      <c r="M55" s="836"/>
      <c r="N55" s="398">
        <f>SUM(N48:N54)</f>
        <v>10001.67607769512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961"/>
      <c r="C65" s="962"/>
      <c r="D65" s="962"/>
      <c r="E65" s="962"/>
      <c r="F65" s="962"/>
      <c r="G65" s="963"/>
      <c r="H65" s="315"/>
      <c r="I65" s="283"/>
      <c r="J65" s="290"/>
      <c r="K65" s="283"/>
      <c r="L65" s="923"/>
      <c r="M65" s="924"/>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23"/>
      <c r="M67" s="824"/>
      <c r="N67" s="130"/>
    </row>
    <row r="68" spans="1:15" ht="15.75" thickBot="1">
      <c r="B68" s="840" t="s">
        <v>953</v>
      </c>
      <c r="C68" s="841"/>
      <c r="D68" s="841"/>
      <c r="E68" s="841"/>
      <c r="F68" s="841"/>
      <c r="G68" s="841"/>
      <c r="H68" s="841"/>
      <c r="I68" s="841"/>
      <c r="J68" s="841"/>
      <c r="K68" s="841"/>
      <c r="L68" s="841"/>
      <c r="M68" s="842"/>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t="s">
        <v>6</v>
      </c>
      <c r="B73" s="52" t="str">
        <f>VLOOKUP(A73,'MANO DE OBRA'!A8:D68,3,FALSE)</f>
        <v xml:space="preserve">Obrero </v>
      </c>
      <c r="C73" s="50"/>
      <c r="D73" s="50"/>
      <c r="E73" s="50"/>
      <c r="F73" s="50"/>
      <c r="G73" s="50"/>
      <c r="H73" s="50"/>
      <c r="I73" s="296">
        <f>K73/J73*100</f>
        <v>29260.000000000004</v>
      </c>
      <c r="J73" s="297">
        <v>185</v>
      </c>
      <c r="K73" s="298">
        <f>VLOOKUP(A73,'MANO DE OBRA'!A8:D99,4,FALSE)</f>
        <v>54131</v>
      </c>
      <c r="L73" s="53"/>
      <c r="M73" s="299">
        <v>528</v>
      </c>
      <c r="N73" s="399">
        <f>K73/M73</f>
        <v>102.52083333333333</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21"/>
      <c r="C78" s="822"/>
      <c r="D78" s="822"/>
      <c r="E78" s="822"/>
      <c r="F78" s="822"/>
      <c r="G78" s="822"/>
      <c r="H78" s="822"/>
      <c r="I78" s="129"/>
      <c r="J78" s="129"/>
      <c r="K78" s="129"/>
      <c r="L78" s="922"/>
      <c r="M78" s="922"/>
      <c r="N78" s="48"/>
    </row>
    <row r="79" spans="1:15" ht="15.75" thickBot="1">
      <c r="B79" s="840" t="s">
        <v>953</v>
      </c>
      <c r="C79" s="841"/>
      <c r="D79" s="841"/>
      <c r="E79" s="841"/>
      <c r="F79" s="841"/>
      <c r="G79" s="841"/>
      <c r="H79" s="841"/>
      <c r="I79" s="841"/>
      <c r="J79" s="841"/>
      <c r="K79" s="841"/>
      <c r="L79" s="841"/>
      <c r="M79" s="842"/>
      <c r="N79" s="305">
        <f>SUM(N73:N78)</f>
        <v>304.57811290607572</v>
      </c>
    </row>
    <row r="80" spans="1:15" ht="15.75" thickBot="1">
      <c r="B80" s="36"/>
      <c r="C80" s="37"/>
      <c r="D80" s="37"/>
      <c r="E80" s="37"/>
      <c r="F80" s="37"/>
      <c r="G80" s="37"/>
      <c r="H80" s="37"/>
      <c r="I80" s="37"/>
      <c r="J80" s="37"/>
      <c r="K80" s="37"/>
      <c r="L80" s="37"/>
      <c r="M80" s="37"/>
      <c r="N80" s="38"/>
    </row>
    <row r="81" spans="1:14" ht="15.75" thickBot="1">
      <c r="B81" s="834" t="s">
        <v>967</v>
      </c>
      <c r="C81" s="835"/>
      <c r="D81" s="835"/>
      <c r="E81" s="835"/>
      <c r="F81" s="835"/>
      <c r="G81" s="835"/>
      <c r="H81" s="835"/>
      <c r="I81" s="835"/>
      <c r="J81" s="835"/>
      <c r="K81" s="835"/>
      <c r="L81" s="835"/>
      <c r="M81" s="836"/>
      <c r="N81" s="102">
        <f>N43+N55+N68+N79</f>
        <v>15398.408249658793</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25" t="s">
        <v>969</v>
      </c>
      <c r="C85" s="826"/>
      <c r="D85" s="826"/>
      <c r="E85" s="826"/>
      <c r="F85" s="826"/>
      <c r="G85" s="826"/>
      <c r="H85" s="826"/>
      <c r="I85" s="318"/>
      <c r="J85" s="338"/>
      <c r="K85" s="306" t="s">
        <v>970</v>
      </c>
      <c r="L85" s="864" t="s">
        <v>971</v>
      </c>
      <c r="M85" s="865"/>
      <c r="N85" s="307"/>
    </row>
    <row r="86" spans="1:14">
      <c r="B86" s="866" t="s">
        <v>972</v>
      </c>
      <c r="C86" s="867"/>
      <c r="D86" s="867"/>
      <c r="E86" s="867"/>
      <c r="F86" s="867"/>
      <c r="G86" s="867"/>
      <c r="H86" s="867"/>
      <c r="I86" s="90"/>
      <c r="J86" s="91"/>
      <c r="K86" s="308">
        <v>0.2</v>
      </c>
      <c r="L86" s="868">
        <f>N81*K86</f>
        <v>3079.6816499317588</v>
      </c>
      <c r="M86" s="869"/>
      <c r="N86" s="54"/>
    </row>
    <row r="87" spans="1:14">
      <c r="B87" s="92" t="s">
        <v>973</v>
      </c>
      <c r="C87" s="93"/>
      <c r="D87" s="93"/>
      <c r="E87" s="93"/>
      <c r="F87" s="93"/>
      <c r="G87" s="93"/>
      <c r="H87" s="93"/>
      <c r="I87" s="90"/>
      <c r="J87" s="91"/>
      <c r="K87" s="308">
        <v>0.05</v>
      </c>
      <c r="L87" s="868">
        <f>N81*K87</f>
        <v>769.9204124829397</v>
      </c>
      <c r="M87" s="869"/>
      <c r="N87" s="54"/>
    </row>
    <row r="88" spans="1:14" ht="15.75" thickBot="1">
      <c r="B88" s="94" t="s">
        <v>974</v>
      </c>
      <c r="C88" s="95"/>
      <c r="D88" s="95"/>
      <c r="E88" s="95"/>
      <c r="F88" s="95"/>
      <c r="G88" s="95"/>
      <c r="H88" s="95"/>
      <c r="I88" s="96"/>
      <c r="J88" s="97"/>
      <c r="K88" s="309">
        <v>0.05</v>
      </c>
      <c r="L88" s="870">
        <f>N81*K88</f>
        <v>769.9204124829397</v>
      </c>
      <c r="M88" s="871"/>
      <c r="N88" s="54"/>
    </row>
    <row r="89" spans="1:14" ht="15.75" thickBot="1">
      <c r="B89" s="834" t="s">
        <v>953</v>
      </c>
      <c r="C89" s="835"/>
      <c r="D89" s="835"/>
      <c r="E89" s="835"/>
      <c r="F89" s="835"/>
      <c r="G89" s="835"/>
      <c r="H89" s="835"/>
      <c r="I89" s="835"/>
      <c r="J89" s="835"/>
      <c r="K89" s="835"/>
      <c r="L89" s="835"/>
      <c r="M89" s="836"/>
      <c r="N89" s="55">
        <f>L86+L87+L88</f>
        <v>4619.5224748976379</v>
      </c>
    </row>
    <row r="90" spans="1:14" ht="15.75" thickBot="1">
      <c r="B90" s="36"/>
      <c r="C90" s="37"/>
      <c r="D90" s="37"/>
      <c r="E90" s="37"/>
      <c r="F90" s="37"/>
      <c r="G90" s="37"/>
      <c r="H90" s="37"/>
      <c r="I90" s="37"/>
      <c r="J90" s="37"/>
      <c r="K90" s="37"/>
      <c r="L90" s="37"/>
      <c r="M90" s="37"/>
      <c r="N90" s="38"/>
    </row>
    <row r="91" spans="1:14" ht="15.75" thickBot="1">
      <c r="A91" t="s">
        <v>2016</v>
      </c>
      <c r="B91" s="834" t="s">
        <v>975</v>
      </c>
      <c r="C91" s="835"/>
      <c r="D91" s="835"/>
      <c r="E91" s="835"/>
      <c r="F91" s="835"/>
      <c r="G91" s="835"/>
      <c r="H91" s="835"/>
      <c r="I91" s="835"/>
      <c r="J91" s="835"/>
      <c r="K91" s="835"/>
      <c r="L91" s="835"/>
      <c r="M91" s="836"/>
      <c r="N91" s="192">
        <f>N81+N89</f>
        <v>20017.930724556431</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2216</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2217</v>
      </c>
      <c r="C107" s="34"/>
      <c r="D107" s="34"/>
      <c r="E107" s="34"/>
      <c r="F107" s="34"/>
      <c r="G107" s="34"/>
      <c r="H107" s="34"/>
      <c r="I107" s="34"/>
      <c r="J107" s="34"/>
      <c r="K107" s="34"/>
      <c r="L107" s="34"/>
      <c r="M107" s="34"/>
      <c r="N107" s="35"/>
    </row>
    <row r="108" spans="2:14" ht="15" customHeight="1">
      <c r="B108" s="872" t="s">
        <v>2218</v>
      </c>
      <c r="C108" s="873"/>
      <c r="D108" s="873"/>
      <c r="E108" s="873"/>
      <c r="F108" s="873"/>
      <c r="G108" s="873"/>
      <c r="H108" s="873"/>
      <c r="I108" s="873"/>
      <c r="J108" s="873"/>
      <c r="K108" s="873"/>
      <c r="L108" s="873"/>
      <c r="M108" s="873"/>
      <c r="N108" s="874"/>
    </row>
    <row r="109" spans="2:14" ht="15" customHeight="1">
      <c r="B109" s="872"/>
      <c r="C109" s="873"/>
      <c r="D109" s="873"/>
      <c r="E109" s="873"/>
      <c r="F109" s="873"/>
      <c r="G109" s="873"/>
      <c r="H109" s="873"/>
      <c r="I109" s="873"/>
      <c r="J109" s="873"/>
      <c r="K109" s="873"/>
      <c r="L109" s="873"/>
      <c r="M109" s="873"/>
      <c r="N109" s="874"/>
    </row>
    <row r="110" spans="2:14" ht="32.25" customHeight="1">
      <c r="B110" s="875" t="s">
        <v>2219</v>
      </c>
      <c r="C110" s="876"/>
      <c r="D110" s="876"/>
      <c r="E110" s="876"/>
      <c r="F110" s="876"/>
      <c r="G110" s="876"/>
      <c r="H110" s="876"/>
      <c r="I110" s="876"/>
      <c r="J110" s="876"/>
      <c r="K110" s="876"/>
      <c r="L110" s="876"/>
      <c r="M110" s="876"/>
      <c r="N110" s="877"/>
    </row>
    <row r="111" spans="2:14">
      <c r="B111" s="875"/>
      <c r="C111" s="876"/>
      <c r="D111" s="876"/>
      <c r="E111" s="876"/>
      <c r="F111" s="876"/>
      <c r="G111" s="876"/>
      <c r="H111" s="876"/>
      <c r="I111" s="876"/>
      <c r="J111" s="876"/>
      <c r="K111" s="876"/>
      <c r="L111" s="876"/>
      <c r="M111" s="876"/>
      <c r="N111" s="87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2220</v>
      </c>
      <c r="C121" s="58"/>
      <c r="D121" s="58"/>
      <c r="E121" s="15"/>
      <c r="F121" s="15"/>
      <c r="G121" s="15"/>
      <c r="H121" s="15"/>
      <c r="I121" s="15"/>
      <c r="J121" s="811"/>
      <c r="K121" s="811"/>
      <c r="L121" s="811"/>
      <c r="M121" s="811"/>
      <c r="N121" s="812"/>
    </row>
    <row r="122" spans="2:14" ht="15.75" thickBot="1">
      <c r="B122" s="265" t="s">
        <v>2221</v>
      </c>
      <c r="C122" s="397"/>
      <c r="D122" s="397"/>
      <c r="E122" s="60"/>
      <c r="F122" s="60"/>
      <c r="G122" s="60"/>
      <c r="H122" s="60"/>
      <c r="I122" s="60"/>
      <c r="J122" s="813"/>
      <c r="K122" s="813"/>
      <c r="L122" s="813"/>
      <c r="M122" s="813"/>
      <c r="N122" s="81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312</v>
      </c>
      <c r="B36" s="847" t="str">
        <f>VLOOKUP(A36,EQUIPOS!A6:D154,3,FALSE)</f>
        <v>Retroexcavadora sobre oruga, potencia 138 HP, balde de 1,5 m3.</v>
      </c>
      <c r="C36" s="848"/>
      <c r="D36" s="848"/>
      <c r="E36" s="848"/>
      <c r="F36" s="848"/>
      <c r="G36" s="848"/>
      <c r="H36" s="849"/>
      <c r="I36" s="271"/>
      <c r="J36" s="272"/>
      <c r="K36" s="273">
        <f>VLOOKUP(A36,EQUIPOS!A6:D163,4,FALSE)</f>
        <v>208528.56236877851</v>
      </c>
      <c r="L36" s="274"/>
      <c r="M36" s="275">
        <v>66</v>
      </c>
      <c r="N36" s="276">
        <f>K36/M36</f>
        <v>3159.5236722542199</v>
      </c>
    </row>
    <row r="37" spans="1:14">
      <c r="A37" s="111"/>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1.0252083333333333</v>
      </c>
    </row>
    <row r="43" spans="1:14" ht="15.75" thickBot="1">
      <c r="B43" s="834" t="s">
        <v>953</v>
      </c>
      <c r="C43" s="835"/>
      <c r="D43" s="835"/>
      <c r="E43" s="835"/>
      <c r="F43" s="835"/>
      <c r="G43" s="835"/>
      <c r="H43" s="835"/>
      <c r="I43" s="835"/>
      <c r="J43" s="835"/>
      <c r="K43" s="835"/>
      <c r="L43" s="835"/>
      <c r="M43" s="836"/>
      <c r="N43" s="398">
        <f>SUM(N36:N42)</f>
        <v>3160.5488805875534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102.52083333333333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3263.0697139208869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652.61394278417742</v>
      </c>
      <c r="M83" s="869"/>
      <c r="N83" s="54"/>
    </row>
    <row r="84" spans="1:14">
      <c r="B84" s="92" t="s">
        <v>973</v>
      </c>
      <c r="C84" s="93"/>
      <c r="D84" s="93"/>
      <c r="E84" s="93"/>
      <c r="F84" s="93"/>
      <c r="G84" s="93"/>
      <c r="H84" s="93"/>
      <c r="I84" s="90"/>
      <c r="J84" s="91"/>
      <c r="K84" s="308">
        <v>0.05</v>
      </c>
      <c r="L84" s="868">
        <f>N78*K84</f>
        <v>163.15348569604436</v>
      </c>
      <c r="M84" s="869"/>
      <c r="N84" s="54"/>
    </row>
    <row r="85" spans="1:14" ht="15.75" thickBot="1">
      <c r="B85" s="94" t="s">
        <v>974</v>
      </c>
      <c r="C85" s="95"/>
      <c r="D85" s="95"/>
      <c r="E85" s="95"/>
      <c r="F85" s="95"/>
      <c r="G85" s="95"/>
      <c r="H85" s="95"/>
      <c r="I85" s="96"/>
      <c r="J85" s="97"/>
      <c r="K85" s="309">
        <v>0.05</v>
      </c>
      <c r="L85" s="870">
        <f>N78*K85</f>
        <v>163.15348569604436</v>
      </c>
      <c r="M85" s="871"/>
      <c r="N85" s="54"/>
    </row>
    <row r="86" spans="1:14" ht="15.75" thickBot="1">
      <c r="B86" s="834" t="s">
        <v>953</v>
      </c>
      <c r="C86" s="835"/>
      <c r="D86" s="835"/>
      <c r="E86" s="835"/>
      <c r="F86" s="835"/>
      <c r="G86" s="835"/>
      <c r="H86" s="835"/>
      <c r="I86" s="835"/>
      <c r="J86" s="835"/>
      <c r="K86" s="835"/>
      <c r="L86" s="835"/>
      <c r="M86" s="836"/>
      <c r="N86" s="55">
        <f>L83+L84+L85</f>
        <v>978.92091417626602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4241.9906280971527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148</v>
      </c>
      <c r="B36" s="847" t="str">
        <f>VLOOKUP(A36,EQUIPOS!A6:D154,3,FALSE)</f>
        <v>Cargador : Potencia en el volante 110 hp, Clasificación de RPM del motor 2300.</v>
      </c>
      <c r="C36" s="848"/>
      <c r="D36" s="848"/>
      <c r="E36" s="848"/>
      <c r="F36" s="848"/>
      <c r="G36" s="848"/>
      <c r="H36" s="849"/>
      <c r="I36" s="271"/>
      <c r="J36" s="272"/>
      <c r="K36" s="273">
        <f>VLOOKUP(A36,EQUIPOS!A6:D163,4,FALSE)</f>
        <v>178012.18738798166</v>
      </c>
      <c r="L36" s="274"/>
      <c r="M36" s="275">
        <v>66</v>
      </c>
      <c r="N36" s="276">
        <f>K36/M36</f>
        <v>2697.1543543633584</v>
      </c>
    </row>
    <row r="37" spans="1:14">
      <c r="A37" s="111" t="s">
        <v>129</v>
      </c>
      <c r="B37" s="847" t="str">
        <f>VLOOKUP(A37,EQUIPOS!A7:D154,3,FALSE)</f>
        <v xml:space="preserve">Buldozer, Potencia al volante de 140 HP, motor de 2200 RPM, longitud de hoja 4,80m. </v>
      </c>
      <c r="C37" s="848"/>
      <c r="D37" s="848"/>
      <c r="E37" s="848"/>
      <c r="F37" s="848"/>
      <c r="G37" s="848"/>
      <c r="H37" s="849"/>
      <c r="I37" s="271"/>
      <c r="J37" s="272"/>
      <c r="K37" s="273">
        <f>VLOOKUP(A37,EQUIPOS!A7:D164,4,FALSE)</f>
        <v>228872.81235597644</v>
      </c>
      <c r="L37" s="274"/>
      <c r="M37" s="275">
        <v>100</v>
      </c>
      <c r="N37" s="276">
        <f>K37/M37</f>
        <v>2288.7281235597643</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8"/>
      <c r="L39" s="851"/>
      <c r="M39" s="852"/>
      <c r="N39" s="277"/>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2.0504166666666666</v>
      </c>
    </row>
    <row r="43" spans="1:14" ht="15.75" thickBot="1">
      <c r="B43" s="834" t="s">
        <v>953</v>
      </c>
      <c r="C43" s="835"/>
      <c r="D43" s="835"/>
      <c r="E43" s="835"/>
      <c r="F43" s="835"/>
      <c r="G43" s="835"/>
      <c r="H43" s="835"/>
      <c r="I43" s="835"/>
      <c r="J43" s="835"/>
      <c r="K43" s="835"/>
      <c r="L43" s="835"/>
      <c r="M43" s="836"/>
      <c r="N43" s="398">
        <f>SUM(N36:N42)</f>
        <v>4987.9328945897896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9779.6493800000007</v>
      </c>
      <c r="N48" s="276">
        <f>K48*M48</f>
        <v>9779.6493800000007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9779.6493800000007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528</v>
      </c>
      <c r="N70" s="399">
        <f>K70/M70</f>
        <v>205.04166666666666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205.04166666666666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14972.623941256456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2994.5247882512913</v>
      </c>
      <c r="M83" s="869"/>
      <c r="N83" s="54"/>
    </row>
    <row r="84" spans="1:14">
      <c r="B84" s="92" t="s">
        <v>973</v>
      </c>
      <c r="C84" s="93"/>
      <c r="D84" s="93"/>
      <c r="E84" s="93"/>
      <c r="F84" s="93"/>
      <c r="G84" s="93"/>
      <c r="H84" s="93"/>
      <c r="I84" s="90"/>
      <c r="J84" s="91"/>
      <c r="K84" s="308">
        <v>0.05</v>
      </c>
      <c r="L84" s="868">
        <f>N78*K84</f>
        <v>748.63119706282282</v>
      </c>
      <c r="M84" s="869"/>
      <c r="N84" s="54"/>
    </row>
    <row r="85" spans="1:14" ht="15.75" thickBot="1">
      <c r="B85" s="94" t="s">
        <v>974</v>
      </c>
      <c r="C85" s="95"/>
      <c r="D85" s="95"/>
      <c r="E85" s="95"/>
      <c r="F85" s="95"/>
      <c r="G85" s="95"/>
      <c r="H85" s="95"/>
      <c r="I85" s="96"/>
      <c r="J85" s="97"/>
      <c r="K85" s="309">
        <v>0.05</v>
      </c>
      <c r="L85" s="870">
        <f>N78*K85</f>
        <v>748.63119706282282</v>
      </c>
      <c r="M85" s="871"/>
      <c r="N85" s="54"/>
    </row>
    <row r="86" spans="1:14" ht="15.75" thickBot="1">
      <c r="B86" s="834" t="s">
        <v>953</v>
      </c>
      <c r="C86" s="835"/>
      <c r="D86" s="835"/>
      <c r="E86" s="835"/>
      <c r="F86" s="835"/>
      <c r="G86" s="835"/>
      <c r="H86" s="835"/>
      <c r="I86" s="835"/>
      <c r="J86" s="835"/>
      <c r="K86" s="835"/>
      <c r="L86" s="835"/>
      <c r="M86" s="836"/>
      <c r="N86" s="55">
        <f>L83+L84+L85</f>
        <v>4491.7871823769374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19464.411123633392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1" t="s">
        <v>129</v>
      </c>
      <c r="B36" s="847" t="str">
        <f>VLOOKUP(A36,EQUIPOS!A6:D154,3,FALSE)</f>
        <v xml:space="preserve">Buldozer, Potencia al volante de 140 HP, motor de 2200 RPM, longitud de hoja 4,80m. </v>
      </c>
      <c r="C36" s="848"/>
      <c r="D36" s="848"/>
      <c r="E36" s="848"/>
      <c r="F36" s="848"/>
      <c r="G36" s="848"/>
      <c r="H36" s="849"/>
      <c r="I36" s="271"/>
      <c r="J36" s="272"/>
      <c r="K36" s="273">
        <f>VLOOKUP(A36,EQUIPOS!A6:D163,4,FALSE)</f>
        <v>228872.81235597644</v>
      </c>
      <c r="L36" s="468"/>
      <c r="M36" s="287">
        <v>50</v>
      </c>
      <c r="N36" s="276">
        <f>K36/M36</f>
        <v>4577.4562471195286</v>
      </c>
    </row>
    <row r="37" spans="1:14">
      <c r="A37" s="111" t="s">
        <v>152</v>
      </c>
      <c r="B37" s="847" t="str">
        <f>VLOOKUP(A37,EQUIPOS!A7:D154,3,FALSE)</f>
        <v xml:space="preserve">Carrotanque de agua(1000 Galones) </v>
      </c>
      <c r="C37" s="848"/>
      <c r="D37" s="848"/>
      <c r="E37" s="848"/>
      <c r="F37" s="848"/>
      <c r="G37" s="848"/>
      <c r="H37" s="849"/>
      <c r="I37" s="271"/>
      <c r="J37" s="272"/>
      <c r="K37" s="273">
        <f>VLOOKUP(A37,EQUIPOS!A7:D164,4,FALSE)</f>
        <v>69170.449956472876</v>
      </c>
      <c r="L37" s="468"/>
      <c r="M37" s="287">
        <v>50</v>
      </c>
      <c r="N37" s="276">
        <f>K37/M37</f>
        <v>1383.4089991294575</v>
      </c>
    </row>
    <row r="38" spans="1:14">
      <c r="A38" s="209" t="s">
        <v>269</v>
      </c>
      <c r="B38" s="847" t="str">
        <f>VLOOKUP(A38,EQUIPOS!A8:D154,3,FALSE)</f>
        <v>Motoniveladora  potencia 215 HP, ancho de cuchilla 4,27 m, peso 18 ton.</v>
      </c>
      <c r="C38" s="848"/>
      <c r="D38" s="848"/>
      <c r="E38" s="848"/>
      <c r="F38" s="848"/>
      <c r="G38" s="848"/>
      <c r="H38" s="849"/>
      <c r="I38" s="271"/>
      <c r="J38" s="272"/>
      <c r="K38" s="273">
        <f>VLOOKUP(A38,EQUIPOS!A8:D165,4,FALSE)</f>
        <v>193270.3748783801</v>
      </c>
      <c r="L38" s="468"/>
      <c r="M38" s="287">
        <v>50</v>
      </c>
      <c r="N38" s="276">
        <f>K38/M38</f>
        <v>3865.4074975676021</v>
      </c>
    </row>
    <row r="39" spans="1:14">
      <c r="A39" s="209" t="s">
        <v>365</v>
      </c>
      <c r="B39" s="847" t="str">
        <f>VLOOKUP(A39,EQUIPOS!A9:D154,3,FALSE)</f>
        <v xml:space="preserve">Vibrocompatador, potencia 153 HP, peso 10 Ton. </v>
      </c>
      <c r="C39" s="848"/>
      <c r="D39" s="848"/>
      <c r="E39" s="848"/>
      <c r="F39" s="848"/>
      <c r="G39" s="848"/>
      <c r="H39" s="849"/>
      <c r="I39" s="850"/>
      <c r="J39" s="831"/>
      <c r="K39" s="273">
        <f>VLOOKUP(A39,EQUIPOS!A9:D166,4,FALSE)</f>
        <v>137323.68741358587</v>
      </c>
      <c r="L39" s="964">
        <v>50</v>
      </c>
      <c r="M39" s="965"/>
      <c r="N39" s="276">
        <f>K39/L39</f>
        <v>2746.4737482717173</v>
      </c>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12572.746492088307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400</v>
      </c>
      <c r="N71" s="399">
        <f>K71/M71</f>
        <v>135.32749999999999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402.04310903601993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12974.789601124327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2594.9579202248656</v>
      </c>
      <c r="M83" s="869"/>
      <c r="N83" s="54"/>
    </row>
    <row r="84" spans="1:14">
      <c r="B84" s="92" t="s">
        <v>973</v>
      </c>
      <c r="C84" s="93"/>
      <c r="D84" s="93"/>
      <c r="E84" s="93"/>
      <c r="F84" s="93"/>
      <c r="G84" s="93"/>
      <c r="H84" s="93"/>
      <c r="I84" s="90"/>
      <c r="J84" s="91"/>
      <c r="K84" s="308">
        <v>0.05</v>
      </c>
      <c r="L84" s="868">
        <f>N78*K84</f>
        <v>648.73948005621639</v>
      </c>
      <c r="M84" s="869"/>
      <c r="N84" s="54"/>
    </row>
    <row r="85" spans="1:14" ht="15.75" thickBot="1">
      <c r="B85" s="94" t="s">
        <v>974</v>
      </c>
      <c r="C85" s="95"/>
      <c r="D85" s="95"/>
      <c r="E85" s="95"/>
      <c r="F85" s="95"/>
      <c r="G85" s="95"/>
      <c r="H85" s="95"/>
      <c r="I85" s="96"/>
      <c r="J85" s="97"/>
      <c r="K85" s="309">
        <v>0.05</v>
      </c>
      <c r="L85" s="870">
        <f>N78*K85</f>
        <v>648.73948005621639</v>
      </c>
      <c r="M85" s="871"/>
      <c r="N85" s="54"/>
    </row>
    <row r="86" spans="1:14" ht="15.75" thickBot="1">
      <c r="B86" s="834" t="s">
        <v>953</v>
      </c>
      <c r="C86" s="835"/>
      <c r="D86" s="835"/>
      <c r="E86" s="835"/>
      <c r="F86" s="835"/>
      <c r="G86" s="835"/>
      <c r="H86" s="835"/>
      <c r="I86" s="835"/>
      <c r="J86" s="835"/>
      <c r="K86" s="835"/>
      <c r="L86" s="835"/>
      <c r="M86" s="836"/>
      <c r="N86" s="55">
        <f>L83+L84+L85</f>
        <v>3892.4368803372986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16867.226481461625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129</v>
      </c>
      <c r="B36" s="847" t="str">
        <f>VLOOKUP(A36,EQUIPOS!A6:D154,3,FALSE)</f>
        <v xml:space="preserve">Buldozer, Potencia al volante de 140 HP, motor de 2200 RPM, longitud de hoja 4,80m. </v>
      </c>
      <c r="C36" s="848"/>
      <c r="D36" s="848"/>
      <c r="E36" s="848"/>
      <c r="F36" s="848"/>
      <c r="G36" s="848"/>
      <c r="H36" s="849"/>
      <c r="I36" s="271"/>
      <c r="J36" s="272"/>
      <c r="K36" s="273">
        <f>VLOOKUP(A36,EQUIPOS!A6:D163,4,FALSE)</f>
        <v>228872.81235597644</v>
      </c>
      <c r="L36" s="274"/>
      <c r="M36" s="275">
        <v>40</v>
      </c>
      <c r="N36" s="276">
        <f>K36/M36</f>
        <v>5721.8203088994105</v>
      </c>
    </row>
    <row r="37" spans="1:14">
      <c r="A37" s="116" t="s">
        <v>365</v>
      </c>
      <c r="B37" s="847" t="str">
        <f>VLOOKUP(A37,EQUIPOS!A7:D154,3,FALSE)</f>
        <v xml:space="preserve">Vibrocompatador, potencia 153 HP, peso 10 Ton. </v>
      </c>
      <c r="C37" s="848"/>
      <c r="D37" s="848"/>
      <c r="E37" s="848"/>
      <c r="F37" s="848"/>
      <c r="G37" s="848"/>
      <c r="H37" s="849"/>
      <c r="I37" s="271"/>
      <c r="J37" s="272"/>
      <c r="K37" s="273">
        <f>VLOOKUP(A37,EQUIPOS!A7:D164,4,FALSE)</f>
        <v>137323.68741358587</v>
      </c>
      <c r="L37" s="274"/>
      <c r="M37" s="275">
        <v>40</v>
      </c>
      <c r="N37" s="276">
        <f>K37/M37</f>
        <v>3433.0921853396467</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9154.9124942390572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502.55388629502494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9657.4663805340824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1931.4932761068167</v>
      </c>
      <c r="M83" s="869"/>
      <c r="N83" s="54"/>
    </row>
    <row r="84" spans="1:14">
      <c r="B84" s="92" t="s">
        <v>973</v>
      </c>
      <c r="C84" s="93"/>
      <c r="D84" s="93"/>
      <c r="E84" s="93"/>
      <c r="F84" s="93"/>
      <c r="G84" s="93"/>
      <c r="H84" s="93"/>
      <c r="I84" s="90"/>
      <c r="J84" s="91"/>
      <c r="K84" s="308">
        <v>0.05</v>
      </c>
      <c r="L84" s="868">
        <f>N78*K84</f>
        <v>482.87331902670417</v>
      </c>
      <c r="M84" s="869"/>
      <c r="N84" s="54"/>
    </row>
    <row r="85" spans="1:14" ht="15.75" thickBot="1">
      <c r="B85" s="94" t="s">
        <v>974</v>
      </c>
      <c r="C85" s="95"/>
      <c r="D85" s="95"/>
      <c r="E85" s="95"/>
      <c r="F85" s="95"/>
      <c r="G85" s="95"/>
      <c r="H85" s="95"/>
      <c r="I85" s="96"/>
      <c r="J85" s="97"/>
      <c r="K85" s="309">
        <v>0.05</v>
      </c>
      <c r="L85" s="870">
        <f>N78*K85</f>
        <v>482.87331902670417</v>
      </c>
      <c r="M85" s="871"/>
      <c r="N85" s="54"/>
    </row>
    <row r="86" spans="1:14" ht="15.75" thickBot="1">
      <c r="B86" s="834" t="s">
        <v>953</v>
      </c>
      <c r="C86" s="835"/>
      <c r="D86" s="835"/>
      <c r="E86" s="835"/>
      <c r="F86" s="835"/>
      <c r="G86" s="835"/>
      <c r="H86" s="835"/>
      <c r="I86" s="835"/>
      <c r="J86" s="835"/>
      <c r="K86" s="835"/>
      <c r="L86" s="835"/>
      <c r="M86" s="836"/>
      <c r="N86" s="55">
        <f>L83+L84+L85</f>
        <v>2897.2399141602245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12554.706294694308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129</v>
      </c>
      <c r="B36" s="847" t="str">
        <f>VLOOKUP(A36,EQUIPOS!A6:D154,3,FALSE)</f>
        <v xml:space="preserve">Buldozer, Potencia al volante de 140 HP, motor de 2200 RPM, longitud de hoja 4,80m. </v>
      </c>
      <c r="C36" s="848"/>
      <c r="D36" s="848"/>
      <c r="E36" s="848"/>
      <c r="F36" s="848"/>
      <c r="G36" s="848"/>
      <c r="H36" s="849"/>
      <c r="I36" s="271"/>
      <c r="J36" s="272"/>
      <c r="K36" s="273">
        <f>VLOOKUP(A36,EQUIPOS!A6:D163,4,FALSE)</f>
        <v>228872.81235597644</v>
      </c>
      <c r="L36" s="274"/>
      <c r="M36" s="275">
        <v>40</v>
      </c>
      <c r="N36" s="276">
        <f>K36/M36</f>
        <v>5721.8203088994105</v>
      </c>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5721.8203088994105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502.55388629502494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6224.3741951944357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1244.8748390388873</v>
      </c>
      <c r="M83" s="869"/>
      <c r="N83" s="54"/>
    </row>
    <row r="84" spans="1:14">
      <c r="B84" s="92" t="s">
        <v>973</v>
      </c>
      <c r="C84" s="93"/>
      <c r="D84" s="93"/>
      <c r="E84" s="93"/>
      <c r="F84" s="93"/>
      <c r="G84" s="93"/>
      <c r="H84" s="93"/>
      <c r="I84" s="90"/>
      <c r="J84" s="91"/>
      <c r="K84" s="308">
        <v>0.05</v>
      </c>
      <c r="L84" s="868">
        <f>N78*K84</f>
        <v>311.21870975972183</v>
      </c>
      <c r="M84" s="869"/>
      <c r="N84" s="54"/>
    </row>
    <row r="85" spans="1:14" ht="15.75" thickBot="1">
      <c r="B85" s="94" t="s">
        <v>974</v>
      </c>
      <c r="C85" s="95"/>
      <c r="D85" s="95"/>
      <c r="E85" s="95"/>
      <c r="F85" s="95"/>
      <c r="G85" s="95"/>
      <c r="H85" s="95"/>
      <c r="I85" s="96"/>
      <c r="J85" s="97"/>
      <c r="K85" s="309">
        <v>0.05</v>
      </c>
      <c r="L85" s="870">
        <f>N78*K85</f>
        <v>311.21870975972183</v>
      </c>
      <c r="M85" s="871"/>
      <c r="N85" s="54"/>
    </row>
    <row r="86" spans="1:14" ht="15.75" thickBot="1">
      <c r="B86" s="834" t="s">
        <v>953</v>
      </c>
      <c r="C86" s="835"/>
      <c r="D86" s="835"/>
      <c r="E86" s="835"/>
      <c r="F86" s="835"/>
      <c r="G86" s="835"/>
      <c r="H86" s="835"/>
      <c r="I86" s="835"/>
      <c r="J86" s="835"/>
      <c r="K86" s="835"/>
      <c r="L86" s="835"/>
      <c r="M86" s="836"/>
      <c r="N86" s="55">
        <f>L83+L84+L85</f>
        <v>1867.312258558331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8091.6864537527672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1441</v>
      </c>
      <c r="C31" s="84" t="s">
        <v>2230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2.1494824361440799</v>
      </c>
    </row>
    <row r="43" spans="1:14" ht="15.75" thickBot="1">
      <c r="B43" s="834" t="s">
        <v>953</v>
      </c>
      <c r="C43" s="835"/>
      <c r="D43" s="835"/>
      <c r="E43" s="835"/>
      <c r="F43" s="835"/>
      <c r="G43" s="835"/>
      <c r="H43" s="835"/>
      <c r="I43" s="835"/>
      <c r="J43" s="835"/>
      <c r="K43" s="835"/>
      <c r="L43" s="835"/>
      <c r="M43" s="836"/>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6209.1384906781514</v>
      </c>
      <c r="N48" s="276">
        <f>K48*M48</f>
        <v>8071.8800378815968</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8071.8800378815968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50"/>
      <c r="D59" s="50"/>
      <c r="E59" s="50"/>
      <c r="F59" s="50"/>
      <c r="G59" s="50"/>
      <c r="H59" s="292"/>
      <c r="I59" s="283"/>
      <c r="J59" s="283"/>
      <c r="K59" s="283"/>
      <c r="L59" s="923"/>
      <c r="M59" s="924"/>
      <c r="N59" s="295"/>
    </row>
    <row r="60" spans="1:14" ht="24.75" customHeight="1">
      <c r="B60" s="49"/>
      <c r="C60" s="321"/>
      <c r="D60" s="321"/>
      <c r="E60" s="321"/>
      <c r="F60" s="321"/>
      <c r="G60" s="321"/>
      <c r="H60" s="315"/>
      <c r="I60" s="403"/>
      <c r="J60" s="290"/>
      <c r="K60" s="283"/>
      <c r="L60" s="923"/>
      <c r="M60" s="924"/>
      <c r="N60" s="291"/>
    </row>
    <row r="61" spans="1:14">
      <c r="B61" s="49"/>
      <c r="C61" s="50"/>
      <c r="D61" s="50"/>
      <c r="E61" s="50"/>
      <c r="F61" s="50"/>
      <c r="G61" s="321"/>
      <c r="H61" s="315"/>
      <c r="I61" s="403"/>
      <c r="J61" s="290"/>
      <c r="K61" s="283"/>
      <c r="L61" s="923"/>
      <c r="M61" s="924"/>
      <c r="N61" s="295"/>
    </row>
    <row r="62" spans="1:14">
      <c r="B62" s="49"/>
      <c r="C62" s="50"/>
      <c r="D62" s="50"/>
      <c r="E62" s="50"/>
      <c r="F62" s="50"/>
      <c r="G62" s="50"/>
      <c r="H62" s="292"/>
      <c r="I62" s="283"/>
      <c r="J62" s="283"/>
      <c r="K62" s="283"/>
      <c r="L62" s="923"/>
      <c r="M62" s="924"/>
      <c r="N62" s="295"/>
    </row>
    <row r="63" spans="1:14">
      <c r="B63" s="49"/>
      <c r="C63" s="50"/>
      <c r="D63" s="50"/>
      <c r="E63" s="50"/>
      <c r="F63" s="50"/>
      <c r="G63" s="50"/>
      <c r="H63" s="292"/>
      <c r="I63" s="283"/>
      <c r="J63" s="283"/>
      <c r="K63" s="283"/>
      <c r="L63" s="923"/>
      <c r="M63" s="924"/>
      <c r="N63" s="295"/>
    </row>
    <row r="64" spans="1:14" ht="15.75" thickBot="1">
      <c r="B64" s="469"/>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214.948243614408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8288.9777639321492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1657.7955527864299</v>
      </c>
      <c r="M83" s="869"/>
      <c r="N83" s="54"/>
    </row>
    <row r="84" spans="1:14">
      <c r="B84" s="92" t="s">
        <v>973</v>
      </c>
      <c r="C84" s="93"/>
      <c r="D84" s="93"/>
      <c r="E84" s="93"/>
      <c r="F84" s="93"/>
      <c r="G84" s="93"/>
      <c r="H84" s="93"/>
      <c r="I84" s="90"/>
      <c r="J84" s="91"/>
      <c r="K84" s="308">
        <v>0.05</v>
      </c>
      <c r="L84" s="868">
        <f>N78*K84</f>
        <v>414.44888819660747</v>
      </c>
      <c r="M84" s="869"/>
      <c r="N84" s="54"/>
    </row>
    <row r="85" spans="1:14" ht="15.75" thickBot="1">
      <c r="B85" s="94" t="s">
        <v>974</v>
      </c>
      <c r="C85" s="95"/>
      <c r="D85" s="95"/>
      <c r="E85" s="95"/>
      <c r="F85" s="95"/>
      <c r="G85" s="95"/>
      <c r="H85" s="95"/>
      <c r="I85" s="96"/>
      <c r="J85" s="97"/>
      <c r="K85" s="309">
        <v>0.05</v>
      </c>
      <c r="L85" s="870">
        <f>N78*K85</f>
        <v>414.44888819660747</v>
      </c>
      <c r="M85" s="871"/>
      <c r="N85" s="54"/>
    </row>
    <row r="86" spans="1:14" ht="15.75" thickBot="1">
      <c r="B86" s="834" t="s">
        <v>953</v>
      </c>
      <c r="C86" s="835"/>
      <c r="D86" s="835"/>
      <c r="E86" s="835"/>
      <c r="F86" s="835"/>
      <c r="G86" s="835"/>
      <c r="H86" s="835"/>
      <c r="I86" s="835"/>
      <c r="J86" s="835"/>
      <c r="K86" s="835"/>
      <c r="L86" s="835"/>
      <c r="M86" s="836"/>
      <c r="N86" s="55">
        <f>L83+L84+L85</f>
        <v>2486.6933291796449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10775.671093111794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1.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1442</v>
      </c>
      <c r="C31" s="84" t="s">
        <v>2020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0.01</v>
      </c>
      <c r="M42" s="859"/>
      <c r="N42" s="108">
        <f>N76*L42</f>
        <v>2.1494824361440799</v>
      </c>
    </row>
    <row r="43" spans="1:14" ht="15.75" thickBot="1">
      <c r="B43" s="834" t="s">
        <v>953</v>
      </c>
      <c r="C43" s="835"/>
      <c r="D43" s="835"/>
      <c r="E43" s="835"/>
      <c r="F43" s="835"/>
      <c r="G43" s="835"/>
      <c r="H43" s="835"/>
      <c r="I43" s="835"/>
      <c r="J43" s="835"/>
      <c r="K43" s="835"/>
      <c r="L43" s="835"/>
      <c r="M43" s="836"/>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9731.1771350519812</v>
      </c>
      <c r="N48" s="276">
        <f>K48*M48</f>
        <v>11677.412562062376</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11677.412562062376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50"/>
      <c r="D59" s="50"/>
      <c r="E59" s="50"/>
      <c r="F59" s="50"/>
      <c r="G59" s="50"/>
      <c r="H59" s="292"/>
      <c r="I59" s="283"/>
      <c r="J59" s="283"/>
      <c r="K59" s="283"/>
      <c r="L59" s="923"/>
      <c r="M59" s="924"/>
      <c r="N59" s="295"/>
    </row>
    <row r="60" spans="1:14" ht="24.75" customHeight="1">
      <c r="B60" s="49"/>
      <c r="C60" s="321"/>
      <c r="D60" s="321"/>
      <c r="E60" s="321"/>
      <c r="F60" s="321"/>
      <c r="G60" s="321"/>
      <c r="H60" s="315"/>
      <c r="I60" s="403"/>
      <c r="J60" s="290"/>
      <c r="K60" s="283"/>
      <c r="L60" s="923"/>
      <c r="M60" s="924"/>
      <c r="N60" s="291"/>
    </row>
    <row r="61" spans="1:14">
      <c r="B61" s="49"/>
      <c r="C61" s="50"/>
      <c r="D61" s="50"/>
      <c r="E61" s="50"/>
      <c r="F61" s="50"/>
      <c r="G61" s="321"/>
      <c r="H61" s="315"/>
      <c r="I61" s="403"/>
      <c r="J61" s="290"/>
      <c r="K61" s="283"/>
      <c r="L61" s="923"/>
      <c r="M61" s="924"/>
      <c r="N61" s="295"/>
    </row>
    <row r="62" spans="1:14">
      <c r="B62" s="49"/>
      <c r="C62" s="50"/>
      <c r="D62" s="50"/>
      <c r="E62" s="50"/>
      <c r="F62" s="50"/>
      <c r="G62" s="50"/>
      <c r="H62" s="292"/>
      <c r="I62" s="283"/>
      <c r="J62" s="283"/>
      <c r="K62" s="283"/>
      <c r="L62" s="923"/>
      <c r="M62" s="924"/>
      <c r="N62" s="295"/>
    </row>
    <row r="63" spans="1:14">
      <c r="B63" s="49"/>
      <c r="C63" s="50"/>
      <c r="D63" s="50"/>
      <c r="E63" s="50"/>
      <c r="F63" s="50"/>
      <c r="G63" s="50"/>
      <c r="H63" s="292"/>
      <c r="I63" s="283"/>
      <c r="J63" s="283"/>
      <c r="K63" s="283"/>
      <c r="L63" s="923"/>
      <c r="M63" s="924"/>
      <c r="N63" s="295"/>
    </row>
    <row r="64" spans="1:14" ht="15.75" thickBot="1">
      <c r="B64" s="469"/>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214.948243614408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11894.510288112928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2378.9020576225857</v>
      </c>
      <c r="M83" s="869"/>
      <c r="N83" s="54"/>
    </row>
    <row r="84" spans="1:14">
      <c r="B84" s="92" t="s">
        <v>973</v>
      </c>
      <c r="C84" s="93"/>
      <c r="D84" s="93"/>
      <c r="E84" s="93"/>
      <c r="F84" s="93"/>
      <c r="G84" s="93"/>
      <c r="H84" s="93"/>
      <c r="I84" s="90"/>
      <c r="J84" s="91"/>
      <c r="K84" s="308">
        <v>0.05</v>
      </c>
      <c r="L84" s="868">
        <f>N78*K84</f>
        <v>594.72551440564644</v>
      </c>
      <c r="M84" s="869"/>
      <c r="N84" s="54"/>
    </row>
    <row r="85" spans="1:14" ht="15.75" thickBot="1">
      <c r="B85" s="94" t="s">
        <v>974</v>
      </c>
      <c r="C85" s="95"/>
      <c r="D85" s="95"/>
      <c r="E85" s="95"/>
      <c r="F85" s="95"/>
      <c r="G85" s="95"/>
      <c r="H85" s="95"/>
      <c r="I85" s="96"/>
      <c r="J85" s="97"/>
      <c r="K85" s="309">
        <v>0.05</v>
      </c>
      <c r="L85" s="870">
        <f>N78*K85</f>
        <v>594.72551440564644</v>
      </c>
      <c r="M85" s="871"/>
      <c r="N85" s="54"/>
    </row>
    <row r="86" spans="1:14" ht="15.75" thickBot="1">
      <c r="B86" s="834" t="s">
        <v>953</v>
      </c>
      <c r="C86" s="835"/>
      <c r="D86" s="835"/>
      <c r="E86" s="835"/>
      <c r="F86" s="835"/>
      <c r="G86" s="835"/>
      <c r="H86" s="835"/>
      <c r="I86" s="835"/>
      <c r="J86" s="835"/>
      <c r="K86" s="835"/>
      <c r="L86" s="835"/>
      <c r="M86" s="836"/>
      <c r="N86" s="55">
        <f>L83+L84+L85</f>
        <v>3568.3530864338782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15462.863374546807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1443</v>
      </c>
      <c r="C31" s="84" t="s">
        <v>1440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129</v>
      </c>
      <c r="B36" s="847" t="str">
        <f>VLOOKUP(A36,EQUIPOS!A6:D186,3,FALSE)</f>
        <v xml:space="preserve">Buldozer, Potencia al volante de 140 HP, motor de 2200 RPM, longitud de hoja 4,80m. </v>
      </c>
      <c r="C36" s="848"/>
      <c r="D36" s="848"/>
      <c r="E36" s="848"/>
      <c r="F36" s="848"/>
      <c r="G36" s="848"/>
      <c r="H36" s="849"/>
      <c r="I36" s="271"/>
      <c r="J36" s="272"/>
      <c r="K36" s="273">
        <f>VLOOKUP(A36,EQUIPOS!A6:D186,4,FALSE)</f>
        <v>228872.81235597644</v>
      </c>
      <c r="L36" s="274"/>
      <c r="M36" s="275">
        <v>45</v>
      </c>
      <c r="N36" s="276">
        <f>K36/M36</f>
        <v>5086.0624967994763</v>
      </c>
    </row>
    <row r="37" spans="1:14">
      <c r="A37" s="116" t="s">
        <v>152</v>
      </c>
      <c r="B37" s="847" t="str">
        <f>VLOOKUP(A37,EQUIPOS!A7:D187,3,FALSE)</f>
        <v xml:space="preserve">Carrotanque de agua(1000 Galones) </v>
      </c>
      <c r="C37" s="848"/>
      <c r="D37" s="848"/>
      <c r="E37" s="848"/>
      <c r="F37" s="848"/>
      <c r="G37" s="848"/>
      <c r="H37" s="849"/>
      <c r="I37" s="271"/>
      <c r="J37" s="272"/>
      <c r="K37" s="273">
        <f>VLOOKUP(A37,EQUIPOS!A7:D187,4,FALSE)</f>
        <v>69170.449956472876</v>
      </c>
      <c r="L37" s="274"/>
      <c r="M37" s="275">
        <v>45</v>
      </c>
      <c r="N37" s="276">
        <f>K37/M37</f>
        <v>1537.1211101438416</v>
      </c>
    </row>
    <row r="38" spans="1:14">
      <c r="A38" t="s">
        <v>269</v>
      </c>
      <c r="B38" s="847" t="str">
        <f>VLOOKUP(A38,EQUIPOS!A8:D188,3,FALSE)</f>
        <v>Motoniveladora  potencia 215 HP, ancho de cuchilla 4,27 m, peso 18 ton.</v>
      </c>
      <c r="C38" s="848"/>
      <c r="D38" s="848"/>
      <c r="E38" s="848"/>
      <c r="F38" s="848"/>
      <c r="G38" s="848"/>
      <c r="H38" s="849"/>
      <c r="I38" s="271"/>
      <c r="J38" s="272"/>
      <c r="K38" s="273">
        <f>VLOOKUP(A38,EQUIPOS!A8:D188,4,FALSE)</f>
        <v>193270.3748783801</v>
      </c>
      <c r="L38" s="274"/>
      <c r="M38" s="275">
        <v>45</v>
      </c>
      <c r="N38" s="276">
        <f>K38/M38</f>
        <v>4294.8972195195574</v>
      </c>
    </row>
    <row r="39" spans="1:14">
      <c r="A39" t="s">
        <v>365</v>
      </c>
      <c r="B39" s="847" t="str">
        <f>VLOOKUP(A39,EQUIPOS!A9:D189,3,FALSE)</f>
        <v xml:space="preserve">Vibrocompatador, potencia 153 HP, peso 10 Ton. </v>
      </c>
      <c r="C39" s="848"/>
      <c r="D39" s="848"/>
      <c r="E39" s="848"/>
      <c r="F39" s="848"/>
      <c r="G39" s="848"/>
      <c r="H39" s="849"/>
      <c r="I39" s="850"/>
      <c r="J39" s="831"/>
      <c r="K39" s="273">
        <f>VLOOKUP(A39,EQUIPOS!A9:D189,4,FALSE)</f>
        <v>137323.68741358587</v>
      </c>
      <c r="L39" s="851">
        <v>45</v>
      </c>
      <c r="M39" s="852"/>
      <c r="N39" s="276">
        <f>K39/L39</f>
        <v>3051.6374980796859</v>
      </c>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11.941569089689333</v>
      </c>
    </row>
    <row r="43" spans="1:14" ht="15.75" thickBot="1">
      <c r="B43" s="834" t="s">
        <v>953</v>
      </c>
      <c r="C43" s="835"/>
      <c r="D43" s="835"/>
      <c r="E43" s="835"/>
      <c r="F43" s="835"/>
      <c r="G43" s="835"/>
      <c r="H43" s="835"/>
      <c r="I43" s="835"/>
      <c r="J43" s="835"/>
      <c r="K43" s="835"/>
      <c r="L43" s="835"/>
      <c r="M43" s="836"/>
      <c r="N43" s="398">
        <f>SUM(N36:N42)</f>
        <v>13981.659893632252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14869.444515660574</v>
      </c>
      <c r="N48" s="276">
        <f>K48*M48</f>
        <v>18586.805644575717</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18586.805644575717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1291</v>
      </c>
      <c r="B59" s="49" t="str">
        <f>VLOOKUP(A59,TRANSPORTE!A5:D104,3,FALSE)</f>
        <v>Transporte de material seleccionado para relleno</v>
      </c>
      <c r="C59" s="50"/>
      <c r="D59" s="50"/>
      <c r="E59" s="50"/>
      <c r="F59" s="50"/>
      <c r="G59" s="50"/>
      <c r="H59" s="292" t="s">
        <v>1999</v>
      </c>
      <c r="I59" s="283">
        <v>1.25</v>
      </c>
      <c r="J59" s="283">
        <v>1</v>
      </c>
      <c r="K59" s="283">
        <f>I59*J59</f>
        <v>1.25</v>
      </c>
      <c r="L59" s="923">
        <f>VLOOKUP(A59,TRANSPORTE!A5:D123,4,FALSE)</f>
        <v>1320.9386327777418</v>
      </c>
      <c r="M59" s="924"/>
      <c r="N59" s="295">
        <f>K59*L59</f>
        <v>1651.1732909721773</v>
      </c>
    </row>
    <row r="60" spans="1:14" ht="24.75" customHeight="1">
      <c r="B60" s="49"/>
      <c r="C60" s="321"/>
      <c r="D60" s="321"/>
      <c r="E60" s="321"/>
      <c r="F60" s="321"/>
      <c r="G60" s="321"/>
      <c r="H60" s="315"/>
      <c r="I60" s="403"/>
      <c r="J60" s="290"/>
      <c r="K60" s="283"/>
      <c r="L60" s="923"/>
      <c r="M60" s="924"/>
      <c r="N60" s="291"/>
    </row>
    <row r="61" spans="1:14">
      <c r="B61" s="49"/>
      <c r="C61" s="50"/>
      <c r="D61" s="50"/>
      <c r="E61" s="50"/>
      <c r="F61" s="50"/>
      <c r="G61" s="321"/>
      <c r="H61" s="315"/>
      <c r="I61" s="403"/>
      <c r="J61" s="290"/>
      <c r="K61" s="283"/>
      <c r="L61" s="923"/>
      <c r="M61" s="924"/>
      <c r="N61" s="295"/>
    </row>
    <row r="62" spans="1:14">
      <c r="B62" s="49"/>
      <c r="C62" s="50"/>
      <c r="D62" s="50"/>
      <c r="E62" s="50"/>
      <c r="F62" s="50"/>
      <c r="G62" s="50"/>
      <c r="H62" s="292"/>
      <c r="I62" s="283"/>
      <c r="J62" s="283"/>
      <c r="K62" s="283"/>
      <c r="L62" s="923"/>
      <c r="M62" s="924"/>
      <c r="N62" s="295"/>
    </row>
    <row r="63" spans="1:14">
      <c r="B63" s="49"/>
      <c r="C63" s="50"/>
      <c r="D63" s="50"/>
      <c r="E63" s="50"/>
      <c r="F63" s="50"/>
      <c r="G63" s="50"/>
      <c r="H63" s="292"/>
      <c r="I63" s="283"/>
      <c r="J63" s="283"/>
      <c r="K63" s="283"/>
      <c r="L63" s="923"/>
      <c r="M63" s="924"/>
      <c r="N63" s="295"/>
    </row>
    <row r="64" spans="1:14" ht="15.75" thickBot="1">
      <c r="B64" s="469"/>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SUM(N59:N64)</f>
        <v>1651.1732909721773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34816.717283664613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6963.3434567329232</v>
      </c>
      <c r="M83" s="869"/>
      <c r="N83" s="54"/>
    </row>
    <row r="84" spans="1:14">
      <c r="B84" s="92" t="s">
        <v>973</v>
      </c>
      <c r="C84" s="93"/>
      <c r="D84" s="93"/>
      <c r="E84" s="93"/>
      <c r="F84" s="93"/>
      <c r="G84" s="93"/>
      <c r="H84" s="93"/>
      <c r="I84" s="90"/>
      <c r="J84" s="91"/>
      <c r="K84" s="308">
        <v>0.05</v>
      </c>
      <c r="L84" s="868">
        <f>N78*K84</f>
        <v>1740.8358641832308</v>
      </c>
      <c r="M84" s="869"/>
      <c r="N84" s="54"/>
    </row>
    <row r="85" spans="1:14" ht="15.75" thickBot="1">
      <c r="B85" s="94" t="s">
        <v>974</v>
      </c>
      <c r="C85" s="95"/>
      <c r="D85" s="95"/>
      <c r="E85" s="95"/>
      <c r="F85" s="95"/>
      <c r="G85" s="95"/>
      <c r="H85" s="95"/>
      <c r="I85" s="96"/>
      <c r="J85" s="97"/>
      <c r="K85" s="309">
        <v>0.05</v>
      </c>
      <c r="L85" s="870">
        <f>N78*K85</f>
        <v>1740.8358641832308</v>
      </c>
      <c r="M85" s="871"/>
      <c r="N85" s="54"/>
    </row>
    <row r="86" spans="1:14" ht="15.75" thickBot="1">
      <c r="B86" s="834" t="s">
        <v>953</v>
      </c>
      <c r="C86" s="835"/>
      <c r="D86" s="835"/>
      <c r="E86" s="835"/>
      <c r="F86" s="835"/>
      <c r="G86" s="835"/>
      <c r="H86" s="835"/>
      <c r="I86" s="835"/>
      <c r="J86" s="835"/>
      <c r="K86" s="835"/>
      <c r="L86" s="835"/>
      <c r="M86" s="836"/>
      <c r="N86" s="55">
        <f>L83+L84+L85</f>
        <v>10445.015185099384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ROUND((N78+N86),0)</f>
        <v>45262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10" zoomScale="78" zoomScaleNormal="78" workbookViewId="0">
      <selection activeCell="B37" sqref="B37:H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129</v>
      </c>
      <c r="B36" s="847" t="str">
        <f>VLOOKUP(A36,EQUIPOS!A6:D186,3,FALSE)</f>
        <v xml:space="preserve">Buldozer, Potencia al volante de 140 HP, motor de 2200 RPM, longitud de hoja 4,80m. </v>
      </c>
      <c r="C36" s="848"/>
      <c r="D36" s="848"/>
      <c r="E36" s="848"/>
      <c r="F36" s="848"/>
      <c r="G36" s="848"/>
      <c r="H36" s="849"/>
      <c r="I36" s="271"/>
      <c r="J36" s="272"/>
      <c r="K36" s="273">
        <f>VLOOKUP(A36,EQUIPOS!A6:D186,4,FALSE)</f>
        <v>228872.81235597644</v>
      </c>
      <c r="L36" s="274"/>
      <c r="M36" s="275">
        <v>45</v>
      </c>
      <c r="N36" s="276">
        <f>K36/M36</f>
        <v>5086.0624967994763</v>
      </c>
    </row>
    <row r="37" spans="1:14">
      <c r="A37" s="116" t="s">
        <v>152</v>
      </c>
      <c r="B37" s="847" t="str">
        <f>VLOOKUP(A37,EQUIPOS!A7:D187,3,FALSE)</f>
        <v xml:space="preserve">Carrotanque de agua(1000 Galones) </v>
      </c>
      <c r="C37" s="848"/>
      <c r="D37" s="848"/>
      <c r="E37" s="848"/>
      <c r="F37" s="848"/>
      <c r="G37" s="848"/>
      <c r="H37" s="849"/>
      <c r="I37" s="271"/>
      <c r="J37" s="272"/>
      <c r="K37" s="273">
        <f>VLOOKUP(A37,EQUIPOS!A7:D187,4,FALSE)</f>
        <v>69170.449956472876</v>
      </c>
      <c r="L37" s="274"/>
      <c r="M37" s="275">
        <v>45</v>
      </c>
      <c r="N37" s="276">
        <f>K37/M37</f>
        <v>1537.1211101438416</v>
      </c>
    </row>
    <row r="38" spans="1:14">
      <c r="A38" t="s">
        <v>269</v>
      </c>
      <c r="B38" s="847" t="str">
        <f>VLOOKUP(A38,EQUIPOS!A8:D188,3,FALSE)</f>
        <v>Motoniveladora  potencia 215 HP, ancho de cuchilla 4,27 m, peso 18 ton.</v>
      </c>
      <c r="C38" s="848"/>
      <c r="D38" s="848"/>
      <c r="E38" s="848"/>
      <c r="F38" s="848"/>
      <c r="G38" s="848"/>
      <c r="H38" s="849"/>
      <c r="I38" s="271"/>
      <c r="J38" s="272"/>
      <c r="K38" s="273">
        <f>VLOOKUP(A38,EQUIPOS!A8:D188,4,FALSE)</f>
        <v>193270.3748783801</v>
      </c>
      <c r="L38" s="274"/>
      <c r="M38" s="275">
        <v>45</v>
      </c>
      <c r="N38" s="276">
        <f>K38/M38</f>
        <v>4294.8972195195574</v>
      </c>
    </row>
    <row r="39" spans="1:14">
      <c r="A39" t="s">
        <v>365</v>
      </c>
      <c r="B39" s="847" t="str">
        <f>VLOOKUP(A39,EQUIPOS!A9:D189,3,FALSE)</f>
        <v xml:space="preserve">Vibrocompatador, potencia 153 HP, peso 10 Ton. </v>
      </c>
      <c r="C39" s="848"/>
      <c r="D39" s="848"/>
      <c r="E39" s="848"/>
      <c r="F39" s="848"/>
      <c r="G39" s="848"/>
      <c r="H39" s="849"/>
      <c r="I39" s="850"/>
      <c r="J39" s="831"/>
      <c r="K39" s="273">
        <f>VLOOKUP(A39,EQUIPOS!A9:D189,4,FALSE)</f>
        <v>137323.68741358587</v>
      </c>
      <c r="L39" s="851">
        <v>45</v>
      </c>
      <c r="M39" s="852"/>
      <c r="N39" s="276">
        <f>K39/L39</f>
        <v>3051.6374980796859</v>
      </c>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11.941569089689333</v>
      </c>
    </row>
    <row r="43" spans="1:14" ht="15.75" thickBot="1">
      <c r="B43" s="834" t="s">
        <v>953</v>
      </c>
      <c r="C43" s="835"/>
      <c r="D43" s="835"/>
      <c r="E43" s="835"/>
      <c r="F43" s="835"/>
      <c r="G43" s="835"/>
      <c r="H43" s="835"/>
      <c r="I43" s="835"/>
      <c r="J43" s="835"/>
      <c r="K43" s="835"/>
      <c r="L43" s="835"/>
      <c r="M43" s="836"/>
      <c r="N43" s="398">
        <f>SUM(N36:N42)</f>
        <v>13981.659893632252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44608.333546981725</v>
      </c>
      <c r="N48" s="276">
        <f>K48*M48</f>
        <v>55760.41693372716</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55760.41693372716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23">
        <f>VLOOKUP(A59,TRANSPORTE!A5:D123,4,FALSE)</f>
        <v>1320.9386327777418</v>
      </c>
      <c r="M59" s="924"/>
      <c r="N59" s="295">
        <f>K59*L59</f>
        <v>1651.1732909721773</v>
      </c>
    </row>
    <row r="60" spans="1:14" ht="24.75" customHeight="1">
      <c r="B60" s="49"/>
      <c r="C60" s="321"/>
      <c r="D60" s="321"/>
      <c r="E60" s="321"/>
      <c r="F60" s="321"/>
      <c r="G60" s="321"/>
      <c r="H60" s="315"/>
      <c r="I60" s="403"/>
      <c r="J60" s="290"/>
      <c r="K60" s="283"/>
      <c r="L60" s="923"/>
      <c r="M60" s="924"/>
      <c r="N60" s="291"/>
    </row>
    <row r="61" spans="1:14">
      <c r="B61" s="49"/>
      <c r="C61" s="50"/>
      <c r="D61" s="50"/>
      <c r="E61" s="50"/>
      <c r="F61" s="50"/>
      <c r="G61" s="321"/>
      <c r="H61" s="315"/>
      <c r="I61" s="403"/>
      <c r="J61" s="290"/>
      <c r="K61" s="283"/>
      <c r="L61" s="923"/>
      <c r="M61" s="924"/>
      <c r="N61" s="295"/>
    </row>
    <row r="62" spans="1:14">
      <c r="B62" s="49"/>
      <c r="C62" s="50"/>
      <c r="D62" s="50"/>
      <c r="E62" s="50"/>
      <c r="F62" s="50"/>
      <c r="G62" s="50"/>
      <c r="H62" s="292"/>
      <c r="I62" s="283"/>
      <c r="J62" s="283"/>
      <c r="K62" s="283"/>
      <c r="L62" s="923"/>
      <c r="M62" s="924"/>
      <c r="N62" s="295"/>
    </row>
    <row r="63" spans="1:14">
      <c r="B63" s="49"/>
      <c r="C63" s="50"/>
      <c r="D63" s="50"/>
      <c r="E63" s="50"/>
      <c r="F63" s="50"/>
      <c r="G63" s="50"/>
      <c r="H63" s="292"/>
      <c r="I63" s="283"/>
      <c r="J63" s="283"/>
      <c r="K63" s="283"/>
      <c r="L63" s="923"/>
      <c r="M63" s="924"/>
      <c r="N63" s="295"/>
    </row>
    <row r="64" spans="1:14" ht="15.75" thickBot="1">
      <c r="B64" s="469"/>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SUM(N59:N64)</f>
        <v>1651.1732909721773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71990.328572816055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14398.065714563212</v>
      </c>
      <c r="M83" s="869"/>
      <c r="N83" s="54"/>
    </row>
    <row r="84" spans="1:14">
      <c r="B84" s="92" t="s">
        <v>973</v>
      </c>
      <c r="C84" s="93"/>
      <c r="D84" s="93"/>
      <c r="E84" s="93"/>
      <c r="F84" s="93"/>
      <c r="G84" s="93"/>
      <c r="H84" s="93"/>
      <c r="I84" s="90"/>
      <c r="J84" s="91"/>
      <c r="K84" s="308">
        <v>0.05</v>
      </c>
      <c r="L84" s="868">
        <f>N78*K84</f>
        <v>3599.516428640803</v>
      </c>
      <c r="M84" s="869"/>
      <c r="N84" s="54"/>
    </row>
    <row r="85" spans="1:14" ht="15.75" thickBot="1">
      <c r="B85" s="94" t="s">
        <v>974</v>
      </c>
      <c r="C85" s="95"/>
      <c r="D85" s="95"/>
      <c r="E85" s="95"/>
      <c r="F85" s="95"/>
      <c r="G85" s="95"/>
      <c r="H85" s="95"/>
      <c r="I85" s="96"/>
      <c r="J85" s="97"/>
      <c r="K85" s="309">
        <v>0.05</v>
      </c>
      <c r="L85" s="870">
        <f>N78*K85</f>
        <v>3599.516428640803</v>
      </c>
      <c r="M85" s="871"/>
      <c r="N85" s="54"/>
    </row>
    <row r="86" spans="1:14" ht="15.75" thickBot="1">
      <c r="B86" s="834" t="s">
        <v>953</v>
      </c>
      <c r="C86" s="835"/>
      <c r="D86" s="835"/>
      <c r="E86" s="835"/>
      <c r="F86" s="835"/>
      <c r="G86" s="835"/>
      <c r="H86" s="835"/>
      <c r="I86" s="835"/>
      <c r="J86" s="835"/>
      <c r="K86" s="835"/>
      <c r="L86" s="835"/>
      <c r="M86" s="836"/>
      <c r="N86" s="55">
        <f>L83+L84+L85</f>
        <v>21597.098571844817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93587.427144660876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1445</v>
      </c>
      <c r="C31" s="84" t="s">
        <v>1447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129</v>
      </c>
      <c r="B36" s="847" t="str">
        <f>VLOOKUP(A36,EQUIPOS!A6:D186,3,FALSE)</f>
        <v xml:space="preserve">Buldozer, Potencia al volante de 140 HP, motor de 2200 RPM, longitud de hoja 4,80m. </v>
      </c>
      <c r="C36" s="848"/>
      <c r="D36" s="848"/>
      <c r="E36" s="848"/>
      <c r="F36" s="848"/>
      <c r="G36" s="848"/>
      <c r="H36" s="849"/>
      <c r="I36" s="271"/>
      <c r="J36" s="272"/>
      <c r="K36" s="273">
        <f>VLOOKUP(A36,EQUIPOS!A6:D186,4,FALSE)</f>
        <v>228872.81235597644</v>
      </c>
      <c r="L36" s="274"/>
      <c r="M36" s="275">
        <v>45</v>
      </c>
      <c r="N36" s="276">
        <f>K36/M36</f>
        <v>5086.0624967994763</v>
      </c>
    </row>
    <row r="37" spans="1:14">
      <c r="A37" s="116" t="s">
        <v>152</v>
      </c>
      <c r="B37" s="847" t="str">
        <f>VLOOKUP(A37,EQUIPOS!A7:D187,3,FALSE)</f>
        <v xml:space="preserve">Carrotanque de agua(1000 Galones) </v>
      </c>
      <c r="C37" s="848"/>
      <c r="D37" s="848"/>
      <c r="E37" s="848"/>
      <c r="F37" s="848"/>
      <c r="G37" s="848"/>
      <c r="H37" s="849"/>
      <c r="I37" s="271"/>
      <c r="J37" s="272"/>
      <c r="K37" s="273">
        <f>VLOOKUP(A37,EQUIPOS!A7:D187,4,FALSE)</f>
        <v>69170.449956472876</v>
      </c>
      <c r="L37" s="274"/>
      <c r="M37" s="275">
        <v>45</v>
      </c>
      <c r="N37" s="276">
        <f>K37/M37</f>
        <v>1537.1211101438416</v>
      </c>
    </row>
    <row r="38" spans="1:14">
      <c r="A38" t="s">
        <v>269</v>
      </c>
      <c r="B38" s="847" t="str">
        <f>VLOOKUP(A38,EQUIPOS!A8:D188,3,FALSE)</f>
        <v>Motoniveladora  potencia 215 HP, ancho de cuchilla 4,27 m, peso 18 ton.</v>
      </c>
      <c r="C38" s="848"/>
      <c r="D38" s="848"/>
      <c r="E38" s="848"/>
      <c r="F38" s="848"/>
      <c r="G38" s="848"/>
      <c r="H38" s="849"/>
      <c r="I38" s="271"/>
      <c r="J38" s="272"/>
      <c r="K38" s="273">
        <f>VLOOKUP(A38,EQUIPOS!A8:D188,4,FALSE)</f>
        <v>193270.3748783801</v>
      </c>
      <c r="L38" s="274"/>
      <c r="M38" s="275">
        <v>45</v>
      </c>
      <c r="N38" s="276">
        <f>K38/M38</f>
        <v>4294.8972195195574</v>
      </c>
    </row>
    <row r="39" spans="1:14">
      <c r="A39" t="s">
        <v>365</v>
      </c>
      <c r="B39" s="847" t="str">
        <f>VLOOKUP(A39,EQUIPOS!A9:D189,3,FALSE)</f>
        <v xml:space="preserve">Vibrocompatador, potencia 153 HP, peso 10 Ton. </v>
      </c>
      <c r="C39" s="848"/>
      <c r="D39" s="848"/>
      <c r="E39" s="848"/>
      <c r="F39" s="848"/>
      <c r="G39" s="848"/>
      <c r="H39" s="849"/>
      <c r="I39" s="850"/>
      <c r="J39" s="831"/>
      <c r="K39" s="273">
        <f>VLOOKUP(A39,EQUIPOS!A9:D189,4,FALSE)</f>
        <v>137323.68741358587</v>
      </c>
      <c r="L39" s="851">
        <v>45</v>
      </c>
      <c r="M39" s="852"/>
      <c r="N39" s="276">
        <f>K39/L39</f>
        <v>3051.6374980796859</v>
      </c>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t="s">
        <v>952</v>
      </c>
      <c r="C42" s="848"/>
      <c r="D42" s="848"/>
      <c r="E42" s="848"/>
      <c r="F42" s="848"/>
      <c r="G42" s="848"/>
      <c r="H42" s="849"/>
      <c r="I42" s="856"/>
      <c r="J42" s="857"/>
      <c r="K42" s="44"/>
      <c r="L42" s="858">
        <v>0.02</v>
      </c>
      <c r="M42" s="859"/>
      <c r="N42" s="108">
        <f>N76*L42</f>
        <v>11.941569089689333</v>
      </c>
    </row>
    <row r="43" spans="1:14" ht="15.75" thickBot="1">
      <c r="B43" s="834" t="s">
        <v>953</v>
      </c>
      <c r="C43" s="835"/>
      <c r="D43" s="835"/>
      <c r="E43" s="835"/>
      <c r="F43" s="835"/>
      <c r="G43" s="835"/>
      <c r="H43" s="835"/>
      <c r="I43" s="835"/>
      <c r="J43" s="835"/>
      <c r="K43" s="835"/>
      <c r="L43" s="835"/>
      <c r="M43" s="836"/>
      <c r="N43" s="398">
        <f>SUM(N36:N42)</f>
        <v>13981.659893632252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55760.416933727152</v>
      </c>
      <c r="N48" s="276">
        <f>K48*M48</f>
        <v>69700.521167158935</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69700.521167158935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23">
        <f>VLOOKUP(A59,TRANSPORTE!A5:D123,4,FALSE)</f>
        <v>1320.9386327777418</v>
      </c>
      <c r="M59" s="924"/>
      <c r="N59" s="295">
        <f>K59*L59</f>
        <v>1651.1732909721773</v>
      </c>
    </row>
    <row r="60" spans="1:14" ht="24.75" customHeight="1">
      <c r="B60" s="49"/>
      <c r="C60" s="321"/>
      <c r="D60" s="321"/>
      <c r="E60" s="321"/>
      <c r="F60" s="321"/>
      <c r="G60" s="321"/>
      <c r="H60" s="315"/>
      <c r="I60" s="403"/>
      <c r="J60" s="290"/>
      <c r="K60" s="283"/>
      <c r="L60" s="923"/>
      <c r="M60" s="924"/>
      <c r="N60" s="291"/>
    </row>
    <row r="61" spans="1:14">
      <c r="B61" s="49"/>
      <c r="C61" s="50"/>
      <c r="D61" s="50"/>
      <c r="E61" s="50"/>
      <c r="F61" s="50"/>
      <c r="G61" s="321"/>
      <c r="H61" s="315"/>
      <c r="I61" s="403"/>
      <c r="J61" s="290"/>
      <c r="K61" s="283"/>
      <c r="L61" s="923"/>
      <c r="M61" s="924"/>
      <c r="N61" s="295"/>
    </row>
    <row r="62" spans="1:14">
      <c r="B62" s="49"/>
      <c r="C62" s="50"/>
      <c r="D62" s="50"/>
      <c r="E62" s="50"/>
      <c r="F62" s="50"/>
      <c r="G62" s="50"/>
      <c r="H62" s="292"/>
      <c r="I62" s="283"/>
      <c r="J62" s="283"/>
      <c r="K62" s="283"/>
      <c r="L62" s="923"/>
      <c r="M62" s="924"/>
      <c r="N62" s="295"/>
    </row>
    <row r="63" spans="1:14">
      <c r="B63" s="49"/>
      <c r="C63" s="50"/>
      <c r="D63" s="50"/>
      <c r="E63" s="50"/>
      <c r="F63" s="50"/>
      <c r="G63" s="50"/>
      <c r="H63" s="292"/>
      <c r="I63" s="283"/>
      <c r="J63" s="283"/>
      <c r="K63" s="283"/>
      <c r="L63" s="923"/>
      <c r="M63" s="924"/>
      <c r="N63" s="295"/>
    </row>
    <row r="64" spans="1:14" ht="15.75" thickBot="1">
      <c r="B64" s="469"/>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SUM(N59:N64)</f>
        <v>1651.1732909721773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85930.432806247831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17186.086561249565</v>
      </c>
      <c r="M83" s="869"/>
      <c r="N83" s="54"/>
    </row>
    <row r="84" spans="1:14">
      <c r="B84" s="92" t="s">
        <v>973</v>
      </c>
      <c r="C84" s="93"/>
      <c r="D84" s="93"/>
      <c r="E84" s="93"/>
      <c r="F84" s="93"/>
      <c r="G84" s="93"/>
      <c r="H84" s="93"/>
      <c r="I84" s="90"/>
      <c r="J84" s="91"/>
      <c r="K84" s="308">
        <v>0.05</v>
      </c>
      <c r="L84" s="868">
        <f>N78*K84</f>
        <v>4296.5216403123914</v>
      </c>
      <c r="M84" s="869"/>
      <c r="N84" s="54"/>
    </row>
    <row r="85" spans="1:14" ht="15.75" thickBot="1">
      <c r="B85" s="94" t="s">
        <v>974</v>
      </c>
      <c r="C85" s="95"/>
      <c r="D85" s="95"/>
      <c r="E85" s="95"/>
      <c r="F85" s="95"/>
      <c r="G85" s="95"/>
      <c r="H85" s="95"/>
      <c r="I85" s="96"/>
      <c r="J85" s="97"/>
      <c r="K85" s="309">
        <v>0.05</v>
      </c>
      <c r="L85" s="870">
        <f>N78*K85</f>
        <v>4296.5216403123914</v>
      </c>
      <c r="M85" s="871"/>
      <c r="N85" s="54"/>
    </row>
    <row r="86" spans="1:14" ht="15.75" thickBot="1">
      <c r="B86" s="834" t="s">
        <v>953</v>
      </c>
      <c r="C86" s="835"/>
      <c r="D86" s="835"/>
      <c r="E86" s="835"/>
      <c r="F86" s="835"/>
      <c r="G86" s="835"/>
      <c r="H86" s="835"/>
      <c r="I86" s="835"/>
      <c r="J86" s="835"/>
      <c r="K86" s="835"/>
      <c r="L86" s="835"/>
      <c r="M86" s="836"/>
      <c r="N86" s="55">
        <f>L83+L84+L85</f>
        <v>25779.12984187435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111709.56264812218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1019</v>
      </c>
      <c r="C31" s="84" t="s">
        <v>1956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129</v>
      </c>
      <c r="B36" s="847" t="str">
        <f>VLOOKUP(A36,EQUIPOS!A6:D154,3,FALSE)</f>
        <v xml:space="preserve">Buldozer, Potencia al volante de 140 HP, motor de 2200 RPM, longitud de hoja 4,80m. </v>
      </c>
      <c r="C36" s="848"/>
      <c r="D36" s="848"/>
      <c r="E36" s="848"/>
      <c r="F36" s="848"/>
      <c r="G36" s="848"/>
      <c r="H36" s="849"/>
      <c r="I36" s="271"/>
      <c r="J36" s="272"/>
      <c r="K36" s="273">
        <f>VLOOKUP(A36,EQUIPOS!A6:D163,4,FALSE)</f>
        <v>228872.81235597644</v>
      </c>
      <c r="L36" s="274"/>
      <c r="M36" s="275">
        <v>400</v>
      </c>
      <c r="N36" s="276">
        <f>K36/M36</f>
        <v>572.18203088994107</v>
      </c>
    </row>
    <row r="37" spans="1:14">
      <c r="A37" s="116" t="s">
        <v>152</v>
      </c>
      <c r="B37" s="847" t="str">
        <f>VLOOKUP(A37,EQUIPOS!A7:D154,3,FALSE)</f>
        <v xml:space="preserve">Carrotanque de agua(1000 Galones) </v>
      </c>
      <c r="C37" s="848"/>
      <c r="D37" s="848"/>
      <c r="E37" s="848"/>
      <c r="F37" s="848"/>
      <c r="G37" s="848"/>
      <c r="H37" s="849"/>
      <c r="I37" s="271"/>
      <c r="J37" s="272"/>
      <c r="K37" s="273">
        <f>VLOOKUP(A37,EQUIPOS!A7:D164,4,FALSE)</f>
        <v>69170.449956472876</v>
      </c>
      <c r="L37" s="274"/>
      <c r="M37" s="275">
        <v>200</v>
      </c>
      <c r="N37" s="276">
        <f>K37/M37</f>
        <v>345.85224978236437</v>
      </c>
    </row>
    <row r="38" spans="1:14">
      <c r="A38" t="s">
        <v>269</v>
      </c>
      <c r="B38" s="847" t="str">
        <f>VLOOKUP(A38,EQUIPOS!A8:D154,3,FALSE)</f>
        <v>Motoniveladora  potencia 215 HP, ancho de cuchilla 4,27 m, peso 18 ton.</v>
      </c>
      <c r="C38" s="848"/>
      <c r="D38" s="848"/>
      <c r="E38" s="848"/>
      <c r="F38" s="848"/>
      <c r="G38" s="848"/>
      <c r="H38" s="849"/>
      <c r="I38" s="271"/>
      <c r="J38" s="272"/>
      <c r="K38" s="273">
        <f>VLOOKUP(A38,EQUIPOS!A8:D165,4,FALSE)</f>
        <v>193270.3748783801</v>
      </c>
      <c r="L38" s="274"/>
      <c r="M38" s="275">
        <v>200</v>
      </c>
      <c r="N38" s="276">
        <f>K38/M38</f>
        <v>966.35187439190054</v>
      </c>
    </row>
    <row r="39" spans="1:14">
      <c r="A39" t="s">
        <v>365</v>
      </c>
      <c r="B39" s="847" t="str">
        <f>VLOOKUP(A39,EQUIPOS!A9:D155,3,FALSE)</f>
        <v xml:space="preserve">Vibrocompatador, potencia 153 HP, peso 10 Ton. </v>
      </c>
      <c r="C39" s="848"/>
      <c r="D39" s="848"/>
      <c r="E39" s="848"/>
      <c r="F39" s="848"/>
      <c r="G39" s="848"/>
      <c r="H39" s="849"/>
      <c r="I39" s="850"/>
      <c r="J39" s="831"/>
      <c r="K39" s="273">
        <f>VLOOKUP(A39,EQUIPOS!A9:D166,4,FALSE)</f>
        <v>137323.68741358587</v>
      </c>
      <c r="L39" s="851">
        <v>200</v>
      </c>
      <c r="M39" s="852"/>
      <c r="N39" s="276">
        <f>K39/L39</f>
        <v>686.61843706792934</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0.02</v>
      </c>
      <c r="N41" s="348">
        <f>N76*M41</f>
        <v>2.6868530451800998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2573.6914451773155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1600</v>
      </c>
      <c r="N71" s="399">
        <f>K71/M71</f>
        <v>67.663749999999993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134.34265225900498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2708.0340974363203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541.60681948726403</v>
      </c>
      <c r="M83" s="869"/>
      <c r="N83" s="54"/>
    </row>
    <row r="84" spans="1:14">
      <c r="B84" s="92" t="s">
        <v>973</v>
      </c>
      <c r="C84" s="93"/>
      <c r="D84" s="93"/>
      <c r="E84" s="93"/>
      <c r="F84" s="93"/>
      <c r="G84" s="93"/>
      <c r="H84" s="93"/>
      <c r="I84" s="90"/>
      <c r="J84" s="91"/>
      <c r="K84" s="308">
        <v>0.05</v>
      </c>
      <c r="L84" s="868">
        <f>N78*K84</f>
        <v>135.40170487181601</v>
      </c>
      <c r="M84" s="869"/>
      <c r="N84" s="54"/>
    </row>
    <row r="85" spans="1:14" ht="15.75" thickBot="1">
      <c r="B85" s="94" t="s">
        <v>974</v>
      </c>
      <c r="C85" s="95"/>
      <c r="D85" s="95"/>
      <c r="E85" s="95"/>
      <c r="F85" s="95"/>
      <c r="G85" s="95"/>
      <c r="H85" s="95"/>
      <c r="I85" s="96"/>
      <c r="J85" s="97"/>
      <c r="K85" s="309">
        <v>0.05</v>
      </c>
      <c r="L85" s="870">
        <f>N78*K85</f>
        <v>135.40170487181601</v>
      </c>
      <c r="M85" s="871"/>
      <c r="N85" s="54"/>
    </row>
    <row r="86" spans="1:14" ht="15.75" thickBot="1">
      <c r="B86" s="834" t="s">
        <v>953</v>
      </c>
      <c r="C86" s="835"/>
      <c r="D86" s="835"/>
      <c r="E86" s="835"/>
      <c r="F86" s="835"/>
      <c r="G86" s="835"/>
      <c r="H86" s="835"/>
      <c r="I86" s="835"/>
      <c r="J86" s="835"/>
      <c r="K86" s="835"/>
      <c r="L86" s="835"/>
      <c r="M86" s="836"/>
      <c r="N86" s="55">
        <f>L83+L84+L85</f>
        <v>812.41022923089611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3520.4443266672165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2.1494824361440799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6815.1620696777627</v>
      </c>
      <c r="N48" s="276">
        <f>K48*M48</f>
        <v>8178.1944836133152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8178.1944836133152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214.948243614408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8395.2922096638667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1679.0584419327733</v>
      </c>
      <c r="M83" s="869"/>
      <c r="N83" s="54"/>
    </row>
    <row r="84" spans="1:14">
      <c r="B84" s="92" t="s">
        <v>973</v>
      </c>
      <c r="C84" s="93"/>
      <c r="D84" s="93"/>
      <c r="E84" s="93"/>
      <c r="F84" s="93"/>
      <c r="G84" s="93"/>
      <c r="H84" s="93"/>
      <c r="I84" s="90"/>
      <c r="J84" s="91"/>
      <c r="K84" s="308">
        <v>0.05</v>
      </c>
      <c r="L84" s="868">
        <f>N78*K84</f>
        <v>419.76461048319334</v>
      </c>
      <c r="M84" s="869"/>
      <c r="N84" s="54"/>
    </row>
    <row r="85" spans="1:14" ht="15.75" thickBot="1">
      <c r="B85" s="94" t="s">
        <v>974</v>
      </c>
      <c r="C85" s="95"/>
      <c r="D85" s="95"/>
      <c r="E85" s="95"/>
      <c r="F85" s="95"/>
      <c r="G85" s="95"/>
      <c r="H85" s="95"/>
      <c r="I85" s="96"/>
      <c r="J85" s="97"/>
      <c r="K85" s="309">
        <v>0.05</v>
      </c>
      <c r="L85" s="870">
        <f>N78*K85</f>
        <v>419.76461048319334</v>
      </c>
      <c r="M85" s="871"/>
      <c r="N85" s="54"/>
    </row>
    <row r="86" spans="1:14" ht="15.75" thickBot="1">
      <c r="B86" s="834" t="s">
        <v>953</v>
      </c>
      <c r="C86" s="835"/>
      <c r="D86" s="835"/>
      <c r="E86" s="835"/>
      <c r="F86" s="835"/>
      <c r="G86" s="835"/>
      <c r="H86" s="835"/>
      <c r="I86" s="835"/>
      <c r="J86" s="835"/>
      <c r="K86" s="835"/>
      <c r="L86" s="835"/>
      <c r="M86" s="836"/>
      <c r="N86" s="55">
        <f>L83+L84+L85</f>
        <v>2518.58766289916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10913.879872563026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34"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1021</v>
      </c>
      <c r="C31" s="84" t="s">
        <v>1448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2.1494824361440799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214.948243614408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5802.457726050553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1160.4915452101106</v>
      </c>
      <c r="M83" s="869"/>
      <c r="N83" s="54"/>
    </row>
    <row r="84" spans="1:14">
      <c r="B84" s="92" t="s">
        <v>973</v>
      </c>
      <c r="C84" s="93"/>
      <c r="D84" s="93"/>
      <c r="E84" s="93"/>
      <c r="F84" s="93"/>
      <c r="G84" s="93"/>
      <c r="H84" s="93"/>
      <c r="I84" s="90"/>
      <c r="J84" s="91"/>
      <c r="K84" s="308">
        <v>0.05</v>
      </c>
      <c r="L84" s="868">
        <f>N78*K84</f>
        <v>290.12288630252766</v>
      </c>
      <c r="M84" s="869"/>
      <c r="N84" s="54"/>
    </row>
    <row r="85" spans="1:14" ht="15.75" thickBot="1">
      <c r="B85" s="94" t="s">
        <v>974</v>
      </c>
      <c r="C85" s="95"/>
      <c r="D85" s="95"/>
      <c r="E85" s="95"/>
      <c r="F85" s="95"/>
      <c r="G85" s="95"/>
      <c r="H85" s="95"/>
      <c r="I85" s="96"/>
      <c r="J85" s="97"/>
      <c r="K85" s="309">
        <v>0.05</v>
      </c>
      <c r="L85" s="870">
        <f>N78*K85</f>
        <v>290.12288630252766</v>
      </c>
      <c r="M85" s="871"/>
      <c r="N85" s="54"/>
    </row>
    <row r="86" spans="1:14" ht="15.75" thickBot="1">
      <c r="B86" s="834" t="s">
        <v>953</v>
      </c>
      <c r="C86" s="835"/>
      <c r="D86" s="835"/>
      <c r="E86" s="835"/>
      <c r="F86" s="835"/>
      <c r="G86" s="835"/>
      <c r="H86" s="835"/>
      <c r="I86" s="835"/>
      <c r="J86" s="835"/>
      <c r="K86" s="835"/>
      <c r="L86" s="835"/>
      <c r="M86" s="836"/>
      <c r="N86" s="55">
        <f>L83+L84+L85</f>
        <v>1740.7373178151659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7543.1950438657186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1449</v>
      </c>
      <c r="C31" s="84" t="s">
        <v>1450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2.1494824361440799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6547.8737650562198</v>
      </c>
      <c r="N48" s="276">
        <f>K48*M48</f>
        <v>7857.4485180674637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7857.4485180674637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214.948243614408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8074.5462441180161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1614.9092488236033</v>
      </c>
      <c r="M83" s="869"/>
      <c r="N83" s="54"/>
    </row>
    <row r="84" spans="1:14">
      <c r="B84" s="92" t="s">
        <v>973</v>
      </c>
      <c r="C84" s="93"/>
      <c r="D84" s="93"/>
      <c r="E84" s="93"/>
      <c r="F84" s="93"/>
      <c r="G84" s="93"/>
      <c r="H84" s="93"/>
      <c r="I84" s="90"/>
      <c r="J84" s="91"/>
      <c r="K84" s="308">
        <v>0.05</v>
      </c>
      <c r="L84" s="868">
        <f>N78*K84</f>
        <v>403.72731220590083</v>
      </c>
      <c r="M84" s="869"/>
      <c r="N84" s="54"/>
    </row>
    <row r="85" spans="1:14" ht="15.75" thickBot="1">
      <c r="B85" s="94" t="s">
        <v>974</v>
      </c>
      <c r="C85" s="95"/>
      <c r="D85" s="95"/>
      <c r="E85" s="95"/>
      <c r="F85" s="95"/>
      <c r="G85" s="95"/>
      <c r="H85" s="95"/>
      <c r="I85" s="96"/>
      <c r="J85" s="97"/>
      <c r="K85" s="309">
        <v>0.05</v>
      </c>
      <c r="L85" s="870">
        <f>N78*K85</f>
        <v>403.72731220590083</v>
      </c>
      <c r="M85" s="871"/>
      <c r="N85" s="54"/>
    </row>
    <row r="86" spans="1:14" ht="15.75" thickBot="1">
      <c r="B86" s="834" t="s">
        <v>953</v>
      </c>
      <c r="C86" s="835"/>
      <c r="D86" s="835"/>
      <c r="E86" s="835"/>
      <c r="F86" s="835"/>
      <c r="G86" s="835"/>
      <c r="H86" s="835"/>
      <c r="I86" s="835"/>
      <c r="J86" s="835"/>
      <c r="K86" s="835"/>
      <c r="L86" s="835"/>
      <c r="M86" s="836"/>
      <c r="N86" s="55">
        <f>L83+L84+L85</f>
        <v>2422.3638732354052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10496.910117353422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1451</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2.1494824361440799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12834.977423879018</v>
      </c>
      <c r="N48" s="276">
        <f>K48*M48</f>
        <v>16685.470651042724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16685.470651042724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214.948243614408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16902.568377093274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3380.5136754186551</v>
      </c>
      <c r="M83" s="869"/>
      <c r="N83" s="54"/>
    </row>
    <row r="84" spans="1:14">
      <c r="B84" s="92" t="s">
        <v>973</v>
      </c>
      <c r="C84" s="93"/>
      <c r="D84" s="93"/>
      <c r="E84" s="93"/>
      <c r="F84" s="93"/>
      <c r="G84" s="93"/>
      <c r="H84" s="93"/>
      <c r="I84" s="90"/>
      <c r="J84" s="91"/>
      <c r="K84" s="308">
        <v>0.05</v>
      </c>
      <c r="L84" s="868">
        <f>N78*K84</f>
        <v>845.12841885466378</v>
      </c>
      <c r="M84" s="869"/>
      <c r="N84" s="54"/>
    </row>
    <row r="85" spans="1:14" ht="15.75" thickBot="1">
      <c r="B85" s="94" t="s">
        <v>974</v>
      </c>
      <c r="C85" s="95"/>
      <c r="D85" s="95"/>
      <c r="E85" s="95"/>
      <c r="F85" s="95"/>
      <c r="G85" s="95"/>
      <c r="H85" s="95"/>
      <c r="I85" s="96"/>
      <c r="J85" s="97"/>
      <c r="K85" s="309">
        <v>0.05</v>
      </c>
      <c r="L85" s="870">
        <f>N78*K85</f>
        <v>845.12841885466378</v>
      </c>
      <c r="M85" s="871"/>
      <c r="N85" s="54"/>
    </row>
    <row r="86" spans="1:14" ht="15.75" thickBot="1">
      <c r="B86" s="834" t="s">
        <v>953</v>
      </c>
      <c r="C86" s="835"/>
      <c r="D86" s="835"/>
      <c r="E86" s="835"/>
      <c r="F86" s="835"/>
      <c r="G86" s="835"/>
      <c r="H86" s="835"/>
      <c r="I86" s="835"/>
      <c r="J86" s="835"/>
      <c r="K86" s="835"/>
      <c r="L86" s="835"/>
      <c r="M86" s="836"/>
      <c r="N86" s="55">
        <f>L83+L84+L85</f>
        <v>5070.7705131279818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21973.338890221254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1022</v>
      </c>
      <c r="C31" s="84" t="s">
        <v>1453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303</v>
      </c>
      <c r="B36" s="847" t="str">
        <f>VLOOKUP(A36,EQUIPOS!A6:D154,3,FALSE)</f>
        <v>Retrocargador, pala de 1,1 m3 de capacidad, profundidad de excavación de 4.400 mm y una altura de 5.680 mm</v>
      </c>
      <c r="C36" s="848"/>
      <c r="D36" s="848"/>
      <c r="E36" s="848"/>
      <c r="F36" s="848"/>
      <c r="G36" s="848"/>
      <c r="H36" s="849"/>
      <c r="I36" s="271"/>
      <c r="J36" s="272"/>
      <c r="K36" s="273">
        <f>VLOOKUP(A36,EQUIPOS!A6:D163,4,FALSE)</f>
        <v>132237.62491678639</v>
      </c>
      <c r="L36" s="274"/>
      <c r="M36" s="275">
        <v>250</v>
      </c>
      <c r="N36" s="276">
        <f>K36/M36</f>
        <v>528.95049966714555</v>
      </c>
    </row>
    <row r="37" spans="1:14">
      <c r="A37" s="116" t="s">
        <v>373</v>
      </c>
      <c r="B37" s="847" t="str">
        <f>VLOOKUP(A37,EQUIPOS!A7:D154,3,FALSE)</f>
        <v>Volqueta 6 m3</v>
      </c>
      <c r="C37" s="848"/>
      <c r="D37" s="848"/>
      <c r="E37" s="848"/>
      <c r="F37" s="848"/>
      <c r="G37" s="848"/>
      <c r="H37" s="849"/>
      <c r="I37" s="271"/>
      <c r="J37" s="272"/>
      <c r="K37" s="273">
        <f>VLOOKUP(A37,EQUIPOS!A7:D164,4,FALSE)</f>
        <v>66118.812458393193</v>
      </c>
      <c r="L37" s="274"/>
      <c r="M37" s="275">
        <v>250</v>
      </c>
      <c r="N37" s="276">
        <f>K37/M37</f>
        <v>264.47524983357278</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0.05</v>
      </c>
      <c r="N41" s="348">
        <f>N76*M41</f>
        <v>5.3737060903602005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798.79945559107853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2000</v>
      </c>
      <c r="N71" s="399">
        <f>K71/M71</f>
        <v>54.131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107.474121807204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906.27357739828255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181.25471547965651</v>
      </c>
      <c r="M83" s="869"/>
      <c r="N83" s="54"/>
    </row>
    <row r="84" spans="1:14">
      <c r="B84" s="92" t="s">
        <v>973</v>
      </c>
      <c r="C84" s="93"/>
      <c r="D84" s="93"/>
      <c r="E84" s="93"/>
      <c r="F84" s="93"/>
      <c r="G84" s="93"/>
      <c r="H84" s="93"/>
      <c r="I84" s="90"/>
      <c r="J84" s="91"/>
      <c r="K84" s="308">
        <v>0.05</v>
      </c>
      <c r="L84" s="868">
        <f>N78*K84</f>
        <v>45.313678869914128</v>
      </c>
      <c r="M84" s="869"/>
      <c r="N84" s="54"/>
    </row>
    <row r="85" spans="1:14" ht="15.75" thickBot="1">
      <c r="B85" s="94" t="s">
        <v>974</v>
      </c>
      <c r="C85" s="95"/>
      <c r="D85" s="95"/>
      <c r="E85" s="95"/>
      <c r="F85" s="95"/>
      <c r="G85" s="95"/>
      <c r="H85" s="95"/>
      <c r="I85" s="96"/>
      <c r="J85" s="97"/>
      <c r="K85" s="309">
        <v>0.05</v>
      </c>
      <c r="L85" s="870">
        <f>N78*K85</f>
        <v>45.313678869914128</v>
      </c>
      <c r="M85" s="871"/>
      <c r="N85" s="54"/>
    </row>
    <row r="86" spans="1:14" ht="15.75" thickBot="1">
      <c r="B86" s="834" t="s">
        <v>953</v>
      </c>
      <c r="C86" s="835"/>
      <c r="D86" s="835"/>
      <c r="E86" s="835"/>
      <c r="F86" s="835"/>
      <c r="G86" s="835"/>
      <c r="H86" s="835"/>
      <c r="I86" s="835"/>
      <c r="J86" s="835"/>
      <c r="K86" s="835"/>
      <c r="L86" s="835"/>
      <c r="M86" s="836"/>
      <c r="N86" s="55">
        <f>L83+L84+L85</f>
        <v>271.88207321948477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1178.1556506177674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1456</v>
      </c>
      <c r="C31" s="84" t="s">
        <v>1457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35</v>
      </c>
      <c r="N36" s="276">
        <f>K36/M36</f>
        <v>1976.2985701849393</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35</v>
      </c>
      <c r="N37" s="276">
        <f>K37/M37</f>
        <v>5522.0107108108596</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35</v>
      </c>
      <c r="N38" s="276">
        <f>K38/M38</f>
        <v>3923.5339261024533</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0.02</v>
      </c>
      <c r="N41" s="348">
        <f>N76*M41</f>
        <v>15.353445972457711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11437.19665307071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71.848156273149826</v>
      </c>
      <c r="N48" s="276">
        <f>K48*M48</f>
        <v>1796.2039068287456</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458.16215594472357</v>
      </c>
      <c r="N49" s="276">
        <f>K49*M49</f>
        <v>36652.972475577888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38449.176382406637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767.67229862288559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50654.045334100229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10130.809066820046</v>
      </c>
      <c r="M83" s="869"/>
      <c r="N83" s="54"/>
    </row>
    <row r="84" spans="1:14">
      <c r="B84" s="92" t="s">
        <v>973</v>
      </c>
      <c r="C84" s="93"/>
      <c r="D84" s="93"/>
      <c r="E84" s="93"/>
      <c r="F84" s="93"/>
      <c r="G84" s="93"/>
      <c r="H84" s="93"/>
      <c r="I84" s="90"/>
      <c r="J84" s="91"/>
      <c r="K84" s="308">
        <v>0.05</v>
      </c>
      <c r="L84" s="868">
        <f>N78*K84</f>
        <v>2532.7022667050114</v>
      </c>
      <c r="M84" s="869"/>
      <c r="N84" s="54"/>
    </row>
    <row r="85" spans="1:14" ht="15.75" thickBot="1">
      <c r="B85" s="94" t="s">
        <v>974</v>
      </c>
      <c r="C85" s="95"/>
      <c r="D85" s="95"/>
      <c r="E85" s="95"/>
      <c r="F85" s="95"/>
      <c r="G85" s="95"/>
      <c r="H85" s="95"/>
      <c r="I85" s="96"/>
      <c r="J85" s="97"/>
      <c r="K85" s="309">
        <v>0.05</v>
      </c>
      <c r="L85" s="870">
        <f>N78*K85</f>
        <v>2532.7022667050114</v>
      </c>
      <c r="M85" s="871"/>
      <c r="N85" s="54"/>
    </row>
    <row r="86" spans="1:14" ht="15.75" thickBot="1">
      <c r="B86" s="834" t="s">
        <v>953</v>
      </c>
      <c r="C86" s="835"/>
      <c r="D86" s="835"/>
      <c r="E86" s="835"/>
      <c r="F86" s="835"/>
      <c r="G86" s="835"/>
      <c r="H86" s="835"/>
      <c r="I86" s="835"/>
      <c r="J86" s="835"/>
      <c r="K86" s="835"/>
      <c r="L86" s="835"/>
      <c r="M86" s="836"/>
      <c r="N86" s="55">
        <f>L83+L84+L85</f>
        <v>15196.213600230069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65850.258934330297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5"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1458</v>
      </c>
      <c r="C31" s="84" t="s">
        <v>1459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35</v>
      </c>
      <c r="N36" s="276">
        <f>K36/M36</f>
        <v>1976.2985701849393</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35</v>
      </c>
      <c r="N37" s="276">
        <f>K37/M37</f>
        <v>5522.0107108108596</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35</v>
      </c>
      <c r="N38" s="276">
        <f>K38/M38</f>
        <v>3923.5339261024533</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0.02</v>
      </c>
      <c r="N41" s="348">
        <f>N76*M41</f>
        <v>15.353445972457711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11437.19665307071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71.848156273149826</v>
      </c>
      <c r="N48" s="276">
        <f>K48*M48</f>
        <v>1796.2039068287456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1796.2039068287456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767.67229862288559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14001.072858522341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2800.2145717044682</v>
      </c>
      <c r="M83" s="869"/>
      <c r="N83" s="54"/>
    </row>
    <row r="84" spans="1:14">
      <c r="B84" s="92" t="s">
        <v>973</v>
      </c>
      <c r="C84" s="93"/>
      <c r="D84" s="93"/>
      <c r="E84" s="93"/>
      <c r="F84" s="93"/>
      <c r="G84" s="93"/>
      <c r="H84" s="93"/>
      <c r="I84" s="90"/>
      <c r="J84" s="91"/>
      <c r="K84" s="308">
        <v>0.05</v>
      </c>
      <c r="L84" s="868">
        <f>N78*K84</f>
        <v>700.05364292611705</v>
      </c>
      <c r="M84" s="869"/>
      <c r="N84" s="54"/>
    </row>
    <row r="85" spans="1:14" ht="15.75" thickBot="1">
      <c r="B85" s="94" t="s">
        <v>974</v>
      </c>
      <c r="C85" s="95"/>
      <c r="D85" s="95"/>
      <c r="E85" s="95"/>
      <c r="F85" s="95"/>
      <c r="G85" s="95"/>
      <c r="H85" s="95"/>
      <c r="I85" s="96"/>
      <c r="J85" s="97"/>
      <c r="K85" s="309">
        <v>0.05</v>
      </c>
      <c r="L85" s="870">
        <f>N78*K85</f>
        <v>700.05364292611705</v>
      </c>
      <c r="M85" s="871"/>
      <c r="N85" s="54"/>
    </row>
    <row r="86" spans="1:14" ht="15.75" thickBot="1">
      <c r="B86" s="834" t="s">
        <v>953</v>
      </c>
      <c r="C86" s="835"/>
      <c r="D86" s="835"/>
      <c r="E86" s="835"/>
      <c r="F86" s="835"/>
      <c r="G86" s="835"/>
      <c r="H86" s="835"/>
      <c r="I86" s="835"/>
      <c r="J86" s="835"/>
      <c r="K86" s="835"/>
      <c r="L86" s="835"/>
      <c r="M86" s="836"/>
      <c r="N86" s="55">
        <f>L83+L84+L85</f>
        <v>4200.3218575567025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18201.394716079041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1460</v>
      </c>
      <c r="C31" s="84" t="s">
        <v>1461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458.16215594472357</v>
      </c>
      <c r="N48" s="276">
        <f>K48*M48</f>
        <v>458.16215594472357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458.16215594472357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34" t="s">
        <v>953</v>
      </c>
      <c r="C76" s="835"/>
      <c r="D76" s="835"/>
      <c r="E76" s="835"/>
      <c r="F76" s="835"/>
      <c r="G76" s="835"/>
      <c r="H76" s="835"/>
      <c r="I76" s="841"/>
      <c r="J76" s="841"/>
      <c r="K76" s="841"/>
      <c r="L76" s="841"/>
      <c r="M76" s="842"/>
      <c r="N76" s="305">
        <f>SUM(N70:N75)</f>
        <v>0</v>
      </c>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458.16215594472357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91.632431188944722</v>
      </c>
      <c r="M83" s="869"/>
      <c r="N83" s="54"/>
    </row>
    <row r="84" spans="1:14">
      <c r="B84" s="92" t="s">
        <v>973</v>
      </c>
      <c r="C84" s="93"/>
      <c r="D84" s="93"/>
      <c r="E84" s="93"/>
      <c r="F84" s="93"/>
      <c r="G84" s="93"/>
      <c r="H84" s="93"/>
      <c r="I84" s="90"/>
      <c r="J84" s="91"/>
      <c r="K84" s="308">
        <v>0.05</v>
      </c>
      <c r="L84" s="868">
        <f>N78*K84</f>
        <v>22.90810779723618</v>
      </c>
      <c r="M84" s="869"/>
      <c r="N84" s="54"/>
    </row>
    <row r="85" spans="1:14" ht="15.75" thickBot="1">
      <c r="B85" s="94" t="s">
        <v>974</v>
      </c>
      <c r="C85" s="95"/>
      <c r="D85" s="95"/>
      <c r="E85" s="95"/>
      <c r="F85" s="95"/>
      <c r="G85" s="95"/>
      <c r="H85" s="95"/>
      <c r="I85" s="96"/>
      <c r="J85" s="97"/>
      <c r="K85" s="309">
        <v>0.05</v>
      </c>
      <c r="L85" s="870">
        <f>N78*K85</f>
        <v>22.90810779723618</v>
      </c>
      <c r="M85" s="871"/>
      <c r="N85" s="54"/>
    </row>
    <row r="86" spans="1:14" ht="15.75" thickBot="1">
      <c r="B86" s="834" t="s">
        <v>953</v>
      </c>
      <c r="C86" s="835"/>
      <c r="D86" s="835"/>
      <c r="E86" s="835"/>
      <c r="F86" s="835"/>
      <c r="G86" s="835"/>
      <c r="H86" s="835"/>
      <c r="I86" s="835"/>
      <c r="J86" s="835"/>
      <c r="K86" s="835"/>
      <c r="L86" s="835"/>
      <c r="M86" s="836"/>
      <c r="N86" s="55">
        <f>L83+L84+L85</f>
        <v>137.44864678341708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595.6108027281407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1462</v>
      </c>
      <c r="C31" s="84" t="s">
        <v>1463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35</v>
      </c>
      <c r="N36" s="276">
        <f>K36/M36</f>
        <v>1976.2985701849393</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35</v>
      </c>
      <c r="N37" s="276">
        <f>K37/M37</f>
        <v>5522.0107108108596</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35</v>
      </c>
      <c r="N38" s="276">
        <f>K38/M38</f>
        <v>3923.5339261024533</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0.02</v>
      </c>
      <c r="N41" s="348">
        <f>N76*M41</f>
        <v>15.353445972457711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11437.19665307071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447.74937967325258</v>
      </c>
      <c r="N48" s="276">
        <f>K48*M48</f>
        <v>35819.950373860207</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71.848156273149826</v>
      </c>
      <c r="N49" s="276">
        <f>K49*M49</f>
        <v>1796.2039068287456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37616.154280688956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767.67229862288559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49821.023232382548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9964.2046464765099</v>
      </c>
      <c r="M83" s="869"/>
      <c r="N83" s="54"/>
    </row>
    <row r="84" spans="1:14">
      <c r="B84" s="92" t="s">
        <v>973</v>
      </c>
      <c r="C84" s="93"/>
      <c r="D84" s="93"/>
      <c r="E84" s="93"/>
      <c r="F84" s="93"/>
      <c r="G84" s="93"/>
      <c r="H84" s="93"/>
      <c r="I84" s="90"/>
      <c r="J84" s="91"/>
      <c r="K84" s="308">
        <v>0.05</v>
      </c>
      <c r="L84" s="868">
        <f>N78*K84</f>
        <v>2491.0511616191275</v>
      </c>
      <c r="M84" s="869"/>
      <c r="N84" s="54"/>
    </row>
    <row r="85" spans="1:14" ht="15.75" thickBot="1">
      <c r="B85" s="94" t="s">
        <v>974</v>
      </c>
      <c r="C85" s="95"/>
      <c r="D85" s="95"/>
      <c r="E85" s="95"/>
      <c r="F85" s="95"/>
      <c r="G85" s="95"/>
      <c r="H85" s="95"/>
      <c r="I85" s="96"/>
      <c r="J85" s="97"/>
      <c r="K85" s="309">
        <v>0.05</v>
      </c>
      <c r="L85" s="870">
        <f>N78*K85</f>
        <v>2491.0511616191275</v>
      </c>
      <c r="M85" s="871"/>
      <c r="N85" s="54"/>
    </row>
    <row r="86" spans="1:14" ht="15.75" thickBot="1">
      <c r="B86" s="834" t="s">
        <v>953</v>
      </c>
      <c r="C86" s="835"/>
      <c r="D86" s="835"/>
      <c r="E86" s="835"/>
      <c r="F86" s="835"/>
      <c r="G86" s="835"/>
      <c r="H86" s="835"/>
      <c r="I86" s="835"/>
      <c r="J86" s="835"/>
      <c r="K86" s="835"/>
      <c r="L86" s="835"/>
      <c r="M86" s="836"/>
      <c r="N86" s="55">
        <f>L83+L84+L85</f>
        <v>14946.306969714764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64767.330202097313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1465</v>
      </c>
      <c r="C31" s="84" t="s">
        <v>1874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35</v>
      </c>
      <c r="N36" s="276">
        <f>K36/M36</f>
        <v>1976.2985701849393</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35</v>
      </c>
      <c r="N37" s="276">
        <f>K37/M37</f>
        <v>5522.0107108108596</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35</v>
      </c>
      <c r="N38" s="276">
        <f>K38/M38</f>
        <v>3923.5339261024533</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0.02</v>
      </c>
      <c r="N41" s="348">
        <f>N75*M41</f>
        <v>15.353445972457711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11437.19665307071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71.848156273149826</v>
      </c>
      <c r="N48" s="276">
        <f>K48*M48</f>
        <v>1796.2039068287456</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1796.2039068287456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280</v>
      </c>
      <c r="N70" s="399">
        <f>K70/M70</f>
        <v>386.65</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34" t="s">
        <v>953</v>
      </c>
      <c r="C75" s="835"/>
      <c r="D75" s="835"/>
      <c r="E75" s="835"/>
      <c r="F75" s="835"/>
      <c r="G75" s="835"/>
      <c r="H75" s="835"/>
      <c r="I75" s="841"/>
      <c r="J75" s="841"/>
      <c r="K75" s="841"/>
      <c r="L75" s="841"/>
      <c r="M75" s="842"/>
      <c r="N75" s="305">
        <f>SUM(N69:N74)</f>
        <v>767.67229862288559</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14001.072858522341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2800.2145717044682</v>
      </c>
      <c r="M82" s="869"/>
      <c r="N82" s="54"/>
    </row>
    <row r="83" spans="1:14">
      <c r="B83" s="92" t="s">
        <v>973</v>
      </c>
      <c r="C83" s="93"/>
      <c r="D83" s="93"/>
      <c r="E83" s="93"/>
      <c r="F83" s="93"/>
      <c r="G83" s="93"/>
      <c r="H83" s="93"/>
      <c r="I83" s="90"/>
      <c r="J83" s="91"/>
      <c r="K83" s="308">
        <v>0.05</v>
      </c>
      <c r="L83" s="868">
        <f>N77*K83</f>
        <v>700.05364292611705</v>
      </c>
      <c r="M83" s="869"/>
      <c r="N83" s="54"/>
    </row>
    <row r="84" spans="1:14" ht="15.75" thickBot="1">
      <c r="B84" s="94" t="s">
        <v>974</v>
      </c>
      <c r="C84" s="95"/>
      <c r="D84" s="95"/>
      <c r="E84" s="95"/>
      <c r="F84" s="95"/>
      <c r="G84" s="95"/>
      <c r="H84" s="95"/>
      <c r="I84" s="96"/>
      <c r="J84" s="97"/>
      <c r="K84" s="309">
        <v>0.05</v>
      </c>
      <c r="L84" s="870">
        <f>N77*K84</f>
        <v>700.05364292611705</v>
      </c>
      <c r="M84" s="871"/>
      <c r="N84" s="54"/>
    </row>
    <row r="85" spans="1:14" ht="15.75" thickBot="1">
      <c r="B85" s="834" t="s">
        <v>953</v>
      </c>
      <c r="C85" s="835"/>
      <c r="D85" s="835"/>
      <c r="E85" s="835"/>
      <c r="F85" s="835"/>
      <c r="G85" s="835"/>
      <c r="H85" s="835"/>
      <c r="I85" s="835"/>
      <c r="J85" s="835"/>
      <c r="K85" s="835"/>
      <c r="L85" s="835"/>
      <c r="M85" s="836"/>
      <c r="N85" s="55">
        <f>L82+L83+L84</f>
        <v>4200.3218575567025</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18201.394716079041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22" zoomScale="76" zoomScaleNormal="76" workbookViewId="0">
      <selection activeCell="N57" sqref="N57:N5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ht="21"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1466</v>
      </c>
      <c r="C31" s="84" t="s">
        <v>1467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447.74937967325258</v>
      </c>
      <c r="N48" s="276">
        <f>K48*M48</f>
        <v>447.74937967325258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447.74937967325258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34" t="s">
        <v>953</v>
      </c>
      <c r="C76" s="835"/>
      <c r="D76" s="835"/>
      <c r="E76" s="835"/>
      <c r="F76" s="835"/>
      <c r="G76" s="835"/>
      <c r="H76" s="835"/>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447.74937967325258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89.549875934650515</v>
      </c>
      <c r="M83" s="869"/>
      <c r="N83" s="54"/>
    </row>
    <row r="84" spans="1:14">
      <c r="B84" s="92" t="s">
        <v>973</v>
      </c>
      <c r="C84" s="93"/>
      <c r="D84" s="93"/>
      <c r="E84" s="93"/>
      <c r="F84" s="93"/>
      <c r="G84" s="93"/>
      <c r="H84" s="93"/>
      <c r="I84" s="90"/>
      <c r="J84" s="91"/>
      <c r="K84" s="308">
        <v>0.05</v>
      </c>
      <c r="L84" s="868">
        <f>N78*K84</f>
        <v>22.387468983662629</v>
      </c>
      <c r="M84" s="869"/>
      <c r="N84" s="54"/>
    </row>
    <row r="85" spans="1:14" ht="15.75" thickBot="1">
      <c r="B85" s="94" t="s">
        <v>974</v>
      </c>
      <c r="C85" s="95"/>
      <c r="D85" s="95"/>
      <c r="E85" s="95"/>
      <c r="F85" s="95"/>
      <c r="G85" s="95"/>
      <c r="H85" s="95"/>
      <c r="I85" s="96"/>
      <c r="J85" s="97"/>
      <c r="K85" s="309">
        <v>0.05</v>
      </c>
      <c r="L85" s="870">
        <f>N78*K85</f>
        <v>22.387468983662629</v>
      </c>
      <c r="M85" s="871"/>
      <c r="N85" s="54"/>
    </row>
    <row r="86" spans="1:14" ht="15.75" thickBot="1">
      <c r="B86" s="834" t="s">
        <v>953</v>
      </c>
      <c r="C86" s="835"/>
      <c r="D86" s="835"/>
      <c r="E86" s="835"/>
      <c r="F86" s="835"/>
      <c r="G86" s="835"/>
      <c r="H86" s="835"/>
      <c r="I86" s="835"/>
      <c r="J86" s="835"/>
      <c r="K86" s="835"/>
      <c r="L86" s="835"/>
      <c r="M86" s="836"/>
      <c r="N86" s="55">
        <f>L83+L84+L85</f>
        <v>134.32481390197577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582.07419357522838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7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600</v>
      </c>
      <c r="N36" s="276">
        <f>K36/M36</f>
        <v>115.28408326078812</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600</v>
      </c>
      <c r="N37" s="276">
        <f>K37/M37</f>
        <v>322.11729146396681</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600</v>
      </c>
      <c r="N38" s="276">
        <f>K38/M38</f>
        <v>228.87281235597644</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N75*M41</f>
        <v>0.44780884086334993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666.72199592159473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71.848156273149826</v>
      </c>
      <c r="N48" s="276">
        <f>K48*M48</f>
        <v>215.54446881944949</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215.54446881944949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4800</v>
      </c>
      <c r="N70" s="399">
        <f>K70/M70</f>
        <v>22.554583333333333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34" t="s">
        <v>953</v>
      </c>
      <c r="C75" s="835"/>
      <c r="D75" s="835"/>
      <c r="E75" s="835"/>
      <c r="F75" s="835"/>
      <c r="G75" s="835"/>
      <c r="H75" s="835"/>
      <c r="I75" s="841"/>
      <c r="J75" s="841"/>
      <c r="K75" s="841"/>
      <c r="L75" s="841"/>
      <c r="M75" s="842"/>
      <c r="N75" s="305">
        <f>SUM(N69:N74)</f>
        <v>44.780884086334993</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927.04734882737921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185.40946976547585</v>
      </c>
      <c r="M82" s="869"/>
      <c r="N82" s="54"/>
    </row>
    <row r="83" spans="1:14">
      <c r="B83" s="92" t="s">
        <v>973</v>
      </c>
      <c r="C83" s="93"/>
      <c r="D83" s="93"/>
      <c r="E83" s="93"/>
      <c r="F83" s="93"/>
      <c r="G83" s="93"/>
      <c r="H83" s="93"/>
      <c r="I83" s="90"/>
      <c r="J83" s="91"/>
      <c r="K83" s="308">
        <v>0.05</v>
      </c>
      <c r="L83" s="868">
        <f>N77*K83</f>
        <v>46.352367441368962</v>
      </c>
      <c r="M83" s="869"/>
      <c r="N83" s="54"/>
    </row>
    <row r="84" spans="1:14" ht="15.75" thickBot="1">
      <c r="B84" s="94" t="s">
        <v>974</v>
      </c>
      <c r="C84" s="95"/>
      <c r="D84" s="95"/>
      <c r="E84" s="95"/>
      <c r="F84" s="95"/>
      <c r="G84" s="95"/>
      <c r="H84" s="95"/>
      <c r="I84" s="96"/>
      <c r="J84" s="97"/>
      <c r="K84" s="309">
        <v>0.05</v>
      </c>
      <c r="L84" s="870">
        <f>N77*K84</f>
        <v>46.352367441368962</v>
      </c>
      <c r="M84" s="871"/>
      <c r="N84" s="54"/>
    </row>
    <row r="85" spans="1:14" ht="15.75" thickBot="1">
      <c r="B85" s="834" t="s">
        <v>953</v>
      </c>
      <c r="C85" s="835"/>
      <c r="D85" s="835"/>
      <c r="E85" s="835"/>
      <c r="F85" s="835"/>
      <c r="G85" s="835"/>
      <c r="H85" s="835"/>
      <c r="I85" s="835"/>
      <c r="J85" s="835"/>
      <c r="K85" s="835"/>
      <c r="L85" s="835"/>
      <c r="M85" s="836"/>
      <c r="N85" s="55">
        <f>L82+L83+L84</f>
        <v>278.11420464821379</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1205.1615534755929</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0.02</v>
      </c>
      <c r="N41" s="348">
        <f>N75*M41</f>
        <v>11.941569089689333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8895.5973968327744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71.848156273149826</v>
      </c>
      <c r="N48" s="276">
        <f>K48*M48</f>
        <v>1796.2039068287456</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39651.852041761536</v>
      </c>
      <c r="N49" s="276">
        <f>K49*M49</f>
        <v>49564.81505220192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51361.018959030669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1303</v>
      </c>
      <c r="B58" s="49" t="str">
        <f>VLOOKUP(A58,TRANSPORTE!A5:D117,3,FALSE)</f>
        <v xml:space="preserve">Transporte de Material de Afirmado de la Zona </v>
      </c>
      <c r="C58" s="321"/>
      <c r="D58" s="321"/>
      <c r="E58" s="321"/>
      <c r="F58" s="321"/>
      <c r="G58" s="321"/>
      <c r="H58" s="315" t="s">
        <v>1468</v>
      </c>
      <c r="I58" s="283">
        <v>1.25</v>
      </c>
      <c r="J58" s="290">
        <v>1</v>
      </c>
      <c r="K58" s="283">
        <f>I58*J58</f>
        <v>1.25</v>
      </c>
      <c r="L58" s="923">
        <f>VLOOKUP(A58,TRANSPORTE!A5:D117,4,FALSE)</f>
        <v>1270.1333007478286</v>
      </c>
      <c r="M58" s="924"/>
      <c r="N58" s="291">
        <f>K58*L58</f>
        <v>1587.6666259347858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1587.6666259347858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360</v>
      </c>
      <c r="N70" s="399">
        <f>K70/M70</f>
        <v>300.72777777777776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34" t="s">
        <v>953</v>
      </c>
      <c r="C75" s="835"/>
      <c r="D75" s="835"/>
      <c r="E75" s="835"/>
      <c r="F75" s="835"/>
      <c r="G75" s="835"/>
      <c r="H75" s="835"/>
      <c r="I75" s="841"/>
      <c r="J75" s="841"/>
      <c r="K75" s="841"/>
      <c r="L75" s="841"/>
      <c r="M75" s="842"/>
      <c r="N75" s="305">
        <f>SUM(N69:N74)</f>
        <v>597.07845448446665</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62441.361436282692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12488.272287256539</v>
      </c>
      <c r="M82" s="869"/>
      <c r="N82" s="54"/>
    </row>
    <row r="83" spans="1:14">
      <c r="B83" s="92" t="s">
        <v>973</v>
      </c>
      <c r="C83" s="93"/>
      <c r="D83" s="93"/>
      <c r="E83" s="93"/>
      <c r="F83" s="93"/>
      <c r="G83" s="93"/>
      <c r="H83" s="93"/>
      <c r="I83" s="90"/>
      <c r="J83" s="91"/>
      <c r="K83" s="308">
        <v>0.05</v>
      </c>
      <c r="L83" s="868">
        <f>N77*K83</f>
        <v>3122.0680718141348</v>
      </c>
      <c r="M83" s="869"/>
      <c r="N83" s="54"/>
    </row>
    <row r="84" spans="1:14" ht="15.75" thickBot="1">
      <c r="B84" s="94" t="s">
        <v>974</v>
      </c>
      <c r="C84" s="95"/>
      <c r="D84" s="95"/>
      <c r="E84" s="95"/>
      <c r="F84" s="95"/>
      <c r="G84" s="95"/>
      <c r="H84" s="95"/>
      <c r="I84" s="96"/>
      <c r="J84" s="97"/>
      <c r="K84" s="309">
        <v>0.05</v>
      </c>
      <c r="L84" s="870">
        <f>N77*K84</f>
        <v>3122.0680718141348</v>
      </c>
      <c r="M84" s="871"/>
      <c r="N84" s="54"/>
    </row>
    <row r="85" spans="1:14" ht="15.75" thickBot="1">
      <c r="B85" s="834" t="s">
        <v>953</v>
      </c>
      <c r="C85" s="835"/>
      <c r="D85" s="835"/>
      <c r="E85" s="835"/>
      <c r="F85" s="835"/>
      <c r="G85" s="835"/>
      <c r="H85" s="835"/>
      <c r="I85" s="835"/>
      <c r="J85" s="835"/>
      <c r="K85" s="835"/>
      <c r="L85" s="835"/>
      <c r="M85" s="836"/>
      <c r="N85" s="55">
        <f>L82+L83+L84</f>
        <v>18732.408430884807</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81173.769867167503</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29.25"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6474.2009098398676</v>
      </c>
      <c r="N48" s="276">
        <f>K48*M48</f>
        <v>6474.2009098398676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6474.2009098398676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34" t="s">
        <v>953</v>
      </c>
      <c r="C76" s="835"/>
      <c r="D76" s="835"/>
      <c r="E76" s="835"/>
      <c r="F76" s="835"/>
      <c r="G76" s="835"/>
      <c r="H76" s="835"/>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6474.2009098398676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1294.8401819679736</v>
      </c>
      <c r="M83" s="869"/>
      <c r="N83" s="54"/>
    </row>
    <row r="84" spans="1:14">
      <c r="B84" s="92" t="s">
        <v>973</v>
      </c>
      <c r="C84" s="93"/>
      <c r="D84" s="93"/>
      <c r="E84" s="93"/>
      <c r="F84" s="93"/>
      <c r="G84" s="93"/>
      <c r="H84" s="93"/>
      <c r="I84" s="90"/>
      <c r="J84" s="91"/>
      <c r="K84" s="308">
        <v>0.05</v>
      </c>
      <c r="L84" s="868">
        <f>N78*K84</f>
        <v>323.71004549199341</v>
      </c>
      <c r="M84" s="869"/>
      <c r="N84" s="54"/>
    </row>
    <row r="85" spans="1:14" ht="15.75" thickBot="1">
      <c r="B85" s="94" t="s">
        <v>974</v>
      </c>
      <c r="C85" s="95"/>
      <c r="D85" s="95"/>
      <c r="E85" s="95"/>
      <c r="F85" s="95"/>
      <c r="G85" s="95"/>
      <c r="H85" s="95"/>
      <c r="I85" s="96"/>
      <c r="J85" s="97"/>
      <c r="K85" s="309">
        <v>0.05</v>
      </c>
      <c r="L85" s="870">
        <f>N78*K85</f>
        <v>323.71004549199341</v>
      </c>
      <c r="M85" s="871"/>
      <c r="N85" s="54"/>
    </row>
    <row r="86" spans="1:14" ht="15.75" thickBot="1">
      <c r="B86" s="834" t="s">
        <v>953</v>
      </c>
      <c r="C86" s="835"/>
      <c r="D86" s="835"/>
      <c r="E86" s="835"/>
      <c r="F86" s="835"/>
      <c r="G86" s="835"/>
      <c r="H86" s="835"/>
      <c r="I86" s="835"/>
      <c r="J86" s="835"/>
      <c r="K86" s="835"/>
      <c r="L86" s="835"/>
      <c r="M86" s="836"/>
      <c r="N86" s="55">
        <f>L83+L84+L85</f>
        <v>1942.2602729519606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8416.4611827918288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1"/>
      <c r="K118" s="811"/>
      <c r="L118" s="811"/>
      <c r="M118" s="811"/>
      <c r="N118" s="812"/>
    </row>
    <row r="119" spans="2:14" ht="15.75" customHeight="1"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5867.7896280000004</v>
      </c>
      <c r="N48" s="276">
        <f>K48*M48</f>
        <v>5867.7896280000004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5867.7896280000004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34" t="s">
        <v>953</v>
      </c>
      <c r="C76" s="835"/>
      <c r="D76" s="835"/>
      <c r="E76" s="835"/>
      <c r="F76" s="835"/>
      <c r="G76" s="835"/>
      <c r="H76" s="835"/>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5867.7896280000004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1173.5579256000001</v>
      </c>
      <c r="M83" s="869"/>
      <c r="N83" s="54"/>
    </row>
    <row r="84" spans="1:14">
      <c r="B84" s="92" t="s">
        <v>973</v>
      </c>
      <c r="C84" s="93"/>
      <c r="D84" s="93"/>
      <c r="E84" s="93"/>
      <c r="F84" s="93"/>
      <c r="G84" s="93"/>
      <c r="H84" s="93"/>
      <c r="I84" s="90"/>
      <c r="J84" s="91"/>
      <c r="K84" s="308">
        <v>0.05</v>
      </c>
      <c r="L84" s="868">
        <f>N78*K84</f>
        <v>293.38948140000002</v>
      </c>
      <c r="M84" s="869"/>
      <c r="N84" s="54"/>
    </row>
    <row r="85" spans="1:14" ht="15.75" thickBot="1">
      <c r="B85" s="94" t="s">
        <v>974</v>
      </c>
      <c r="C85" s="95"/>
      <c r="D85" s="95"/>
      <c r="E85" s="95"/>
      <c r="F85" s="95"/>
      <c r="G85" s="95"/>
      <c r="H85" s="95"/>
      <c r="I85" s="96"/>
      <c r="J85" s="97"/>
      <c r="K85" s="309">
        <v>0.05</v>
      </c>
      <c r="L85" s="870">
        <f>N78*K85</f>
        <v>293.38948140000002</v>
      </c>
      <c r="M85" s="871"/>
      <c r="N85" s="54"/>
    </row>
    <row r="86" spans="1:14" ht="15.75" thickBot="1">
      <c r="B86" s="834" t="s">
        <v>953</v>
      </c>
      <c r="C86" s="835"/>
      <c r="D86" s="835"/>
      <c r="E86" s="835"/>
      <c r="F86" s="835"/>
      <c r="G86" s="835"/>
      <c r="H86" s="835"/>
      <c r="I86" s="835"/>
      <c r="J86" s="835"/>
      <c r="K86" s="835"/>
      <c r="L86" s="835"/>
      <c r="M86" s="836"/>
      <c r="N86" s="55">
        <f>L83+L84+L85</f>
        <v>1760.3368884000001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7628.1265164000006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13"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5"/>
      <c r="C1" s="937"/>
      <c r="D1" s="938"/>
      <c r="E1" s="938"/>
      <c r="F1" s="938"/>
      <c r="G1" s="938"/>
      <c r="H1" s="938"/>
      <c r="I1" s="938"/>
      <c r="J1" s="939"/>
      <c r="K1" s="940" t="s">
        <v>933</v>
      </c>
      <c r="L1" s="942" t="s">
        <v>2198</v>
      </c>
      <c r="M1" s="943"/>
      <c r="N1" s="944"/>
    </row>
    <row r="2" spans="2:14" ht="18.7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1027</v>
      </c>
      <c r="C31" s="84" t="s">
        <v>1203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71.848156273149826</v>
      </c>
      <c r="N48" s="276">
        <f>K48*M48</f>
        <v>71.848156273149826</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5867.7896280000004</v>
      </c>
      <c r="N49" s="276">
        <f>K49*M49</f>
        <v>2112.4042660800001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2184.25242235315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60" t="s">
        <v>963</v>
      </c>
      <c r="C68" s="861"/>
      <c r="D68" s="861"/>
      <c r="E68" s="861"/>
      <c r="F68" s="861"/>
      <c r="G68" s="861"/>
      <c r="H68" s="861"/>
      <c r="I68" s="76" t="s">
        <v>964</v>
      </c>
      <c r="J68" s="78" t="s">
        <v>1410</v>
      </c>
      <c r="K68" s="77" t="s">
        <v>966</v>
      </c>
      <c r="L68" s="862" t="s">
        <v>950</v>
      </c>
      <c r="M68" s="863"/>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21"/>
      <c r="C74" s="822"/>
      <c r="D74" s="822"/>
      <c r="E74" s="822"/>
      <c r="F74" s="822"/>
      <c r="G74" s="822"/>
      <c r="H74" s="822"/>
      <c r="I74" s="129"/>
      <c r="J74" s="129"/>
      <c r="K74" s="129"/>
      <c r="L74" s="922"/>
      <c r="M74" s="922"/>
      <c r="N74" s="48"/>
    </row>
    <row r="75" spans="2:15" ht="15.75" thickBot="1">
      <c r="B75" s="834" t="s">
        <v>953</v>
      </c>
      <c r="C75" s="835"/>
      <c r="D75" s="835"/>
      <c r="E75" s="835"/>
      <c r="F75" s="835"/>
      <c r="G75" s="835"/>
      <c r="H75" s="835"/>
      <c r="I75" s="841"/>
      <c r="J75" s="841"/>
      <c r="K75" s="841"/>
      <c r="L75" s="841"/>
      <c r="M75" s="842"/>
      <c r="N75" s="305"/>
    </row>
    <row r="76" spans="2:15" ht="15.75" thickBot="1">
      <c r="B76" s="36"/>
      <c r="C76" s="37"/>
      <c r="D76" s="37"/>
      <c r="E76" s="37"/>
      <c r="F76" s="37"/>
      <c r="G76" s="37"/>
      <c r="H76" s="37"/>
      <c r="I76" s="37"/>
      <c r="J76" s="37"/>
      <c r="K76" s="37"/>
      <c r="L76" s="37"/>
      <c r="M76" s="37"/>
      <c r="N76" s="38"/>
    </row>
    <row r="77" spans="2:15" ht="15.75" thickBot="1">
      <c r="B77" s="834" t="s">
        <v>967</v>
      </c>
      <c r="C77" s="835"/>
      <c r="D77" s="835"/>
      <c r="E77" s="835"/>
      <c r="F77" s="835"/>
      <c r="G77" s="835"/>
      <c r="H77" s="835"/>
      <c r="I77" s="835"/>
      <c r="J77" s="835"/>
      <c r="K77" s="835"/>
      <c r="L77" s="835"/>
      <c r="M77" s="836"/>
      <c r="N77" s="102">
        <f>N43+N53+N64+N75</f>
        <v>2184.25242235315</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436.85048447063002</v>
      </c>
      <c r="M82" s="869"/>
      <c r="N82" s="54"/>
    </row>
    <row r="83" spans="1:14">
      <c r="B83" s="92" t="s">
        <v>973</v>
      </c>
      <c r="C83" s="93"/>
      <c r="D83" s="93"/>
      <c r="E83" s="93"/>
      <c r="F83" s="93"/>
      <c r="G83" s="93"/>
      <c r="H83" s="93"/>
      <c r="I83" s="90"/>
      <c r="J83" s="91"/>
      <c r="K83" s="308">
        <v>0.05</v>
      </c>
      <c r="L83" s="868">
        <f>N77*K83</f>
        <v>109.21262111765751</v>
      </c>
      <c r="M83" s="869"/>
      <c r="N83" s="54"/>
    </row>
    <row r="84" spans="1:14" ht="15.75" thickBot="1">
      <c r="B84" s="94" t="s">
        <v>974</v>
      </c>
      <c r="C84" s="95"/>
      <c r="D84" s="95"/>
      <c r="E84" s="95"/>
      <c r="F84" s="95"/>
      <c r="G84" s="95"/>
      <c r="H84" s="95"/>
      <c r="I84" s="96"/>
      <c r="J84" s="97"/>
      <c r="K84" s="309">
        <v>0.05</v>
      </c>
      <c r="L84" s="870">
        <f>N77*K84</f>
        <v>109.21262111765751</v>
      </c>
      <c r="M84" s="871"/>
      <c r="N84" s="54"/>
    </row>
    <row r="85" spans="1:14" ht="15.75" thickBot="1">
      <c r="B85" s="834" t="s">
        <v>953</v>
      </c>
      <c r="C85" s="835"/>
      <c r="D85" s="835"/>
      <c r="E85" s="835"/>
      <c r="F85" s="835"/>
      <c r="G85" s="835"/>
      <c r="H85" s="835"/>
      <c r="I85" s="835"/>
      <c r="J85" s="835"/>
      <c r="K85" s="835"/>
      <c r="L85" s="835"/>
      <c r="M85" s="836"/>
      <c r="N85" s="55">
        <f>L82+L83+L84</f>
        <v>655.27572670594498</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2839.5281490590951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8889.6266122879297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39651.852041761536</v>
      </c>
      <c r="N48" s="276">
        <f>K48*M48</f>
        <v>49564.81505220192</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71.848156273149826</v>
      </c>
      <c r="N49" s="276">
        <f>K49*M49</f>
        <v>1796.2039068287456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51361.018959030669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923">
        <f>VLOOKUP(A59,TRANSPORTE!A5:D123,4,FALSE)</f>
        <v>1270.1333007478286</v>
      </c>
      <c r="M59" s="924"/>
      <c r="N59" s="291">
        <f>K59*L59</f>
        <v>1587.6666259347858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1587.6666259347858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62435.390651737849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12487.078130347571</v>
      </c>
      <c r="M83" s="869"/>
      <c r="N83" s="54"/>
    </row>
    <row r="84" spans="1:14">
      <c r="B84" s="92" t="s">
        <v>973</v>
      </c>
      <c r="C84" s="93"/>
      <c r="D84" s="93"/>
      <c r="E84" s="93"/>
      <c r="F84" s="93"/>
      <c r="G84" s="93"/>
      <c r="H84" s="93"/>
      <c r="I84" s="90"/>
      <c r="J84" s="91"/>
      <c r="K84" s="308">
        <v>0.05</v>
      </c>
      <c r="L84" s="868">
        <f>N78*K84</f>
        <v>3121.7695325868926</v>
      </c>
      <c r="M84" s="869"/>
      <c r="N84" s="54"/>
    </row>
    <row r="85" spans="1:14" ht="15.75" thickBot="1">
      <c r="B85" s="94" t="s">
        <v>974</v>
      </c>
      <c r="C85" s="95"/>
      <c r="D85" s="95"/>
      <c r="E85" s="95"/>
      <c r="F85" s="95"/>
      <c r="G85" s="95"/>
      <c r="H85" s="95"/>
      <c r="I85" s="96"/>
      <c r="J85" s="97"/>
      <c r="K85" s="309">
        <v>0.05</v>
      </c>
      <c r="L85" s="870">
        <f>N78*K85</f>
        <v>3121.7695325868926</v>
      </c>
      <c r="M85" s="871"/>
      <c r="N85" s="54"/>
    </row>
    <row r="86" spans="1:14" ht="15.75" thickBot="1">
      <c r="B86" s="834" t="s">
        <v>953</v>
      </c>
      <c r="C86" s="835"/>
      <c r="D86" s="835"/>
      <c r="E86" s="835"/>
      <c r="F86" s="835"/>
      <c r="G86" s="835"/>
      <c r="H86" s="835"/>
      <c r="I86" s="835"/>
      <c r="J86" s="835"/>
      <c r="K86" s="835"/>
      <c r="L86" s="835"/>
      <c r="M86" s="836"/>
      <c r="N86" s="55">
        <f>L83+L84+L85</f>
        <v>18730.617195521354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81166.007847259199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1029</v>
      </c>
      <c r="C31" s="84" t="s">
        <v>1472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8889.6266122879297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44608.333546981725</v>
      </c>
      <c r="N48" s="276">
        <f>K48*M48</f>
        <v>57990.833611076247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59715.189361631841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70919.114651015305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14183.822930203061</v>
      </c>
      <c r="M83" s="869"/>
      <c r="N83" s="54"/>
    </row>
    <row r="84" spans="1:14">
      <c r="B84" s="92" t="s">
        <v>973</v>
      </c>
      <c r="C84" s="93"/>
      <c r="D84" s="93"/>
      <c r="E84" s="93"/>
      <c r="F84" s="93"/>
      <c r="G84" s="93"/>
      <c r="H84" s="93"/>
      <c r="I84" s="90"/>
      <c r="J84" s="91"/>
      <c r="K84" s="308">
        <v>0.05</v>
      </c>
      <c r="L84" s="868">
        <f>N78*K84</f>
        <v>3545.9557325507653</v>
      </c>
      <c r="M84" s="869"/>
      <c r="N84" s="54"/>
    </row>
    <row r="85" spans="1:14" ht="15.75" thickBot="1">
      <c r="B85" s="94" t="s">
        <v>974</v>
      </c>
      <c r="C85" s="95"/>
      <c r="D85" s="95"/>
      <c r="E85" s="95"/>
      <c r="F85" s="95"/>
      <c r="G85" s="95"/>
      <c r="H85" s="95"/>
      <c r="I85" s="96"/>
      <c r="J85" s="97"/>
      <c r="K85" s="309">
        <v>0.05</v>
      </c>
      <c r="L85" s="870">
        <f>N78*K85</f>
        <v>3545.9557325507653</v>
      </c>
      <c r="M85" s="871"/>
      <c r="N85" s="54"/>
    </row>
    <row r="86" spans="1:14" ht="15.75" thickBot="1">
      <c r="B86" s="834" t="s">
        <v>953</v>
      </c>
      <c r="C86" s="835"/>
      <c r="D86" s="835"/>
      <c r="E86" s="835"/>
      <c r="F86" s="835"/>
      <c r="G86" s="835"/>
      <c r="H86" s="835"/>
      <c r="I86" s="835"/>
      <c r="J86" s="835"/>
      <c r="K86" s="835"/>
      <c r="L86" s="835"/>
      <c r="M86" s="836"/>
      <c r="N86" s="55">
        <f>L83+L84+L85</f>
        <v>21275.734395304593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92194.849046319898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P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1030</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5" t="s">
        <v>944</v>
      </c>
      <c r="C35" s="816"/>
      <c r="D35" s="816"/>
      <c r="E35" s="816"/>
      <c r="F35" s="816"/>
      <c r="G35" s="816"/>
      <c r="H35" s="817"/>
      <c r="I35" s="818" t="s">
        <v>948</v>
      </c>
      <c r="J35" s="819"/>
      <c r="K35" s="72" t="s">
        <v>949</v>
      </c>
      <c r="L35" s="820" t="s">
        <v>950</v>
      </c>
      <c r="M35" s="817"/>
      <c r="N35" s="73" t="s">
        <v>951</v>
      </c>
    </row>
    <row r="36" spans="1:16">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6">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6">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c r="O38">
        <v>119073</v>
      </c>
      <c r="P38" s="109">
        <f>+K38-O38</f>
        <v>18250.687413585867</v>
      </c>
    </row>
    <row r="39" spans="1:16">
      <c r="B39" s="847"/>
      <c r="C39" s="848"/>
      <c r="D39" s="848"/>
      <c r="E39" s="848"/>
      <c r="F39" s="848"/>
      <c r="G39" s="848"/>
      <c r="H39" s="849"/>
      <c r="I39" s="850"/>
      <c r="J39" s="831"/>
      <c r="K39" s="273"/>
      <c r="L39" s="851"/>
      <c r="M39" s="852"/>
      <c r="N39" s="276"/>
    </row>
    <row r="40" spans="1:16">
      <c r="B40" s="847"/>
      <c r="C40" s="848"/>
      <c r="D40" s="848"/>
      <c r="E40" s="853"/>
      <c r="F40" s="848"/>
      <c r="G40" s="848"/>
      <c r="H40" s="849"/>
      <c r="I40" s="39"/>
      <c r="J40" s="40"/>
      <c r="K40" s="278"/>
      <c r="L40" s="280"/>
      <c r="M40" s="281"/>
      <c r="N40" s="282"/>
    </row>
    <row r="41" spans="1:16">
      <c r="B41" s="854" t="s">
        <v>952</v>
      </c>
      <c r="C41" s="855"/>
      <c r="D41" s="855"/>
      <c r="E41" s="41"/>
      <c r="F41" s="42"/>
      <c r="G41" s="42"/>
      <c r="H41" s="43"/>
      <c r="I41" s="39"/>
      <c r="J41" s="40"/>
      <c r="K41" s="283"/>
      <c r="L41" s="280"/>
      <c r="M41" s="405">
        <v>0.01</v>
      </c>
      <c r="N41" s="348">
        <f>N76*M41</f>
        <v>5.9707845448446664</v>
      </c>
    </row>
    <row r="42" spans="1:16" ht="15.75" thickBot="1">
      <c r="B42" s="847"/>
      <c r="C42" s="848"/>
      <c r="D42" s="848"/>
      <c r="E42" s="848"/>
      <c r="F42" s="848"/>
      <c r="G42" s="848"/>
      <c r="H42" s="849"/>
      <c r="I42" s="856"/>
      <c r="J42" s="857"/>
      <c r="K42" s="44"/>
      <c r="L42" s="858"/>
      <c r="M42" s="859"/>
      <c r="N42" s="108"/>
    </row>
    <row r="43" spans="1:16" ht="15.75" thickBot="1">
      <c r="B43" s="834" t="s">
        <v>953</v>
      </c>
      <c r="C43" s="835"/>
      <c r="D43" s="835"/>
      <c r="E43" s="835"/>
      <c r="F43" s="835"/>
      <c r="G43" s="835"/>
      <c r="H43" s="835"/>
      <c r="I43" s="835"/>
      <c r="J43" s="835"/>
      <c r="K43" s="835"/>
      <c r="L43" s="835"/>
      <c r="M43" s="836"/>
      <c r="N43" s="398">
        <f>SUM(N36:N42)</f>
        <v>8889.6266122879297</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5" t="s">
        <v>944</v>
      </c>
      <c r="C47" s="826"/>
      <c r="D47" s="826"/>
      <c r="E47" s="826"/>
      <c r="F47" s="826"/>
      <c r="G47" s="826"/>
      <c r="H47" s="826"/>
      <c r="I47" s="827"/>
      <c r="J47" s="319" t="s">
        <v>945</v>
      </c>
      <c r="K47" s="88" t="s">
        <v>946</v>
      </c>
      <c r="L47" s="828" t="s">
        <v>955</v>
      </c>
      <c r="M47" s="827"/>
      <c r="N47" s="89" t="s">
        <v>951</v>
      </c>
    </row>
    <row r="48" spans="1:16">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44608.333546981725</v>
      </c>
      <c r="N48" s="276">
        <f>K48*M48</f>
        <v>57990.833611076247</v>
      </c>
      <c r="O48">
        <v>29707.14</v>
      </c>
      <c r="P48" s="651">
        <f>+M48-O48</f>
        <v>14901.193546981725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59715.189361631841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70919.114651015305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14183.822930203061</v>
      </c>
      <c r="M83" s="869"/>
      <c r="N83" s="54"/>
    </row>
    <row r="84" spans="1:14">
      <c r="B84" s="92" t="s">
        <v>973</v>
      </c>
      <c r="C84" s="93"/>
      <c r="D84" s="93"/>
      <c r="E84" s="93"/>
      <c r="F84" s="93"/>
      <c r="G84" s="93"/>
      <c r="H84" s="93"/>
      <c r="I84" s="90"/>
      <c r="J84" s="91"/>
      <c r="K84" s="308">
        <v>0.05</v>
      </c>
      <c r="L84" s="868">
        <f>N78*K84</f>
        <v>3545.9557325507653</v>
      </c>
      <c r="M84" s="869"/>
      <c r="N84" s="54"/>
    </row>
    <row r="85" spans="1:14" ht="15.75" thickBot="1">
      <c r="B85" s="94" t="s">
        <v>974</v>
      </c>
      <c r="C85" s="95"/>
      <c r="D85" s="95"/>
      <c r="E85" s="95"/>
      <c r="F85" s="95"/>
      <c r="G85" s="95"/>
      <c r="H85" s="95"/>
      <c r="I85" s="96"/>
      <c r="J85" s="97"/>
      <c r="K85" s="309">
        <v>0.05</v>
      </c>
      <c r="L85" s="870">
        <f>N78*K85</f>
        <v>3545.9557325507653</v>
      </c>
      <c r="M85" s="871"/>
      <c r="N85" s="54"/>
    </row>
    <row r="86" spans="1:14" ht="15.75" thickBot="1">
      <c r="B86" s="834" t="s">
        <v>953</v>
      </c>
      <c r="C86" s="835"/>
      <c r="D86" s="835"/>
      <c r="E86" s="835"/>
      <c r="F86" s="835"/>
      <c r="G86" s="835"/>
      <c r="H86" s="835"/>
      <c r="I86" s="835"/>
      <c r="J86" s="835"/>
      <c r="K86" s="835"/>
      <c r="L86" s="835"/>
      <c r="M86" s="836"/>
      <c r="N86" s="55">
        <f>L83+L84+L85</f>
        <v>21275.734395304593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92194.849046319898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P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1473</v>
      </c>
      <c r="C31" s="84" t="s">
        <v>1474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5" t="s">
        <v>944</v>
      </c>
      <c r="C35" s="816"/>
      <c r="D35" s="816"/>
      <c r="E35" s="816"/>
      <c r="F35" s="816"/>
      <c r="G35" s="816"/>
      <c r="H35" s="817"/>
      <c r="I35" s="818" t="s">
        <v>948</v>
      </c>
      <c r="J35" s="819"/>
      <c r="K35" s="72" t="s">
        <v>949</v>
      </c>
      <c r="L35" s="820" t="s">
        <v>950</v>
      </c>
      <c r="M35" s="817"/>
      <c r="N35" s="73" t="s">
        <v>951</v>
      </c>
    </row>
    <row r="36" spans="1:16">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6">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6">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c r="O38">
        <v>119073</v>
      </c>
      <c r="P38" s="109">
        <f>+K38-O38</f>
        <v>18250.687413585867</v>
      </c>
    </row>
    <row r="39" spans="1:16">
      <c r="B39" s="847"/>
      <c r="C39" s="848"/>
      <c r="D39" s="848"/>
      <c r="E39" s="848"/>
      <c r="F39" s="848"/>
      <c r="G39" s="848"/>
      <c r="H39" s="849"/>
      <c r="I39" s="850"/>
      <c r="J39" s="831"/>
      <c r="K39" s="273"/>
      <c r="L39" s="851"/>
      <c r="M39" s="852"/>
      <c r="N39" s="276"/>
    </row>
    <row r="40" spans="1:16">
      <c r="B40" s="847"/>
      <c r="C40" s="848"/>
      <c r="D40" s="848"/>
      <c r="E40" s="853"/>
      <c r="F40" s="848"/>
      <c r="G40" s="848"/>
      <c r="H40" s="849"/>
      <c r="I40" s="39"/>
      <c r="J40" s="40"/>
      <c r="K40" s="278"/>
      <c r="L40" s="280"/>
      <c r="M40" s="281"/>
      <c r="N40" s="282"/>
    </row>
    <row r="41" spans="1:16">
      <c r="B41" s="854" t="s">
        <v>952</v>
      </c>
      <c r="C41" s="855"/>
      <c r="D41" s="855"/>
      <c r="E41" s="41"/>
      <c r="F41" s="42"/>
      <c r="G41" s="42"/>
      <c r="H41" s="43"/>
      <c r="I41" s="39"/>
      <c r="J41" s="40"/>
      <c r="K41" s="283"/>
      <c r="L41" s="280"/>
      <c r="M41" s="405">
        <v>0.01</v>
      </c>
      <c r="N41" s="348">
        <f>N76*M41</f>
        <v>5.9707845448446664</v>
      </c>
    </row>
    <row r="42" spans="1:16" ht="15.75" thickBot="1">
      <c r="B42" s="847"/>
      <c r="C42" s="848"/>
      <c r="D42" s="848"/>
      <c r="E42" s="848"/>
      <c r="F42" s="848"/>
      <c r="G42" s="848"/>
      <c r="H42" s="849"/>
      <c r="I42" s="856"/>
      <c r="J42" s="857"/>
      <c r="K42" s="44"/>
      <c r="L42" s="858"/>
      <c r="M42" s="859"/>
      <c r="N42" s="108"/>
    </row>
    <row r="43" spans="1:16" ht="15.75" thickBot="1">
      <c r="B43" s="834" t="s">
        <v>953</v>
      </c>
      <c r="C43" s="835"/>
      <c r="D43" s="835"/>
      <c r="E43" s="835"/>
      <c r="F43" s="835"/>
      <c r="G43" s="835"/>
      <c r="H43" s="835"/>
      <c r="I43" s="835"/>
      <c r="J43" s="835"/>
      <c r="K43" s="835"/>
      <c r="L43" s="835"/>
      <c r="M43" s="836"/>
      <c r="N43" s="398">
        <f>SUM(N36:N42)</f>
        <v>8889.6266122879297</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5" t="s">
        <v>944</v>
      </c>
      <c r="C47" s="826"/>
      <c r="D47" s="826"/>
      <c r="E47" s="826"/>
      <c r="F47" s="826"/>
      <c r="G47" s="826"/>
      <c r="H47" s="826"/>
      <c r="I47" s="827"/>
      <c r="J47" s="319" t="s">
        <v>945</v>
      </c>
      <c r="K47" s="88" t="s">
        <v>946</v>
      </c>
      <c r="L47" s="828" t="s">
        <v>955</v>
      </c>
      <c r="M47" s="827"/>
      <c r="N47" s="89" t="s">
        <v>951</v>
      </c>
    </row>
    <row r="48" spans="1:16">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44608.333546981725</v>
      </c>
      <c r="N48" s="276">
        <f>K48*M48</f>
        <v>57990.833611076247</v>
      </c>
      <c r="O48">
        <v>30823.64</v>
      </c>
      <c r="P48" s="651">
        <f>+M48-O48</f>
        <v>13784.693546981725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59715.189361631841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70919.114651015305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14183.822930203061</v>
      </c>
      <c r="M83" s="869"/>
      <c r="N83" s="54"/>
    </row>
    <row r="84" spans="1:14">
      <c r="B84" s="92" t="s">
        <v>973</v>
      </c>
      <c r="C84" s="93"/>
      <c r="D84" s="93"/>
      <c r="E84" s="93"/>
      <c r="F84" s="93"/>
      <c r="G84" s="93"/>
      <c r="H84" s="93"/>
      <c r="I84" s="90"/>
      <c r="J84" s="91"/>
      <c r="K84" s="308">
        <v>0.05</v>
      </c>
      <c r="L84" s="868">
        <f>N78*K84</f>
        <v>3545.9557325507653</v>
      </c>
      <c r="M84" s="869"/>
      <c r="N84" s="54"/>
    </row>
    <row r="85" spans="1:14" ht="15.75" thickBot="1">
      <c r="B85" s="94" t="s">
        <v>974</v>
      </c>
      <c r="C85" s="95"/>
      <c r="D85" s="95"/>
      <c r="E85" s="95"/>
      <c r="F85" s="95"/>
      <c r="G85" s="95"/>
      <c r="H85" s="95"/>
      <c r="I85" s="96"/>
      <c r="J85" s="97"/>
      <c r="K85" s="309">
        <v>0.05</v>
      </c>
      <c r="L85" s="870">
        <f>N78*K85</f>
        <v>3545.9557325507653</v>
      </c>
      <c r="M85" s="871"/>
      <c r="N85" s="54"/>
    </row>
    <row r="86" spans="1:14" ht="15.75" thickBot="1">
      <c r="B86" s="834" t="s">
        <v>953</v>
      </c>
      <c r="C86" s="835"/>
      <c r="D86" s="835"/>
      <c r="E86" s="835"/>
      <c r="F86" s="835"/>
      <c r="G86" s="835"/>
      <c r="H86" s="835"/>
      <c r="I86" s="835"/>
      <c r="J86" s="835"/>
      <c r="K86" s="835"/>
      <c r="L86" s="835"/>
      <c r="M86" s="836"/>
      <c r="N86" s="55">
        <f>L83+L84+L85</f>
        <v>21275.734395304593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92194.849046319898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1475</v>
      </c>
      <c r="C31" s="84" t="s">
        <v>1476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275">
        <v>2.5</v>
      </c>
      <c r="N36" s="276">
        <f>K36/M36</f>
        <v>8137.6999948791617</v>
      </c>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407"/>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0.05</v>
      </c>
      <c r="N41" s="348">
        <f>N76*M41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8945.7256039151816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44608.333546981725</v>
      </c>
      <c r="N48" s="276">
        <f>K48*M48</f>
        <v>57990.833611076247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59715.189361631841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16160.5121807204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86538.64736887849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17307.7294737757</v>
      </c>
      <c r="M83" s="869"/>
      <c r="N83" s="54"/>
    </row>
    <row r="84" spans="1:14">
      <c r="B84" s="92" t="s">
        <v>973</v>
      </c>
      <c r="C84" s="93"/>
      <c r="D84" s="93"/>
      <c r="E84" s="93"/>
      <c r="F84" s="93"/>
      <c r="G84" s="93"/>
      <c r="H84" s="93"/>
      <c r="I84" s="90"/>
      <c r="J84" s="91"/>
      <c r="K84" s="308">
        <v>0.05</v>
      </c>
      <c r="L84" s="868">
        <f>N78*K84</f>
        <v>4326.932368443925</v>
      </c>
      <c r="M84" s="869"/>
      <c r="N84" s="54"/>
    </row>
    <row r="85" spans="1:14" ht="15.75" thickBot="1">
      <c r="B85" s="94" t="s">
        <v>974</v>
      </c>
      <c r="C85" s="95"/>
      <c r="D85" s="95"/>
      <c r="E85" s="95"/>
      <c r="F85" s="95"/>
      <c r="G85" s="95"/>
      <c r="H85" s="95"/>
      <c r="I85" s="96"/>
      <c r="J85" s="97"/>
      <c r="K85" s="309">
        <v>0.05</v>
      </c>
      <c r="L85" s="870">
        <f>N78*K85</f>
        <v>4326.932368443925</v>
      </c>
      <c r="M85" s="871"/>
      <c r="N85" s="54"/>
    </row>
    <row r="86" spans="1:14" ht="15.75" thickBot="1">
      <c r="B86" s="834" t="s">
        <v>953</v>
      </c>
      <c r="C86" s="835"/>
      <c r="D86" s="835"/>
      <c r="E86" s="835"/>
      <c r="F86" s="835"/>
      <c r="G86" s="835"/>
      <c r="H86" s="835"/>
      <c r="I86" s="835"/>
      <c r="J86" s="835"/>
      <c r="K86" s="835"/>
      <c r="L86" s="835"/>
      <c r="M86" s="836"/>
      <c r="N86" s="55">
        <f>L83+L84+L85</f>
        <v>25961.594210663552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112500.24157954204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P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1477</v>
      </c>
      <c r="C31" s="84" t="s">
        <v>1478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5" t="s">
        <v>944</v>
      </c>
      <c r="C35" s="816"/>
      <c r="D35" s="816"/>
      <c r="E35" s="816"/>
      <c r="F35" s="816"/>
      <c r="G35" s="816"/>
      <c r="H35" s="817"/>
      <c r="I35" s="818" t="s">
        <v>948</v>
      </c>
      <c r="J35" s="819"/>
      <c r="K35" s="72" t="s">
        <v>949</v>
      </c>
      <c r="L35" s="820" t="s">
        <v>950</v>
      </c>
      <c r="M35" s="817"/>
      <c r="N35" s="73" t="s">
        <v>951</v>
      </c>
    </row>
    <row r="36" spans="1:16">
      <c r="A36" s="210"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275">
        <v>2.5</v>
      </c>
      <c r="N36" s="276">
        <f>K36/M36</f>
        <v>8137.6999948791617</v>
      </c>
    </row>
    <row r="37" spans="1:16">
      <c r="A37" s="116"/>
      <c r="B37" s="847"/>
      <c r="C37" s="848"/>
      <c r="D37" s="848"/>
      <c r="E37" s="848"/>
      <c r="F37" s="848"/>
      <c r="G37" s="848"/>
      <c r="H37" s="849"/>
      <c r="I37" s="271"/>
      <c r="J37" s="272"/>
      <c r="K37" s="273"/>
      <c r="L37" s="274"/>
      <c r="M37" s="275"/>
      <c r="N37" s="276"/>
    </row>
    <row r="38" spans="1:16">
      <c r="B38" s="847"/>
      <c r="C38" s="848"/>
      <c r="D38" s="848"/>
      <c r="E38" s="848"/>
      <c r="F38" s="848"/>
      <c r="G38" s="848"/>
      <c r="H38" s="849"/>
      <c r="I38" s="271"/>
      <c r="J38" s="272"/>
      <c r="K38" s="273"/>
      <c r="L38" s="274"/>
      <c r="M38" s="275"/>
      <c r="N38" s="276"/>
    </row>
    <row r="39" spans="1:16">
      <c r="B39" s="847"/>
      <c r="C39" s="848"/>
      <c r="D39" s="848"/>
      <c r="E39" s="848"/>
      <c r="F39" s="848"/>
      <c r="G39" s="848"/>
      <c r="H39" s="849"/>
      <c r="I39" s="850"/>
      <c r="J39" s="831"/>
      <c r="K39" s="273"/>
      <c r="L39" s="851"/>
      <c r="M39" s="852"/>
      <c r="N39" s="276"/>
    </row>
    <row r="40" spans="1:16">
      <c r="B40" s="847"/>
      <c r="C40" s="848"/>
      <c r="D40" s="848"/>
      <c r="E40" s="853"/>
      <c r="F40" s="848"/>
      <c r="G40" s="848"/>
      <c r="H40" s="849"/>
      <c r="I40" s="39"/>
      <c r="J40" s="40"/>
      <c r="K40" s="278"/>
      <c r="L40" s="280"/>
      <c r="M40" s="281"/>
      <c r="N40" s="282"/>
    </row>
    <row r="41" spans="1:16">
      <c r="B41" s="854" t="s">
        <v>952</v>
      </c>
      <c r="C41" s="855"/>
      <c r="D41" s="855"/>
      <c r="E41" s="41"/>
      <c r="F41" s="42"/>
      <c r="G41" s="42"/>
      <c r="H41" s="43"/>
      <c r="I41" s="39"/>
      <c r="J41" s="40"/>
      <c r="K41" s="283"/>
      <c r="L41" s="280"/>
      <c r="M41" s="405">
        <v>0.05</v>
      </c>
      <c r="N41" s="348">
        <f>N76*M41</f>
        <v>808.02560903602</v>
      </c>
    </row>
    <row r="42" spans="1:16" ht="15.75" thickBot="1">
      <c r="B42" s="847"/>
      <c r="C42" s="848"/>
      <c r="D42" s="848"/>
      <c r="E42" s="848"/>
      <c r="F42" s="848"/>
      <c r="G42" s="848"/>
      <c r="H42" s="849"/>
      <c r="I42" s="856"/>
      <c r="J42" s="857"/>
      <c r="K42" s="44"/>
      <c r="L42" s="858"/>
      <c r="M42" s="859"/>
      <c r="N42" s="108"/>
    </row>
    <row r="43" spans="1:16" ht="15.75" thickBot="1">
      <c r="B43" s="834" t="s">
        <v>953</v>
      </c>
      <c r="C43" s="835"/>
      <c r="D43" s="835"/>
      <c r="E43" s="835"/>
      <c r="F43" s="835"/>
      <c r="G43" s="835"/>
      <c r="H43" s="835"/>
      <c r="I43" s="835"/>
      <c r="J43" s="835"/>
      <c r="K43" s="835"/>
      <c r="L43" s="835"/>
      <c r="M43" s="836"/>
      <c r="N43" s="398">
        <f>SUM(N36:N42)</f>
        <v>8945.7256039151816</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5" t="s">
        <v>944</v>
      </c>
      <c r="C47" s="826"/>
      <c r="D47" s="826"/>
      <c r="E47" s="826"/>
      <c r="F47" s="826"/>
      <c r="G47" s="826"/>
      <c r="H47" s="826"/>
      <c r="I47" s="827"/>
      <c r="J47" s="319" t="s">
        <v>945</v>
      </c>
      <c r="K47" s="88" t="s">
        <v>946</v>
      </c>
      <c r="L47" s="828" t="s">
        <v>955</v>
      </c>
      <c r="M47" s="827"/>
      <c r="N47" s="89" t="s">
        <v>951</v>
      </c>
    </row>
    <row r="48" spans="1:16">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44608.333546981725</v>
      </c>
      <c r="N48" s="276">
        <f>K48*M48</f>
        <v>57990.833611076247</v>
      </c>
      <c r="O48">
        <v>29707.14</v>
      </c>
      <c r="P48" s="651">
        <f>+M48-O48</f>
        <v>14901.193546981725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59715.189361631841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16160.5121807204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86538.64736887849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17307.7294737757</v>
      </c>
      <c r="M83" s="869"/>
      <c r="N83" s="54"/>
    </row>
    <row r="84" spans="1:14">
      <c r="B84" s="92" t="s">
        <v>973</v>
      </c>
      <c r="C84" s="93"/>
      <c r="D84" s="93"/>
      <c r="E84" s="93"/>
      <c r="F84" s="93"/>
      <c r="G84" s="93"/>
      <c r="H84" s="93"/>
      <c r="I84" s="90"/>
      <c r="J84" s="91"/>
      <c r="K84" s="308">
        <v>0.05</v>
      </c>
      <c r="L84" s="868">
        <f>N78*K84</f>
        <v>4326.932368443925</v>
      </c>
      <c r="M84" s="869"/>
      <c r="N84" s="54"/>
    </row>
    <row r="85" spans="1:14" ht="15.75" thickBot="1">
      <c r="B85" s="94" t="s">
        <v>974</v>
      </c>
      <c r="C85" s="95"/>
      <c r="D85" s="95"/>
      <c r="E85" s="95"/>
      <c r="F85" s="95"/>
      <c r="G85" s="95"/>
      <c r="H85" s="95"/>
      <c r="I85" s="96"/>
      <c r="J85" s="97"/>
      <c r="K85" s="309">
        <v>0.05</v>
      </c>
      <c r="L85" s="870">
        <f>N78*K85</f>
        <v>4326.932368443925</v>
      </c>
      <c r="M85" s="871"/>
      <c r="N85" s="54"/>
    </row>
    <row r="86" spans="1:14" ht="15.75" thickBot="1">
      <c r="B86" s="834" t="s">
        <v>953</v>
      </c>
      <c r="C86" s="835"/>
      <c r="D86" s="835"/>
      <c r="E86" s="835"/>
      <c r="F86" s="835"/>
      <c r="G86" s="835"/>
      <c r="H86" s="835"/>
      <c r="I86" s="835"/>
      <c r="J86" s="835"/>
      <c r="K86" s="835"/>
      <c r="L86" s="835"/>
      <c r="M86" s="836"/>
      <c r="N86" s="55">
        <f>L83+L84+L85</f>
        <v>25961.594210663552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112500.24157954204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1479</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275">
        <v>2.5</v>
      </c>
      <c r="N36" s="276">
        <f>K36/M36</f>
        <v>8137.6999948791617</v>
      </c>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0.05</v>
      </c>
      <c r="N41" s="348">
        <f>N76*M41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8945.7256039151816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44608.333546981725</v>
      </c>
      <c r="N48" s="276">
        <f>K48*M48</f>
        <v>57990.833611076247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59715.189361631841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16160.5121807204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86538.64736887849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17307.7294737757</v>
      </c>
      <c r="M83" s="869"/>
      <c r="N83" s="54"/>
    </row>
    <row r="84" spans="1:14">
      <c r="B84" s="92" t="s">
        <v>973</v>
      </c>
      <c r="C84" s="93"/>
      <c r="D84" s="93"/>
      <c r="E84" s="93"/>
      <c r="F84" s="93"/>
      <c r="G84" s="93"/>
      <c r="H84" s="93"/>
      <c r="I84" s="90"/>
      <c r="J84" s="91"/>
      <c r="K84" s="308">
        <v>0.05</v>
      </c>
      <c r="L84" s="868">
        <f>N78*K84</f>
        <v>4326.932368443925</v>
      </c>
      <c r="M84" s="869"/>
      <c r="N84" s="54"/>
    </row>
    <row r="85" spans="1:14" ht="15.75" thickBot="1">
      <c r="B85" s="94" t="s">
        <v>974</v>
      </c>
      <c r="C85" s="95"/>
      <c r="D85" s="95"/>
      <c r="E85" s="95"/>
      <c r="F85" s="95"/>
      <c r="G85" s="95"/>
      <c r="H85" s="95"/>
      <c r="I85" s="96"/>
      <c r="J85" s="97"/>
      <c r="K85" s="309">
        <v>0.05</v>
      </c>
      <c r="L85" s="870">
        <f>N78*K85</f>
        <v>4326.932368443925</v>
      </c>
      <c r="M85" s="871"/>
      <c r="N85" s="54"/>
    </row>
    <row r="86" spans="1:14" ht="15.75" thickBot="1">
      <c r="B86" s="834" t="s">
        <v>953</v>
      </c>
      <c r="C86" s="835"/>
      <c r="D86" s="835"/>
      <c r="E86" s="835"/>
      <c r="F86" s="835"/>
      <c r="G86" s="835"/>
      <c r="H86" s="835"/>
      <c r="I86" s="835"/>
      <c r="J86" s="835"/>
      <c r="K86" s="835"/>
      <c r="L86" s="835"/>
      <c r="M86" s="836"/>
      <c r="N86" s="55">
        <f>L83+L84+L85</f>
        <v>25961.594210663552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112500.24157954204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1031</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8889.6266122879297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74212.897764400899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85416.823053784363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17083.364610756875</v>
      </c>
      <c r="M83" s="869"/>
      <c r="N83" s="54"/>
    </row>
    <row r="84" spans="1:14">
      <c r="B84" s="92" t="s">
        <v>973</v>
      </c>
      <c r="C84" s="93"/>
      <c r="D84" s="93"/>
      <c r="E84" s="93"/>
      <c r="F84" s="93"/>
      <c r="G84" s="93"/>
      <c r="H84" s="93"/>
      <c r="I84" s="90"/>
      <c r="J84" s="91"/>
      <c r="K84" s="308">
        <v>0.05</v>
      </c>
      <c r="L84" s="868">
        <f>N78*K84</f>
        <v>4270.8411526892187</v>
      </c>
      <c r="M84" s="869"/>
      <c r="N84" s="54"/>
    </row>
    <row r="85" spans="1:14" ht="15.75" thickBot="1">
      <c r="B85" s="94" t="s">
        <v>974</v>
      </c>
      <c r="C85" s="95"/>
      <c r="D85" s="95"/>
      <c r="E85" s="95"/>
      <c r="F85" s="95"/>
      <c r="G85" s="95"/>
      <c r="H85" s="95"/>
      <c r="I85" s="96"/>
      <c r="J85" s="97"/>
      <c r="K85" s="309">
        <v>0.05</v>
      </c>
      <c r="L85" s="870">
        <f>N78*K85</f>
        <v>4270.8411526892187</v>
      </c>
      <c r="M85" s="871"/>
      <c r="N85" s="54"/>
    </row>
    <row r="86" spans="1:14" ht="15.75" thickBot="1">
      <c r="B86" s="834" t="s">
        <v>953</v>
      </c>
      <c r="C86" s="835"/>
      <c r="D86" s="835"/>
      <c r="E86" s="835"/>
      <c r="F86" s="835"/>
      <c r="G86" s="835"/>
      <c r="H86" s="835"/>
      <c r="I86" s="835"/>
      <c r="J86" s="835"/>
      <c r="K86" s="835"/>
      <c r="L86" s="835"/>
      <c r="M86" s="836"/>
      <c r="N86" s="55">
        <f>L83+L84+L85</f>
        <v>25625.046916135314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111041.86996991967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1032</v>
      </c>
      <c r="C31" s="84" t="s">
        <v>1482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8889.6266122879297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74212.897764400899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85416.823053784363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17083.364610756875</v>
      </c>
      <c r="M83" s="869"/>
      <c r="N83" s="54"/>
    </row>
    <row r="84" spans="1:14">
      <c r="B84" s="92" t="s">
        <v>973</v>
      </c>
      <c r="C84" s="93"/>
      <c r="D84" s="93"/>
      <c r="E84" s="93"/>
      <c r="F84" s="93"/>
      <c r="G84" s="93"/>
      <c r="H84" s="93"/>
      <c r="I84" s="90"/>
      <c r="J84" s="91"/>
      <c r="K84" s="308">
        <v>0.05</v>
      </c>
      <c r="L84" s="868">
        <f>N78*K84</f>
        <v>4270.8411526892187</v>
      </c>
      <c r="M84" s="869"/>
      <c r="N84" s="54"/>
    </row>
    <row r="85" spans="1:14" ht="15.75" thickBot="1">
      <c r="B85" s="94" t="s">
        <v>974</v>
      </c>
      <c r="C85" s="95"/>
      <c r="D85" s="95"/>
      <c r="E85" s="95"/>
      <c r="F85" s="95"/>
      <c r="G85" s="95"/>
      <c r="H85" s="95"/>
      <c r="I85" s="96"/>
      <c r="J85" s="97"/>
      <c r="K85" s="309">
        <v>0.05</v>
      </c>
      <c r="L85" s="870">
        <f>N78*K85</f>
        <v>4270.8411526892187</v>
      </c>
      <c r="M85" s="871"/>
      <c r="N85" s="54"/>
    </row>
    <row r="86" spans="1:14" ht="15.75" thickBot="1">
      <c r="B86" s="834" t="s">
        <v>953</v>
      </c>
      <c r="C86" s="835"/>
      <c r="D86" s="835"/>
      <c r="E86" s="835"/>
      <c r="F86" s="835"/>
      <c r="G86" s="835"/>
      <c r="H86" s="835"/>
      <c r="I86" s="835"/>
      <c r="J86" s="835"/>
      <c r="K86" s="835"/>
      <c r="L86" s="835"/>
      <c r="M86" s="836"/>
      <c r="N86" s="55">
        <f>L83+L84+L85</f>
        <v>25625.046916135314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111041.86996991967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1483</v>
      </c>
      <c r="C31" s="84" t="s">
        <v>1484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269</v>
      </c>
      <c r="B37" s="847" t="str">
        <f>VLOOKUP(A37,EQUIPOS!A7:D154,3,FALSE)</f>
        <v>Motoniveladora  potencia 215 HP, ancho de cuchilla 4,27 m, peso 18 ton.</v>
      </c>
      <c r="C37" s="848"/>
      <c r="D37" s="848"/>
      <c r="E37" s="848"/>
      <c r="F37" s="848"/>
      <c r="G37" s="848"/>
      <c r="H37" s="849"/>
      <c r="I37" s="271"/>
      <c r="J37" s="272"/>
      <c r="K37" s="273">
        <f>VLOOKUP(A37,EQUIPOS!A7:D164,4,FALSE)</f>
        <v>193270.3748783801</v>
      </c>
      <c r="L37" s="274"/>
      <c r="M37" s="275">
        <v>45</v>
      </c>
      <c r="N37" s="276">
        <f>K37/M37</f>
        <v>4294.8972195195574</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8889.6266122879297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74212.897764400899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85416.823053784363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17083.364610756875</v>
      </c>
      <c r="M83" s="869"/>
      <c r="N83" s="54"/>
    </row>
    <row r="84" spans="1:14">
      <c r="B84" s="92" t="s">
        <v>973</v>
      </c>
      <c r="C84" s="93"/>
      <c r="D84" s="93"/>
      <c r="E84" s="93"/>
      <c r="F84" s="93"/>
      <c r="G84" s="93"/>
      <c r="H84" s="93"/>
      <c r="I84" s="90"/>
      <c r="J84" s="91"/>
      <c r="K84" s="308">
        <v>0.05</v>
      </c>
      <c r="L84" s="868">
        <f>N78*K84</f>
        <v>4270.8411526892187</v>
      </c>
      <c r="M84" s="869"/>
      <c r="N84" s="54"/>
    </row>
    <row r="85" spans="1:14" ht="15.75" thickBot="1">
      <c r="B85" s="94" t="s">
        <v>974</v>
      </c>
      <c r="C85" s="95"/>
      <c r="D85" s="95"/>
      <c r="E85" s="95"/>
      <c r="F85" s="95"/>
      <c r="G85" s="95"/>
      <c r="H85" s="95"/>
      <c r="I85" s="96"/>
      <c r="J85" s="97"/>
      <c r="K85" s="309">
        <v>0.05</v>
      </c>
      <c r="L85" s="870">
        <f>N78*K85</f>
        <v>4270.8411526892187</v>
      </c>
      <c r="M85" s="871"/>
      <c r="N85" s="54"/>
    </row>
    <row r="86" spans="1:14" ht="15.75" thickBot="1">
      <c r="B86" s="834" t="s">
        <v>953</v>
      </c>
      <c r="C86" s="835"/>
      <c r="D86" s="835"/>
      <c r="E86" s="835"/>
      <c r="F86" s="835"/>
      <c r="G86" s="835"/>
      <c r="H86" s="835"/>
      <c r="I86" s="835"/>
      <c r="J86" s="835"/>
      <c r="K86" s="835"/>
      <c r="L86" s="835"/>
      <c r="M86" s="836"/>
      <c r="N86" s="55">
        <f>L83+L84+L85</f>
        <v>25625.046916135314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111041.86996991967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1485</v>
      </c>
      <c r="C31" s="84" t="s">
        <v>1486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275">
        <v>2.5</v>
      </c>
      <c r="N36" s="276">
        <f>K36/M36</f>
        <v>8137.6999948791617</v>
      </c>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0.05</v>
      </c>
      <c r="N41" s="348">
        <f>N76*M41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8945.7256039151816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74212.897764400899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16160.5121807204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101036.35577164755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20207.271154329512</v>
      </c>
      <c r="M83" s="869"/>
      <c r="N83" s="54"/>
    </row>
    <row r="84" spans="1:14">
      <c r="B84" s="92" t="s">
        <v>973</v>
      </c>
      <c r="C84" s="93"/>
      <c r="D84" s="93"/>
      <c r="E84" s="93"/>
      <c r="F84" s="93"/>
      <c r="G84" s="93"/>
      <c r="H84" s="93"/>
      <c r="I84" s="90"/>
      <c r="J84" s="91"/>
      <c r="K84" s="308">
        <v>0.05</v>
      </c>
      <c r="L84" s="868">
        <f>N78*K84</f>
        <v>5051.8177885823779</v>
      </c>
      <c r="M84" s="869"/>
      <c r="N84" s="54"/>
    </row>
    <row r="85" spans="1:14" ht="15.75" thickBot="1">
      <c r="B85" s="94" t="s">
        <v>974</v>
      </c>
      <c r="C85" s="95"/>
      <c r="D85" s="95"/>
      <c r="E85" s="95"/>
      <c r="F85" s="95"/>
      <c r="G85" s="95"/>
      <c r="H85" s="95"/>
      <c r="I85" s="96"/>
      <c r="J85" s="97"/>
      <c r="K85" s="309">
        <v>0.05</v>
      </c>
      <c r="L85" s="870">
        <f>N78*K85</f>
        <v>5051.8177885823779</v>
      </c>
      <c r="M85" s="871"/>
      <c r="N85" s="54"/>
    </row>
    <row r="86" spans="1:14" ht="15.75" thickBot="1">
      <c r="B86" s="834" t="s">
        <v>953</v>
      </c>
      <c r="C86" s="835"/>
      <c r="D86" s="835"/>
      <c r="E86" s="835"/>
      <c r="F86" s="835"/>
      <c r="G86" s="835"/>
      <c r="H86" s="835"/>
      <c r="I86" s="835"/>
      <c r="J86" s="835"/>
      <c r="K86" s="835"/>
      <c r="L86" s="835"/>
      <c r="M86" s="836"/>
      <c r="N86" s="55">
        <f>L83+L84+L85</f>
        <v>30310.906731494269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131347.26250314183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1487</v>
      </c>
      <c r="C31" s="84" t="s">
        <v>1488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275">
        <v>2.5</v>
      </c>
      <c r="N36" s="276">
        <f>K36/M36</f>
        <v>8137.6999948791617</v>
      </c>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0.05</v>
      </c>
      <c r="N41" s="348">
        <f>N76*M41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8945.7256039151816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74212.897764400899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16160.5121807204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101036.35577164755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20207.271154329512</v>
      </c>
      <c r="M83" s="869"/>
      <c r="N83" s="54"/>
    </row>
    <row r="84" spans="1:14">
      <c r="B84" s="92" t="s">
        <v>973</v>
      </c>
      <c r="C84" s="93"/>
      <c r="D84" s="93"/>
      <c r="E84" s="93"/>
      <c r="F84" s="93"/>
      <c r="G84" s="93"/>
      <c r="H84" s="93"/>
      <c r="I84" s="90"/>
      <c r="J84" s="91"/>
      <c r="K84" s="308">
        <v>0.05</v>
      </c>
      <c r="L84" s="868">
        <f>N78*K84</f>
        <v>5051.8177885823779</v>
      </c>
      <c r="M84" s="869"/>
      <c r="N84" s="54"/>
    </row>
    <row r="85" spans="1:14" ht="15.75" thickBot="1">
      <c r="B85" s="94" t="s">
        <v>974</v>
      </c>
      <c r="C85" s="95"/>
      <c r="D85" s="95"/>
      <c r="E85" s="95"/>
      <c r="F85" s="95"/>
      <c r="G85" s="95"/>
      <c r="H85" s="95"/>
      <c r="I85" s="96"/>
      <c r="J85" s="97"/>
      <c r="K85" s="309">
        <v>0.05</v>
      </c>
      <c r="L85" s="870">
        <f>N78*K85</f>
        <v>5051.8177885823779</v>
      </c>
      <c r="M85" s="871"/>
      <c r="N85" s="54"/>
    </row>
    <row r="86" spans="1:14" ht="15.75" thickBot="1">
      <c r="B86" s="834" t="s">
        <v>953</v>
      </c>
      <c r="C86" s="835"/>
      <c r="D86" s="835"/>
      <c r="E86" s="835"/>
      <c r="F86" s="835"/>
      <c r="G86" s="835"/>
      <c r="H86" s="835"/>
      <c r="I86" s="835"/>
      <c r="J86" s="835"/>
      <c r="K86" s="835"/>
      <c r="L86" s="835"/>
      <c r="M86" s="836"/>
      <c r="N86" s="55">
        <f>L83+L84+L85</f>
        <v>30310.906731494269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131347.26250314183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1489</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275">
        <v>2.5</v>
      </c>
      <c r="N36" s="276">
        <f>K36/M36</f>
        <v>8137.6999948791617</v>
      </c>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0.05</v>
      </c>
      <c r="N41" s="348">
        <f>N76*M41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8945.7256039151816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71.848156273149826</v>
      </c>
      <c r="N49" s="276">
        <f>K49*M49</f>
        <v>1724.3557505555959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74212.897764400899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16160.5121807204</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101036.35577164755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20207.271154329512</v>
      </c>
      <c r="M83" s="869"/>
      <c r="N83" s="54"/>
    </row>
    <row r="84" spans="1:14">
      <c r="B84" s="92" t="s">
        <v>973</v>
      </c>
      <c r="C84" s="93"/>
      <c r="D84" s="93"/>
      <c r="E84" s="93"/>
      <c r="F84" s="93"/>
      <c r="G84" s="93"/>
      <c r="H84" s="93"/>
      <c r="I84" s="90"/>
      <c r="J84" s="91"/>
      <c r="K84" s="308">
        <v>0.05</v>
      </c>
      <c r="L84" s="868">
        <f>N78*K84</f>
        <v>5051.8177885823779</v>
      </c>
      <c r="M84" s="869"/>
      <c r="N84" s="54"/>
    </row>
    <row r="85" spans="1:14" ht="15.75" thickBot="1">
      <c r="B85" s="94" t="s">
        <v>974</v>
      </c>
      <c r="C85" s="95"/>
      <c r="D85" s="95"/>
      <c r="E85" s="95"/>
      <c r="F85" s="95"/>
      <c r="G85" s="95"/>
      <c r="H85" s="95"/>
      <c r="I85" s="96"/>
      <c r="J85" s="97"/>
      <c r="K85" s="309">
        <v>0.05</v>
      </c>
      <c r="L85" s="870">
        <f>N78*K85</f>
        <v>5051.8177885823779</v>
      </c>
      <c r="M85" s="871"/>
      <c r="N85" s="54"/>
    </row>
    <row r="86" spans="1:14" ht="15.75" thickBot="1">
      <c r="B86" s="834" t="s">
        <v>953</v>
      </c>
      <c r="C86" s="835"/>
      <c r="D86" s="835"/>
      <c r="E86" s="835"/>
      <c r="F86" s="835"/>
      <c r="G86" s="835"/>
      <c r="H86" s="835"/>
      <c r="I86" s="835"/>
      <c r="J86" s="835"/>
      <c r="K86" s="835"/>
      <c r="L86" s="835"/>
      <c r="M86" s="836"/>
      <c r="N86" s="55">
        <f>L83+L84+L85</f>
        <v>30310.906731494269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131347.26250314183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1033</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30</v>
      </c>
      <c r="N36" s="276">
        <f>K36/M36</f>
        <v>3072.390538445512</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30</v>
      </c>
      <c r="N37" s="276">
        <f>K37/M37</f>
        <v>5425.1333299194412</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30</v>
      </c>
      <c r="N38" s="276">
        <f>K38/M38</f>
        <v>4577.4562471195286</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8.9561768172669982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13083.936292301749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55760.416933727152</v>
      </c>
      <c r="N48" s="276">
        <f>K48*M48</f>
        <v>69700.521167158935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69700.521167158935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3">
        <f>VLOOKUP(A59,TRANSPORTE!A5:D123,4,FALSE)</f>
        <v>1320.9386327777418</v>
      </c>
      <c r="M59" s="924"/>
      <c r="N59" s="291">
        <f>K59*L59</f>
        <v>1651.1732909721773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1651.1732909721773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895.61768172669986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85331.248432159555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17066.249686431911</v>
      </c>
      <c r="M83" s="869"/>
      <c r="N83" s="54"/>
    </row>
    <row r="84" spans="1:14">
      <c r="B84" s="92" t="s">
        <v>973</v>
      </c>
      <c r="C84" s="93"/>
      <c r="D84" s="93"/>
      <c r="E84" s="93"/>
      <c r="F84" s="93"/>
      <c r="G84" s="93"/>
      <c r="H84" s="93"/>
      <c r="I84" s="90"/>
      <c r="J84" s="91"/>
      <c r="K84" s="308">
        <v>0.05</v>
      </c>
      <c r="L84" s="868">
        <f>N78*K84</f>
        <v>4266.5624216079777</v>
      </c>
      <c r="M84" s="869"/>
      <c r="N84" s="54"/>
    </row>
    <row r="85" spans="1:14" ht="15.75" thickBot="1">
      <c r="B85" s="94" t="s">
        <v>974</v>
      </c>
      <c r="C85" s="95"/>
      <c r="D85" s="95"/>
      <c r="E85" s="95"/>
      <c r="F85" s="95"/>
      <c r="G85" s="95"/>
      <c r="H85" s="95"/>
      <c r="I85" s="96"/>
      <c r="J85" s="97"/>
      <c r="K85" s="309">
        <v>0.05</v>
      </c>
      <c r="L85" s="870">
        <f>N78*K85</f>
        <v>4266.5624216079777</v>
      </c>
      <c r="M85" s="871"/>
      <c r="N85" s="54"/>
    </row>
    <row r="86" spans="1:14" ht="15.75" thickBot="1">
      <c r="B86" s="834" t="s">
        <v>953</v>
      </c>
      <c r="C86" s="835"/>
      <c r="D86" s="835"/>
      <c r="E86" s="835"/>
      <c r="F86" s="835"/>
      <c r="G86" s="835"/>
      <c r="H86" s="835"/>
      <c r="I86" s="835"/>
      <c r="J86" s="835"/>
      <c r="K86" s="835"/>
      <c r="L86" s="835"/>
      <c r="M86" s="836"/>
      <c r="N86" s="55">
        <f>L83+L84+L85</f>
        <v>25599.374529647866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110930.62296180741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1034</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30</v>
      </c>
      <c r="N36" s="276">
        <f>K36/M36</f>
        <v>3072.390538445512</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30</v>
      </c>
      <c r="N37" s="276">
        <f>K37/M37</f>
        <v>5425.1333299194412</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30</v>
      </c>
      <c r="N38" s="276">
        <f>K38/M38</f>
        <v>4577.4562471195286</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8.9561768172669982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13083.936292301749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55760.416933727152</v>
      </c>
      <c r="N48" s="276">
        <f>K48*M48</f>
        <v>69700.521167158935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69700.521167158935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3">
        <f>VLOOKUP(A59,TRANSPORTE!A5:D123,4,FALSE)</f>
        <v>1320.9386327777418</v>
      </c>
      <c r="M59" s="924"/>
      <c r="N59" s="291">
        <f>K59*L59</f>
        <v>1651.1732909721773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1651.1732909721773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895.61768172669986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85331.248432159555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17066.249686431911</v>
      </c>
      <c r="M83" s="869"/>
      <c r="N83" s="54"/>
    </row>
    <row r="84" spans="1:14">
      <c r="B84" s="92" t="s">
        <v>973</v>
      </c>
      <c r="C84" s="93"/>
      <c r="D84" s="93"/>
      <c r="E84" s="93"/>
      <c r="F84" s="93"/>
      <c r="G84" s="93"/>
      <c r="H84" s="93"/>
      <c r="I84" s="90"/>
      <c r="J84" s="91"/>
      <c r="K84" s="308">
        <v>0.05</v>
      </c>
      <c r="L84" s="868">
        <f>N78*K84</f>
        <v>4266.5624216079777</v>
      </c>
      <c r="M84" s="869"/>
      <c r="N84" s="54"/>
    </row>
    <row r="85" spans="1:14" ht="15.75" thickBot="1">
      <c r="B85" s="94" t="s">
        <v>974</v>
      </c>
      <c r="C85" s="95"/>
      <c r="D85" s="95"/>
      <c r="E85" s="95"/>
      <c r="F85" s="95"/>
      <c r="G85" s="95"/>
      <c r="H85" s="95"/>
      <c r="I85" s="96"/>
      <c r="J85" s="97"/>
      <c r="K85" s="309">
        <v>0.05</v>
      </c>
      <c r="L85" s="870">
        <f>N78*K85</f>
        <v>4266.5624216079777</v>
      </c>
      <c r="M85" s="871"/>
      <c r="N85" s="54"/>
    </row>
    <row r="86" spans="1:14" ht="15.75" thickBot="1">
      <c r="B86" s="834" t="s">
        <v>953</v>
      </c>
      <c r="C86" s="835"/>
      <c r="D86" s="835"/>
      <c r="E86" s="835"/>
      <c r="F86" s="835"/>
      <c r="G86" s="835"/>
      <c r="H86" s="835"/>
      <c r="I86" s="835"/>
      <c r="J86" s="835"/>
      <c r="K86" s="835"/>
      <c r="L86" s="835"/>
      <c r="M86" s="836"/>
      <c r="N86" s="55">
        <f>L83+L84+L85</f>
        <v>25599.374529647866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110930.62296180741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1035</v>
      </c>
      <c r="C31" s="84" t="s">
        <v>1493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30</v>
      </c>
      <c r="N36" s="276">
        <f>K36/M36</f>
        <v>3072.390538445512</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30</v>
      </c>
      <c r="N37" s="276">
        <f>K37/M37</f>
        <v>5425.1333299194412</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30</v>
      </c>
      <c r="N38" s="276">
        <f>K38/M38</f>
        <v>4577.4562471195286</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8.9561768172669982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13083.936292301749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55760.416933727152</v>
      </c>
      <c r="N48" s="276">
        <f>K48*M48</f>
        <v>69700.521167158935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69700.521167158935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3">
        <f>VLOOKUP(A59,TRANSPORTE!A5:D123,4,FALSE)</f>
        <v>1320.9386327777418</v>
      </c>
      <c r="M59" s="924"/>
      <c r="N59" s="291">
        <f>K59*L59</f>
        <v>1651.1732909721773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1651.1732909721773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895.61768172669986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85331.248432159555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17066.249686431911</v>
      </c>
      <c r="M83" s="869"/>
      <c r="N83" s="54"/>
    </row>
    <row r="84" spans="1:14">
      <c r="B84" s="92" t="s">
        <v>973</v>
      </c>
      <c r="C84" s="93"/>
      <c r="D84" s="93"/>
      <c r="E84" s="93"/>
      <c r="F84" s="93"/>
      <c r="G84" s="93"/>
      <c r="H84" s="93"/>
      <c r="I84" s="90"/>
      <c r="J84" s="91"/>
      <c r="K84" s="308">
        <v>0.05</v>
      </c>
      <c r="L84" s="868">
        <f>N78*K84</f>
        <v>4266.5624216079777</v>
      </c>
      <c r="M84" s="869"/>
      <c r="N84" s="54"/>
    </row>
    <row r="85" spans="1:14" ht="15.75" thickBot="1">
      <c r="B85" s="94" t="s">
        <v>974</v>
      </c>
      <c r="C85" s="95"/>
      <c r="D85" s="95"/>
      <c r="E85" s="95"/>
      <c r="F85" s="95"/>
      <c r="G85" s="95"/>
      <c r="H85" s="95"/>
      <c r="I85" s="96"/>
      <c r="J85" s="97"/>
      <c r="K85" s="309">
        <v>0.05</v>
      </c>
      <c r="L85" s="870">
        <f>N78*K85</f>
        <v>4266.5624216079777</v>
      </c>
      <c r="M85" s="871"/>
      <c r="N85" s="54"/>
    </row>
    <row r="86" spans="1:14" ht="15.75" thickBot="1">
      <c r="B86" s="834" t="s">
        <v>953</v>
      </c>
      <c r="C86" s="835"/>
      <c r="D86" s="835"/>
      <c r="E86" s="835"/>
      <c r="F86" s="835"/>
      <c r="G86" s="835"/>
      <c r="H86" s="835"/>
      <c r="I86" s="835"/>
      <c r="J86" s="835"/>
      <c r="K86" s="835"/>
      <c r="L86" s="835"/>
      <c r="M86" s="836"/>
      <c r="N86" s="55">
        <f>L83+L84+L85</f>
        <v>25599.374529647866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110930.62296180741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458.16215594472357</v>
      </c>
      <c r="N49" s="276">
        <f>K49*M49</f>
        <v>41234.594035025119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113723.13604887042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124248.91967201396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24849.783934402793</v>
      </c>
      <c r="M83" s="869"/>
      <c r="N83" s="54"/>
    </row>
    <row r="84" spans="1:14">
      <c r="B84" s="92" t="s">
        <v>973</v>
      </c>
      <c r="C84" s="93"/>
      <c r="D84" s="93"/>
      <c r="E84" s="93"/>
      <c r="F84" s="93"/>
      <c r="G84" s="93"/>
      <c r="H84" s="93"/>
      <c r="I84" s="90"/>
      <c r="J84" s="91"/>
      <c r="K84" s="308">
        <v>0.05</v>
      </c>
      <c r="L84" s="868">
        <f>N78*K84</f>
        <v>6212.4459836006981</v>
      </c>
      <c r="M84" s="869"/>
      <c r="N84" s="54"/>
    </row>
    <row r="85" spans="1:14" ht="15.75" thickBot="1">
      <c r="B85" s="94" t="s">
        <v>974</v>
      </c>
      <c r="C85" s="95"/>
      <c r="D85" s="95"/>
      <c r="E85" s="95"/>
      <c r="F85" s="95"/>
      <c r="G85" s="95"/>
      <c r="H85" s="95"/>
      <c r="I85" s="96"/>
      <c r="J85" s="97"/>
      <c r="K85" s="309">
        <v>0.05</v>
      </c>
      <c r="L85" s="870">
        <f>N78*K85</f>
        <v>6212.4459836006981</v>
      </c>
      <c r="M85" s="871"/>
      <c r="N85" s="54"/>
    </row>
    <row r="86" spans="1:14" ht="15.75" thickBot="1">
      <c r="B86" s="834" t="s">
        <v>953</v>
      </c>
      <c r="C86" s="835"/>
      <c r="D86" s="835"/>
      <c r="E86" s="835"/>
      <c r="F86" s="835"/>
      <c r="G86" s="835"/>
      <c r="H86" s="835"/>
      <c r="I86" s="835"/>
      <c r="J86" s="835"/>
      <c r="K86" s="835"/>
      <c r="L86" s="835"/>
      <c r="M86" s="836"/>
      <c r="N86" s="55">
        <f>L83+L84+L85</f>
        <v>37274.675901604191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161523.59557361813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1495</v>
      </c>
      <c r="C31" s="84" t="s">
        <v>2022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458.16215594472357</v>
      </c>
      <c r="N49" s="276">
        <f>K49*M49</f>
        <v>41234.594035025119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113723.13604887042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124248.91967201396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24849.783934402793</v>
      </c>
      <c r="M83" s="869"/>
      <c r="N83" s="54"/>
    </row>
    <row r="84" spans="1:14">
      <c r="B84" s="92" t="s">
        <v>973</v>
      </c>
      <c r="C84" s="93"/>
      <c r="D84" s="93"/>
      <c r="E84" s="93"/>
      <c r="F84" s="93"/>
      <c r="G84" s="93"/>
      <c r="H84" s="93"/>
      <c r="I84" s="90"/>
      <c r="J84" s="91"/>
      <c r="K84" s="308">
        <v>0.05</v>
      </c>
      <c r="L84" s="868">
        <f>N78*K84</f>
        <v>6212.4459836006981</v>
      </c>
      <c r="M84" s="869"/>
      <c r="N84" s="54"/>
    </row>
    <row r="85" spans="1:14" ht="15.75" thickBot="1">
      <c r="B85" s="94" t="s">
        <v>974</v>
      </c>
      <c r="C85" s="95"/>
      <c r="D85" s="95"/>
      <c r="E85" s="95"/>
      <c r="F85" s="95"/>
      <c r="G85" s="95"/>
      <c r="H85" s="95"/>
      <c r="I85" s="96"/>
      <c r="J85" s="97"/>
      <c r="K85" s="309">
        <v>0.05</v>
      </c>
      <c r="L85" s="870">
        <f>N78*K85</f>
        <v>6212.4459836006981</v>
      </c>
      <c r="M85" s="871"/>
      <c r="N85" s="54"/>
    </row>
    <row r="86" spans="1:14" ht="15.75" thickBot="1">
      <c r="B86" s="834" t="s">
        <v>953</v>
      </c>
      <c r="C86" s="835"/>
      <c r="D86" s="835"/>
      <c r="E86" s="835"/>
      <c r="F86" s="835"/>
      <c r="G86" s="835"/>
      <c r="H86" s="835"/>
      <c r="I86" s="835"/>
      <c r="J86" s="835"/>
      <c r="K86" s="835"/>
      <c r="L86" s="835"/>
      <c r="M86" s="836"/>
      <c r="N86" s="55">
        <f>L83+L84+L85</f>
        <v>37274.675901604191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161523.59557361813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topLeftCell="A7"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1496</v>
      </c>
      <c r="C31" s="84" t="s">
        <v>1497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458.16215594472357</v>
      </c>
      <c r="N49" s="276">
        <f>K49*M49</f>
        <v>41234.594035025119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113723.13604887042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124248.91967201396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24849.783934402793</v>
      </c>
      <c r="M83" s="869"/>
      <c r="N83" s="54"/>
    </row>
    <row r="84" spans="1:14">
      <c r="B84" s="92" t="s">
        <v>973</v>
      </c>
      <c r="C84" s="93"/>
      <c r="D84" s="93"/>
      <c r="E84" s="93"/>
      <c r="F84" s="93"/>
      <c r="G84" s="93"/>
      <c r="H84" s="93"/>
      <c r="I84" s="90"/>
      <c r="J84" s="91"/>
      <c r="K84" s="308">
        <v>0.05</v>
      </c>
      <c r="L84" s="868">
        <f>N78*K84</f>
        <v>6212.4459836006981</v>
      </c>
      <c r="M84" s="869"/>
      <c r="N84" s="54"/>
    </row>
    <row r="85" spans="1:14" ht="15.75" thickBot="1">
      <c r="B85" s="94" t="s">
        <v>974</v>
      </c>
      <c r="C85" s="95"/>
      <c r="D85" s="95"/>
      <c r="E85" s="95"/>
      <c r="F85" s="95"/>
      <c r="G85" s="95"/>
      <c r="H85" s="95"/>
      <c r="I85" s="96"/>
      <c r="J85" s="97"/>
      <c r="K85" s="309">
        <v>0.05</v>
      </c>
      <c r="L85" s="870">
        <f>N78*K85</f>
        <v>6212.4459836006981</v>
      </c>
      <c r="M85" s="871"/>
      <c r="N85" s="54"/>
    </row>
    <row r="86" spans="1:14" ht="15.75" thickBot="1">
      <c r="B86" s="834" t="s">
        <v>953</v>
      </c>
      <c r="C86" s="835"/>
      <c r="D86" s="835"/>
      <c r="E86" s="835"/>
      <c r="F86" s="835"/>
      <c r="G86" s="835"/>
      <c r="H86" s="835"/>
      <c r="I86" s="835"/>
      <c r="J86" s="835"/>
      <c r="K86" s="835"/>
      <c r="L86" s="835"/>
      <c r="M86" s="836"/>
      <c r="N86" s="55">
        <f>L83+L84+L85</f>
        <v>37274.675901604191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161523.59557361813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1498</v>
      </c>
      <c r="C31" s="84" t="s">
        <v>1499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458.16215594472357</v>
      </c>
      <c r="N49" s="276">
        <f>K49*M49</f>
        <v>41234.594035025119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113723.13604887042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124248.91967201396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24849.783934402793</v>
      </c>
      <c r="M83" s="869"/>
      <c r="N83" s="54"/>
    </row>
    <row r="84" spans="1:14">
      <c r="B84" s="92" t="s">
        <v>973</v>
      </c>
      <c r="C84" s="93"/>
      <c r="D84" s="93"/>
      <c r="E84" s="93"/>
      <c r="F84" s="93"/>
      <c r="G84" s="93"/>
      <c r="H84" s="93"/>
      <c r="I84" s="90"/>
      <c r="J84" s="91"/>
      <c r="K84" s="308">
        <v>0.05</v>
      </c>
      <c r="L84" s="868">
        <f>N78*K84</f>
        <v>6212.4459836006981</v>
      </c>
      <c r="M84" s="869"/>
      <c r="N84" s="54"/>
    </row>
    <row r="85" spans="1:14" ht="15.75" thickBot="1">
      <c r="B85" s="94" t="s">
        <v>974</v>
      </c>
      <c r="C85" s="95"/>
      <c r="D85" s="95"/>
      <c r="E85" s="95"/>
      <c r="F85" s="95"/>
      <c r="G85" s="95"/>
      <c r="H85" s="95"/>
      <c r="I85" s="96"/>
      <c r="J85" s="97"/>
      <c r="K85" s="309">
        <v>0.05</v>
      </c>
      <c r="L85" s="870">
        <f>N78*K85</f>
        <v>6212.4459836006981</v>
      </c>
      <c r="M85" s="871"/>
      <c r="N85" s="54"/>
    </row>
    <row r="86" spans="1:14" ht="15.75" thickBot="1">
      <c r="B86" s="834" t="s">
        <v>953</v>
      </c>
      <c r="C86" s="835"/>
      <c r="D86" s="835"/>
      <c r="E86" s="835"/>
      <c r="F86" s="835"/>
      <c r="G86" s="835"/>
      <c r="H86" s="835"/>
      <c r="I86" s="835"/>
      <c r="J86" s="835"/>
      <c r="K86" s="835"/>
      <c r="L86" s="835"/>
      <c r="M86" s="836"/>
      <c r="N86" s="55">
        <f>L83+L84+L85</f>
        <v>37274.675901604191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161523.59557361813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1500</v>
      </c>
      <c r="C31" s="84" t="s">
        <v>1501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72488.542013845305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83014.32563698884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16602.86512739777</v>
      </c>
      <c r="M83" s="869"/>
      <c r="N83" s="54"/>
    </row>
    <row r="84" spans="1:14">
      <c r="B84" s="92" t="s">
        <v>973</v>
      </c>
      <c r="C84" s="93"/>
      <c r="D84" s="93"/>
      <c r="E84" s="93"/>
      <c r="F84" s="93"/>
      <c r="G84" s="93"/>
      <c r="H84" s="93"/>
      <c r="I84" s="90"/>
      <c r="J84" s="91"/>
      <c r="K84" s="308">
        <v>0.05</v>
      </c>
      <c r="L84" s="868">
        <f>N78*K84</f>
        <v>4150.7162818494426</v>
      </c>
      <c r="M84" s="869"/>
      <c r="N84" s="54"/>
    </row>
    <row r="85" spans="1:14" ht="15.75" thickBot="1">
      <c r="B85" s="94" t="s">
        <v>974</v>
      </c>
      <c r="C85" s="95"/>
      <c r="D85" s="95"/>
      <c r="E85" s="95"/>
      <c r="F85" s="95"/>
      <c r="G85" s="95"/>
      <c r="H85" s="95"/>
      <c r="I85" s="96"/>
      <c r="J85" s="97"/>
      <c r="K85" s="309">
        <v>0.05</v>
      </c>
      <c r="L85" s="870">
        <f>N78*K85</f>
        <v>4150.7162818494426</v>
      </c>
      <c r="M85" s="871"/>
      <c r="N85" s="54"/>
    </row>
    <row r="86" spans="1:14" ht="15.75" thickBot="1">
      <c r="B86" s="834" t="s">
        <v>953</v>
      </c>
      <c r="C86" s="835"/>
      <c r="D86" s="835"/>
      <c r="E86" s="835"/>
      <c r="F86" s="835"/>
      <c r="G86" s="835"/>
      <c r="H86" s="835"/>
      <c r="I86" s="835"/>
      <c r="J86" s="835"/>
      <c r="K86" s="835"/>
      <c r="L86" s="835"/>
      <c r="M86" s="836"/>
      <c r="N86" s="55">
        <f>L83+L84+L85</f>
        <v>24904.297691096657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107918.62332808549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1502</v>
      </c>
      <c r="C31" s="84" t="s">
        <v>1503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72488.542013845305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83014.32563698884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16602.86512739777</v>
      </c>
      <c r="M83" s="869"/>
      <c r="N83" s="54"/>
    </row>
    <row r="84" spans="1:14">
      <c r="B84" s="92" t="s">
        <v>973</v>
      </c>
      <c r="C84" s="93"/>
      <c r="D84" s="93"/>
      <c r="E84" s="93"/>
      <c r="F84" s="93"/>
      <c r="G84" s="93"/>
      <c r="H84" s="93"/>
      <c r="I84" s="90"/>
      <c r="J84" s="91"/>
      <c r="K84" s="308">
        <v>0.05</v>
      </c>
      <c r="L84" s="868">
        <f>N78*K84</f>
        <v>4150.7162818494426</v>
      </c>
      <c r="M84" s="869"/>
      <c r="N84" s="54"/>
    </row>
    <row r="85" spans="1:14" ht="15.75" thickBot="1">
      <c r="B85" s="94" t="s">
        <v>974</v>
      </c>
      <c r="C85" s="95"/>
      <c r="D85" s="95"/>
      <c r="E85" s="95"/>
      <c r="F85" s="95"/>
      <c r="G85" s="95"/>
      <c r="H85" s="95"/>
      <c r="I85" s="96"/>
      <c r="J85" s="97"/>
      <c r="K85" s="309">
        <v>0.05</v>
      </c>
      <c r="L85" s="870">
        <f>N78*K85</f>
        <v>4150.7162818494426</v>
      </c>
      <c r="M85" s="871"/>
      <c r="N85" s="54"/>
    </row>
    <row r="86" spans="1:14" ht="15.75" thickBot="1">
      <c r="B86" s="834" t="s">
        <v>953</v>
      </c>
      <c r="C86" s="835"/>
      <c r="D86" s="835"/>
      <c r="E86" s="835"/>
      <c r="F86" s="835"/>
      <c r="G86" s="835"/>
      <c r="H86" s="835"/>
      <c r="I86" s="835"/>
      <c r="J86" s="835"/>
      <c r="K86" s="835"/>
      <c r="L86" s="835"/>
      <c r="M86" s="836"/>
      <c r="N86" s="55">
        <f>L83+L84+L85</f>
        <v>24904.297691096657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107918.62332808549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1504</v>
      </c>
      <c r="C31" s="84" t="s">
        <v>1505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72488.542013845305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83014.32563698884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16602.86512739777</v>
      </c>
      <c r="M83" s="869"/>
      <c r="N83" s="54"/>
    </row>
    <row r="84" spans="1:14">
      <c r="B84" s="92" t="s">
        <v>973</v>
      </c>
      <c r="C84" s="93"/>
      <c r="D84" s="93"/>
      <c r="E84" s="93"/>
      <c r="F84" s="93"/>
      <c r="G84" s="93"/>
      <c r="H84" s="93"/>
      <c r="I84" s="90"/>
      <c r="J84" s="91"/>
      <c r="K84" s="308">
        <v>0.05</v>
      </c>
      <c r="L84" s="868">
        <f>N78*K84</f>
        <v>4150.7162818494426</v>
      </c>
      <c r="M84" s="869"/>
      <c r="N84" s="54"/>
    </row>
    <row r="85" spans="1:14" ht="15.75" thickBot="1">
      <c r="B85" s="94" t="s">
        <v>974</v>
      </c>
      <c r="C85" s="95"/>
      <c r="D85" s="95"/>
      <c r="E85" s="95"/>
      <c r="F85" s="95"/>
      <c r="G85" s="95"/>
      <c r="H85" s="95"/>
      <c r="I85" s="96"/>
      <c r="J85" s="97"/>
      <c r="K85" s="309">
        <v>0.05</v>
      </c>
      <c r="L85" s="870">
        <f>N78*K85</f>
        <v>4150.7162818494426</v>
      </c>
      <c r="M85" s="871"/>
      <c r="N85" s="54"/>
    </row>
    <row r="86" spans="1:14" ht="15.75" thickBot="1">
      <c r="B86" s="834" t="s">
        <v>953</v>
      </c>
      <c r="C86" s="835"/>
      <c r="D86" s="835"/>
      <c r="E86" s="835"/>
      <c r="F86" s="835"/>
      <c r="G86" s="835"/>
      <c r="H86" s="835"/>
      <c r="I86" s="835"/>
      <c r="J86" s="835"/>
      <c r="K86" s="835"/>
      <c r="L86" s="835"/>
      <c r="M86" s="836"/>
      <c r="N86" s="55">
        <f>L83+L84+L85</f>
        <v>24904.297691096657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107918.62332808549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1506</v>
      </c>
      <c r="C31" s="84" t="s">
        <v>1507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72488.542013845305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83014.32563698884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16602.86512739777</v>
      </c>
      <c r="M83" s="869"/>
      <c r="N83" s="54"/>
    </row>
    <row r="84" spans="1:14">
      <c r="B84" s="92" t="s">
        <v>973</v>
      </c>
      <c r="C84" s="93"/>
      <c r="D84" s="93"/>
      <c r="E84" s="93"/>
      <c r="F84" s="93"/>
      <c r="G84" s="93"/>
      <c r="H84" s="93"/>
      <c r="I84" s="90"/>
      <c r="J84" s="91"/>
      <c r="K84" s="308">
        <v>0.05</v>
      </c>
      <c r="L84" s="868">
        <f>N78*K84</f>
        <v>4150.7162818494426</v>
      </c>
      <c r="M84" s="869"/>
      <c r="N84" s="54"/>
    </row>
    <row r="85" spans="1:14" ht="15.75" thickBot="1">
      <c r="B85" s="94" t="s">
        <v>974</v>
      </c>
      <c r="C85" s="95"/>
      <c r="D85" s="95"/>
      <c r="E85" s="95"/>
      <c r="F85" s="95"/>
      <c r="G85" s="95"/>
      <c r="H85" s="95"/>
      <c r="I85" s="96"/>
      <c r="J85" s="97"/>
      <c r="K85" s="309">
        <v>0.05</v>
      </c>
      <c r="L85" s="870">
        <f>N78*K85</f>
        <v>4150.7162818494426</v>
      </c>
      <c r="M85" s="871"/>
      <c r="N85" s="54"/>
    </row>
    <row r="86" spans="1:14" ht="15.75" thickBot="1">
      <c r="B86" s="834" t="s">
        <v>953</v>
      </c>
      <c r="C86" s="835"/>
      <c r="D86" s="835"/>
      <c r="E86" s="835"/>
      <c r="F86" s="835"/>
      <c r="G86" s="835"/>
      <c r="H86" s="835"/>
      <c r="I86" s="835"/>
      <c r="J86" s="835"/>
      <c r="K86" s="835"/>
      <c r="L86" s="835"/>
      <c r="M86" s="836"/>
      <c r="N86" s="55">
        <f>L83+L84+L85</f>
        <v>24904.297691096657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107918.62332808549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1508</v>
      </c>
      <c r="C31" s="84" t="s">
        <v>1509</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458.16215594472357</v>
      </c>
      <c r="N48" s="276">
        <f>K48*M48</f>
        <v>458.16215594472357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458.16215594472357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34" t="s">
        <v>953</v>
      </c>
      <c r="C76" s="835"/>
      <c r="D76" s="835"/>
      <c r="E76" s="835"/>
      <c r="F76" s="835"/>
      <c r="G76" s="835"/>
      <c r="H76" s="835"/>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458.16215594472357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91.632431188944722</v>
      </c>
      <c r="M83" s="869"/>
      <c r="N83" s="54"/>
    </row>
    <row r="84" spans="1:14">
      <c r="B84" s="92" t="s">
        <v>973</v>
      </c>
      <c r="C84" s="93"/>
      <c r="D84" s="93"/>
      <c r="E84" s="93"/>
      <c r="F84" s="93"/>
      <c r="G84" s="93"/>
      <c r="H84" s="93"/>
      <c r="I84" s="90"/>
      <c r="J84" s="91"/>
      <c r="K84" s="308">
        <v>0.05</v>
      </c>
      <c r="L84" s="868">
        <f>N78*K84</f>
        <v>22.90810779723618</v>
      </c>
      <c r="M84" s="869"/>
      <c r="N84" s="54"/>
    </row>
    <row r="85" spans="1:14" ht="15.75" thickBot="1">
      <c r="B85" s="94" t="s">
        <v>974</v>
      </c>
      <c r="C85" s="95"/>
      <c r="D85" s="95"/>
      <c r="E85" s="95"/>
      <c r="F85" s="95"/>
      <c r="G85" s="95"/>
      <c r="H85" s="95"/>
      <c r="I85" s="96"/>
      <c r="J85" s="97"/>
      <c r="K85" s="309">
        <v>0.05</v>
      </c>
      <c r="L85" s="870">
        <f>N78*K85</f>
        <v>22.90810779723618</v>
      </c>
      <c r="M85" s="871"/>
      <c r="N85" s="54"/>
    </row>
    <row r="86" spans="1:14" ht="15.75" thickBot="1">
      <c r="B86" s="834" t="s">
        <v>953</v>
      </c>
      <c r="C86" s="835"/>
      <c r="D86" s="835"/>
      <c r="E86" s="835"/>
      <c r="F86" s="835"/>
      <c r="G86" s="835"/>
      <c r="H86" s="835"/>
      <c r="I86" s="835"/>
      <c r="J86" s="835"/>
      <c r="K86" s="835"/>
      <c r="L86" s="835"/>
      <c r="M86" s="836"/>
      <c r="N86" s="55">
        <f>L83+L84+L85</f>
        <v>137.44864678341708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595.6108027281407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1510</v>
      </c>
      <c r="C31" s="84" t="s">
        <v>1511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458.16215594472357</v>
      </c>
      <c r="N49" s="276">
        <f>K49*M49</f>
        <v>41234.594035025119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113723.13604887042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124248.91967201396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24849.783934402793</v>
      </c>
      <c r="M83" s="869"/>
      <c r="N83" s="54"/>
    </row>
    <row r="84" spans="1:14">
      <c r="B84" s="92" t="s">
        <v>973</v>
      </c>
      <c r="C84" s="93"/>
      <c r="D84" s="93"/>
      <c r="E84" s="93"/>
      <c r="F84" s="93"/>
      <c r="G84" s="93"/>
      <c r="H84" s="93"/>
      <c r="I84" s="90"/>
      <c r="J84" s="91"/>
      <c r="K84" s="308">
        <v>0.05</v>
      </c>
      <c r="L84" s="868">
        <f>N78*K84</f>
        <v>6212.4459836006981</v>
      </c>
      <c r="M84" s="869"/>
      <c r="N84" s="54"/>
    </row>
    <row r="85" spans="1:14" ht="15.75" thickBot="1">
      <c r="B85" s="94" t="s">
        <v>974</v>
      </c>
      <c r="C85" s="95"/>
      <c r="D85" s="95"/>
      <c r="E85" s="95"/>
      <c r="F85" s="95"/>
      <c r="G85" s="95"/>
      <c r="H85" s="95"/>
      <c r="I85" s="96"/>
      <c r="J85" s="97"/>
      <c r="K85" s="309">
        <v>0.05</v>
      </c>
      <c r="L85" s="870">
        <f>N78*K85</f>
        <v>6212.4459836006981</v>
      </c>
      <c r="M85" s="871"/>
      <c r="N85" s="54"/>
    </row>
    <row r="86" spans="1:14" ht="15.75" thickBot="1">
      <c r="B86" s="834" t="s">
        <v>953</v>
      </c>
      <c r="C86" s="835"/>
      <c r="D86" s="835"/>
      <c r="E86" s="835"/>
      <c r="F86" s="835"/>
      <c r="G86" s="835"/>
      <c r="H86" s="835"/>
      <c r="I86" s="835"/>
      <c r="J86" s="835"/>
      <c r="K86" s="835"/>
      <c r="L86" s="835"/>
      <c r="M86" s="836"/>
      <c r="N86" s="55">
        <f>L83+L84+L85</f>
        <v>37274.675901604191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161523.59557361813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1512</v>
      </c>
      <c r="C31" s="84" t="s">
        <v>1513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458.16215594472357</v>
      </c>
      <c r="N49" s="276">
        <f>K49*M49</f>
        <v>41234.594035025119</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113723.13604887042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124248.91967201396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24849.783934402793</v>
      </c>
      <c r="M83" s="869"/>
      <c r="N83" s="54"/>
    </row>
    <row r="84" spans="1:14">
      <c r="B84" s="92" t="s">
        <v>973</v>
      </c>
      <c r="C84" s="93"/>
      <c r="D84" s="93"/>
      <c r="E84" s="93"/>
      <c r="F84" s="93"/>
      <c r="G84" s="93"/>
      <c r="H84" s="93"/>
      <c r="I84" s="90"/>
      <c r="J84" s="91"/>
      <c r="K84" s="308">
        <v>0.05</v>
      </c>
      <c r="L84" s="868">
        <f>N78*K84</f>
        <v>6212.4459836006981</v>
      </c>
      <c r="M84" s="869"/>
      <c r="N84" s="54"/>
    </row>
    <row r="85" spans="1:14" ht="15.75" thickBot="1">
      <c r="B85" s="94" t="s">
        <v>974</v>
      </c>
      <c r="C85" s="95"/>
      <c r="D85" s="95"/>
      <c r="E85" s="95"/>
      <c r="F85" s="95"/>
      <c r="G85" s="95"/>
      <c r="H85" s="95"/>
      <c r="I85" s="96"/>
      <c r="J85" s="97"/>
      <c r="K85" s="309">
        <v>0.05</v>
      </c>
      <c r="L85" s="870">
        <f>N78*K85</f>
        <v>6212.4459836006981</v>
      </c>
      <c r="M85" s="871"/>
      <c r="N85" s="54"/>
    </row>
    <row r="86" spans="1:14" ht="15.75" thickBot="1">
      <c r="B86" s="834" t="s">
        <v>953</v>
      </c>
      <c r="C86" s="835"/>
      <c r="D86" s="835"/>
      <c r="E86" s="835"/>
      <c r="F86" s="835"/>
      <c r="G86" s="835"/>
      <c r="H86" s="835"/>
      <c r="I86" s="835"/>
      <c r="J86" s="835"/>
      <c r="K86" s="835"/>
      <c r="L86" s="835"/>
      <c r="M86" s="836"/>
      <c r="N86" s="55">
        <f>L83+L84+L85</f>
        <v>37274.675901604191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161523.59557361813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1514</v>
      </c>
      <c r="C31" s="84" t="s">
        <v>1515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72488.542013845305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83014.32563698884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16602.86512739777</v>
      </c>
      <c r="M83" s="869"/>
      <c r="N83" s="54"/>
    </row>
    <row r="84" spans="1:14">
      <c r="B84" s="92" t="s">
        <v>973</v>
      </c>
      <c r="C84" s="93"/>
      <c r="D84" s="93"/>
      <c r="E84" s="93"/>
      <c r="F84" s="93"/>
      <c r="G84" s="93"/>
      <c r="H84" s="93"/>
      <c r="I84" s="90"/>
      <c r="J84" s="91"/>
      <c r="K84" s="308">
        <v>0.05</v>
      </c>
      <c r="L84" s="868">
        <f>N78*K84</f>
        <v>4150.7162818494426</v>
      </c>
      <c r="M84" s="869"/>
      <c r="N84" s="54"/>
    </row>
    <row r="85" spans="1:14" ht="15.75" thickBot="1">
      <c r="B85" s="94" t="s">
        <v>974</v>
      </c>
      <c r="C85" s="95"/>
      <c r="D85" s="95"/>
      <c r="E85" s="95"/>
      <c r="F85" s="95"/>
      <c r="G85" s="95"/>
      <c r="H85" s="95"/>
      <c r="I85" s="96"/>
      <c r="J85" s="97"/>
      <c r="K85" s="309">
        <v>0.05</v>
      </c>
      <c r="L85" s="870">
        <f>N78*K85</f>
        <v>4150.7162818494426</v>
      </c>
      <c r="M85" s="871"/>
      <c r="N85" s="54"/>
    </row>
    <row r="86" spans="1:14" ht="15.75" thickBot="1">
      <c r="B86" s="834" t="s">
        <v>953</v>
      </c>
      <c r="C86" s="835"/>
      <c r="D86" s="835"/>
      <c r="E86" s="835"/>
      <c r="F86" s="835"/>
      <c r="G86" s="835"/>
      <c r="H86" s="835"/>
      <c r="I86" s="835"/>
      <c r="J86" s="835"/>
      <c r="K86" s="835"/>
      <c r="L86" s="835"/>
      <c r="M86" s="836"/>
      <c r="N86" s="55">
        <f>L83+L84+L85</f>
        <v>24904.297691096657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107918.62332808549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10"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1516</v>
      </c>
      <c r="C31" s="84" t="s">
        <v>1517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45</v>
      </c>
      <c r="N36" s="276">
        <f>K36/M36</f>
        <v>1537.1211101438416</v>
      </c>
    </row>
    <row r="37" spans="1:14">
      <c r="A37" s="116" t="s">
        <v>271</v>
      </c>
      <c r="B37" s="847" t="str">
        <f>VLOOKUP(A37,EQUIPOS!A7:D154,3,FALSE)</f>
        <v>Motoniveladora, potencia 140 HP, ancho de cuchilla 3,66 m, peso 11 ton.</v>
      </c>
      <c r="C37" s="848"/>
      <c r="D37" s="848"/>
      <c r="E37" s="848"/>
      <c r="F37" s="848"/>
      <c r="G37" s="848"/>
      <c r="H37" s="849"/>
      <c r="I37" s="271"/>
      <c r="J37" s="272"/>
      <c r="K37" s="273">
        <f>VLOOKUP(A37,EQUIPOS!A7:D164,4,FALSE)</f>
        <v>162753.99989758324</v>
      </c>
      <c r="L37" s="274"/>
      <c r="M37" s="275">
        <v>45</v>
      </c>
      <c r="N37" s="276">
        <f>K37/M37</f>
        <v>3616.7555532796277</v>
      </c>
    </row>
    <row r="38" spans="1:14">
      <c r="A38" t="s">
        <v>365</v>
      </c>
      <c r="B38" s="847" t="str">
        <f>VLOOKUP(A38,EQUIPOS!A8:D154,3,FALSE)</f>
        <v xml:space="preserve">Vibrocompatador, potencia 153 HP, peso 10 Ton. </v>
      </c>
      <c r="C38" s="848"/>
      <c r="D38" s="848"/>
      <c r="E38" s="848"/>
      <c r="F38" s="848"/>
      <c r="G38" s="848"/>
      <c r="H38" s="849"/>
      <c r="I38" s="271"/>
      <c r="J38" s="272"/>
      <c r="K38" s="273">
        <f>VLOOKUP(A38,EQUIPOS!A8:D165,4,FALSE)</f>
        <v>137323.68741358587</v>
      </c>
      <c r="L38" s="274"/>
      <c r="M38" s="275">
        <v>45</v>
      </c>
      <c r="N38" s="276">
        <f>K38/M38</f>
        <v>3051.6374980796859</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5.9707845448446664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8211.484946048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55760.416933727152</v>
      </c>
      <c r="N48" s="276">
        <f>K48*M48</f>
        <v>72488.542013845305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72488.542013845305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3">
        <f>VLOOKUP(A59,TRANSPORTE!A5:D123,4,FALSE)</f>
        <v>1320.9386327777418</v>
      </c>
      <c r="M59" s="924"/>
      <c r="N59" s="291">
        <f>K59*L59</f>
        <v>1717.2202226110644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34" t="s">
        <v>953</v>
      </c>
      <c r="C76" s="835"/>
      <c r="D76" s="835"/>
      <c r="E76" s="835"/>
      <c r="F76" s="835"/>
      <c r="G76" s="835"/>
      <c r="H76" s="835"/>
      <c r="I76" s="841"/>
      <c r="J76" s="841"/>
      <c r="K76" s="841"/>
      <c r="L76" s="841"/>
      <c r="M76" s="842"/>
      <c r="N76" s="464">
        <f>SUM(N70:N75)</f>
        <v>597.07845448446665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83014.32563698884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16602.86512739777</v>
      </c>
      <c r="M83" s="869"/>
      <c r="N83" s="54"/>
    </row>
    <row r="84" spans="1:14">
      <c r="B84" s="92" t="s">
        <v>973</v>
      </c>
      <c r="C84" s="93"/>
      <c r="D84" s="93"/>
      <c r="E84" s="93"/>
      <c r="F84" s="93"/>
      <c r="G84" s="93"/>
      <c r="H84" s="93"/>
      <c r="I84" s="90"/>
      <c r="J84" s="91"/>
      <c r="K84" s="308">
        <v>0.05</v>
      </c>
      <c r="L84" s="868">
        <f>N78*K84</f>
        <v>4150.7162818494426</v>
      </c>
      <c r="M84" s="869"/>
      <c r="N84" s="54"/>
    </row>
    <row r="85" spans="1:14" ht="15.75" thickBot="1">
      <c r="B85" s="94" t="s">
        <v>974</v>
      </c>
      <c r="C85" s="95"/>
      <c r="D85" s="95"/>
      <c r="E85" s="95"/>
      <c r="F85" s="95"/>
      <c r="G85" s="95"/>
      <c r="H85" s="95"/>
      <c r="I85" s="96"/>
      <c r="J85" s="97"/>
      <c r="K85" s="309">
        <v>0.05</v>
      </c>
      <c r="L85" s="870">
        <f>N78*K85</f>
        <v>4150.7162818494426</v>
      </c>
      <c r="M85" s="871"/>
      <c r="N85" s="54"/>
    </row>
    <row r="86" spans="1:14" ht="15.75" thickBot="1">
      <c r="B86" s="834" t="s">
        <v>953</v>
      </c>
      <c r="C86" s="835"/>
      <c r="D86" s="835"/>
      <c r="E86" s="835"/>
      <c r="F86" s="835"/>
      <c r="G86" s="835"/>
      <c r="H86" s="835"/>
      <c r="I86" s="835"/>
      <c r="J86" s="835"/>
      <c r="K86" s="835"/>
      <c r="L86" s="835"/>
      <c r="M86" s="836"/>
      <c r="N86" s="55">
        <f>L83+L84+L85</f>
        <v>24904.297691096657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107918.62332808549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topLeftCell="A16"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1518</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458.16215594472357</v>
      </c>
      <c r="N48" s="276">
        <f>K48*M48</f>
        <v>458.16215594472357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458.16215594472357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34" t="s">
        <v>953</v>
      </c>
      <c r="C76" s="835"/>
      <c r="D76" s="835"/>
      <c r="E76" s="835"/>
      <c r="F76" s="835"/>
      <c r="G76" s="835"/>
      <c r="H76" s="835"/>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458.16215594472357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91.632431188944722</v>
      </c>
      <c r="M83" s="869"/>
      <c r="N83" s="54"/>
    </row>
    <row r="84" spans="1:14">
      <c r="B84" s="92" t="s">
        <v>973</v>
      </c>
      <c r="C84" s="93"/>
      <c r="D84" s="93"/>
      <c r="E84" s="93"/>
      <c r="F84" s="93"/>
      <c r="G84" s="93"/>
      <c r="H84" s="93"/>
      <c r="I84" s="90"/>
      <c r="J84" s="91"/>
      <c r="K84" s="308">
        <v>0.05</v>
      </c>
      <c r="L84" s="868">
        <f>N78*K84</f>
        <v>22.90810779723618</v>
      </c>
      <c r="M84" s="869"/>
      <c r="N84" s="54"/>
    </row>
    <row r="85" spans="1:14" ht="15.75" thickBot="1">
      <c r="B85" s="94" t="s">
        <v>974</v>
      </c>
      <c r="C85" s="95"/>
      <c r="D85" s="95"/>
      <c r="E85" s="95"/>
      <c r="F85" s="95"/>
      <c r="G85" s="95"/>
      <c r="H85" s="95"/>
      <c r="I85" s="96"/>
      <c r="J85" s="97"/>
      <c r="K85" s="309">
        <v>0.05</v>
      </c>
      <c r="L85" s="870">
        <f>N78*K85</f>
        <v>22.90810779723618</v>
      </c>
      <c r="M85" s="871"/>
      <c r="N85" s="54"/>
    </row>
    <row r="86" spans="1:14" ht="15.75" thickBot="1">
      <c r="B86" s="834" t="s">
        <v>953</v>
      </c>
      <c r="C86" s="835"/>
      <c r="D86" s="835"/>
      <c r="E86" s="835"/>
      <c r="F86" s="835"/>
      <c r="G86" s="835"/>
      <c r="H86" s="835"/>
      <c r="I86" s="835"/>
      <c r="J86" s="835"/>
      <c r="K86" s="835"/>
      <c r="L86" s="835"/>
      <c r="M86" s="836"/>
      <c r="N86" s="55">
        <f>L83+L84+L85</f>
        <v>137.44864678341708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595.6108027281407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456"/>
      <c r="L30" s="845" t="s">
        <v>945</v>
      </c>
      <c r="M30" s="846"/>
      <c r="N30" s="74" t="s">
        <v>946</v>
      </c>
    </row>
    <row r="31" spans="1:14" ht="15.75" thickBot="1">
      <c r="A31" t="s">
        <v>1845</v>
      </c>
      <c r="B31" s="83" t="s">
        <v>1522</v>
      </c>
      <c r="C31" s="84" t="s">
        <v>1520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1703.5301980126542</v>
      </c>
      <c r="N48" s="276">
        <f>K48*M48</f>
        <v>1703.5301980126542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1703.5301980126542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1703.5301980126542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340.70603960253084</v>
      </c>
      <c r="M83" s="869"/>
      <c r="N83" s="54"/>
    </row>
    <row r="84" spans="1:14">
      <c r="B84" s="92" t="s">
        <v>973</v>
      </c>
      <c r="C84" s="93"/>
      <c r="D84" s="93"/>
      <c r="E84" s="93"/>
      <c r="F84" s="93"/>
      <c r="G84" s="93"/>
      <c r="H84" s="93"/>
      <c r="I84" s="90"/>
      <c r="J84" s="91"/>
      <c r="K84" s="308">
        <v>0.05</v>
      </c>
      <c r="L84" s="868">
        <f>N78*K84</f>
        <v>85.176509900632709</v>
      </c>
      <c r="M84" s="869"/>
      <c r="N84" s="54"/>
    </row>
    <row r="85" spans="1:14" ht="15.75" thickBot="1">
      <c r="B85" s="94" t="s">
        <v>974</v>
      </c>
      <c r="C85" s="95"/>
      <c r="D85" s="95"/>
      <c r="E85" s="95"/>
      <c r="F85" s="95"/>
      <c r="G85" s="95"/>
      <c r="H85" s="95"/>
      <c r="I85" s="96"/>
      <c r="J85" s="97"/>
      <c r="K85" s="309">
        <v>0.05</v>
      </c>
      <c r="L85" s="870">
        <f>N78*K85</f>
        <v>85.176509900632709</v>
      </c>
      <c r="M85" s="871"/>
      <c r="N85" s="54"/>
    </row>
    <row r="86" spans="1:14" ht="15.75" thickBot="1">
      <c r="B86" s="834" t="s">
        <v>953</v>
      </c>
      <c r="C86" s="835"/>
      <c r="D86" s="835"/>
      <c r="E86" s="835"/>
      <c r="F86" s="835"/>
      <c r="G86" s="835"/>
      <c r="H86" s="835"/>
      <c r="I86" s="835"/>
      <c r="J86" s="835"/>
      <c r="K86" s="835"/>
      <c r="L86" s="835"/>
      <c r="M86" s="836"/>
      <c r="N86" s="55">
        <f>L83+L84+L85</f>
        <v>511.05905940379625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2214.5892574164504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1523</v>
      </c>
      <c r="C31" s="84" t="s">
        <v>1530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1511.9351146175879</v>
      </c>
      <c r="N48" s="276">
        <f>K48*M48</f>
        <v>1511.9351146175879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1511.9351146175879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1511.9351146175879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302.38702292351758</v>
      </c>
      <c r="M83" s="869"/>
      <c r="N83" s="54"/>
    </row>
    <row r="84" spans="1:14">
      <c r="B84" s="92" t="s">
        <v>973</v>
      </c>
      <c r="C84" s="93"/>
      <c r="D84" s="93"/>
      <c r="E84" s="93"/>
      <c r="F84" s="93"/>
      <c r="G84" s="93"/>
      <c r="H84" s="93"/>
      <c r="I84" s="90"/>
      <c r="J84" s="91"/>
      <c r="K84" s="308">
        <v>0.05</v>
      </c>
      <c r="L84" s="868">
        <f>N78*K84</f>
        <v>75.596755730879394</v>
      </c>
      <c r="M84" s="869"/>
      <c r="N84" s="54"/>
    </row>
    <row r="85" spans="1:14" ht="15.75" thickBot="1">
      <c r="B85" s="94" t="s">
        <v>974</v>
      </c>
      <c r="C85" s="95"/>
      <c r="D85" s="95"/>
      <c r="E85" s="95"/>
      <c r="F85" s="95"/>
      <c r="G85" s="95"/>
      <c r="H85" s="95"/>
      <c r="I85" s="96"/>
      <c r="J85" s="97"/>
      <c r="K85" s="309">
        <v>0.05</v>
      </c>
      <c r="L85" s="870">
        <f>N78*K85</f>
        <v>75.596755730879394</v>
      </c>
      <c r="M85" s="871"/>
      <c r="N85" s="54"/>
    </row>
    <row r="86" spans="1:14" ht="15.75" thickBot="1">
      <c r="B86" s="834" t="s">
        <v>953</v>
      </c>
      <c r="C86" s="835"/>
      <c r="D86" s="835"/>
      <c r="E86" s="835"/>
      <c r="F86" s="835"/>
      <c r="G86" s="835"/>
      <c r="H86" s="835"/>
      <c r="I86" s="835"/>
      <c r="J86" s="835"/>
      <c r="K86" s="835"/>
      <c r="L86" s="835"/>
      <c r="M86" s="836"/>
      <c r="N86" s="55">
        <f>L83+L84+L85</f>
        <v>453.58053438527639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1965.5156490028644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1525</v>
      </c>
      <c r="C31" s="84" t="s">
        <v>1524</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1660.8378152996229</v>
      </c>
      <c r="N48" s="276">
        <f>K48*M48</f>
        <v>1660.8378152996229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1660.8378152996229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1660.8378152996229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332.16756305992459</v>
      </c>
      <c r="M83" s="869"/>
      <c r="N83" s="54"/>
    </row>
    <row r="84" spans="1:14">
      <c r="B84" s="92" t="s">
        <v>973</v>
      </c>
      <c r="C84" s="93"/>
      <c r="D84" s="93"/>
      <c r="E84" s="93"/>
      <c r="F84" s="93"/>
      <c r="G84" s="93"/>
      <c r="H84" s="93"/>
      <c r="I84" s="90"/>
      <c r="J84" s="91"/>
      <c r="K84" s="308">
        <v>0.05</v>
      </c>
      <c r="L84" s="868">
        <f>N78*K84</f>
        <v>83.041890764981147</v>
      </c>
      <c r="M84" s="869"/>
      <c r="N84" s="54"/>
    </row>
    <row r="85" spans="1:14" ht="15.75" thickBot="1">
      <c r="B85" s="94" t="s">
        <v>974</v>
      </c>
      <c r="C85" s="95"/>
      <c r="D85" s="95"/>
      <c r="E85" s="95"/>
      <c r="F85" s="95"/>
      <c r="G85" s="95"/>
      <c r="H85" s="95"/>
      <c r="I85" s="96"/>
      <c r="J85" s="97"/>
      <c r="K85" s="309">
        <v>0.05</v>
      </c>
      <c r="L85" s="870">
        <f>N78*K85</f>
        <v>83.041890764981147</v>
      </c>
      <c r="M85" s="871"/>
      <c r="N85" s="54"/>
    </row>
    <row r="86" spans="1:14" ht="15.75" thickBot="1">
      <c r="B86" s="834" t="s">
        <v>953</v>
      </c>
      <c r="C86" s="835"/>
      <c r="D86" s="835"/>
      <c r="E86" s="835"/>
      <c r="F86" s="835"/>
      <c r="G86" s="835"/>
      <c r="H86" s="835"/>
      <c r="I86" s="835"/>
      <c r="J86" s="835"/>
      <c r="K86" s="835"/>
      <c r="L86" s="835"/>
      <c r="M86" s="836"/>
      <c r="N86" s="55">
        <f>L83+L84+L85</f>
        <v>498.25134458988686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2159.0891598895096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1527</v>
      </c>
      <c r="C31" s="84" t="s">
        <v>1531</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2048.1930925983438</v>
      </c>
      <c r="N48" s="276">
        <f>K48*M48</f>
        <v>2048.1930925983438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2048.1930925983438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2048.1930925983438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409.6386185196688</v>
      </c>
      <c r="M83" s="869"/>
      <c r="N83" s="54"/>
    </row>
    <row r="84" spans="1:14">
      <c r="B84" s="92" t="s">
        <v>973</v>
      </c>
      <c r="C84" s="93"/>
      <c r="D84" s="93"/>
      <c r="E84" s="93"/>
      <c r="F84" s="93"/>
      <c r="G84" s="93"/>
      <c r="H84" s="93"/>
      <c r="I84" s="90"/>
      <c r="J84" s="91"/>
      <c r="K84" s="308">
        <v>0.05</v>
      </c>
      <c r="L84" s="868">
        <f>N78*K84</f>
        <v>102.4096546299172</v>
      </c>
      <c r="M84" s="869"/>
      <c r="N84" s="54"/>
    </row>
    <row r="85" spans="1:14" ht="15.75" thickBot="1">
      <c r="B85" s="94" t="s">
        <v>974</v>
      </c>
      <c r="C85" s="95"/>
      <c r="D85" s="95"/>
      <c r="E85" s="95"/>
      <c r="F85" s="95"/>
      <c r="G85" s="95"/>
      <c r="H85" s="95"/>
      <c r="I85" s="96"/>
      <c r="J85" s="97"/>
      <c r="K85" s="309">
        <v>0.05</v>
      </c>
      <c r="L85" s="870">
        <f>N78*K85</f>
        <v>102.4096546299172</v>
      </c>
      <c r="M85" s="871"/>
      <c r="N85" s="54"/>
    </row>
    <row r="86" spans="1:14" ht="15.75" thickBot="1">
      <c r="B86" s="834" t="s">
        <v>953</v>
      </c>
      <c r="C86" s="835"/>
      <c r="D86" s="835"/>
      <c r="E86" s="835"/>
      <c r="F86" s="835"/>
      <c r="G86" s="835"/>
      <c r="H86" s="835"/>
      <c r="I86" s="835"/>
      <c r="J86" s="835"/>
      <c r="K86" s="835"/>
      <c r="L86" s="835"/>
      <c r="M86" s="836"/>
      <c r="N86" s="55">
        <f>L83+L84+L85</f>
        <v>614.45792777950317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2662.6510203778471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1036</v>
      </c>
      <c r="C31" s="84" t="s">
        <v>1532</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1536.9257776691184</v>
      </c>
      <c r="N48" s="276">
        <f>K48*M48</f>
        <v>1536.9257776691184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1536.9257776691184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1536.9257776691184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307.38515553382371</v>
      </c>
      <c r="M83" s="869"/>
      <c r="N83" s="54"/>
    </row>
    <row r="84" spans="1:14">
      <c r="B84" s="92" t="s">
        <v>973</v>
      </c>
      <c r="C84" s="93"/>
      <c r="D84" s="93"/>
      <c r="E84" s="93"/>
      <c r="F84" s="93"/>
      <c r="G84" s="93"/>
      <c r="H84" s="93"/>
      <c r="I84" s="90"/>
      <c r="J84" s="91"/>
      <c r="K84" s="308">
        <v>0.05</v>
      </c>
      <c r="L84" s="868">
        <f>N78*K84</f>
        <v>76.846288883455927</v>
      </c>
      <c r="M84" s="869"/>
      <c r="N84" s="54"/>
    </row>
    <row r="85" spans="1:14" ht="15.75" thickBot="1">
      <c r="B85" s="94" t="s">
        <v>974</v>
      </c>
      <c r="C85" s="95"/>
      <c r="D85" s="95"/>
      <c r="E85" s="95"/>
      <c r="F85" s="95"/>
      <c r="G85" s="95"/>
      <c r="H85" s="95"/>
      <c r="I85" s="96"/>
      <c r="J85" s="97"/>
      <c r="K85" s="309">
        <v>0.05</v>
      </c>
      <c r="L85" s="870">
        <f>N78*K85</f>
        <v>76.846288883455927</v>
      </c>
      <c r="M85" s="871"/>
      <c r="N85" s="54"/>
    </row>
    <row r="86" spans="1:14" ht="15.75" thickBot="1">
      <c r="B86" s="834" t="s">
        <v>953</v>
      </c>
      <c r="C86" s="835"/>
      <c r="D86" s="835"/>
      <c r="E86" s="835"/>
      <c r="F86" s="835"/>
      <c r="G86" s="835"/>
      <c r="H86" s="835"/>
      <c r="I86" s="835"/>
      <c r="J86" s="835"/>
      <c r="K86" s="835"/>
      <c r="L86" s="835"/>
      <c r="M86" s="836"/>
      <c r="N86" s="55">
        <f>L83+L84+L85</f>
        <v>461.07773330073559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1998.003510969854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1037</v>
      </c>
      <c r="C31" s="84" t="s">
        <v>1533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1805.5754054730696</v>
      </c>
      <c r="N48" s="276">
        <f>K48*M48</f>
        <v>1805.5754054730696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1805.5754054730696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1805.5754054730696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361.11508109461397</v>
      </c>
      <c r="M83" s="869"/>
      <c r="N83" s="54"/>
    </row>
    <row r="84" spans="1:14">
      <c r="B84" s="92" t="s">
        <v>973</v>
      </c>
      <c r="C84" s="93"/>
      <c r="D84" s="93"/>
      <c r="E84" s="93"/>
      <c r="F84" s="93"/>
      <c r="G84" s="93"/>
      <c r="H84" s="93"/>
      <c r="I84" s="90"/>
      <c r="J84" s="91"/>
      <c r="K84" s="308">
        <v>0.05</v>
      </c>
      <c r="L84" s="868">
        <f>N78*K84</f>
        <v>90.278770273653492</v>
      </c>
      <c r="M84" s="869"/>
      <c r="N84" s="54"/>
    </row>
    <row r="85" spans="1:14" ht="15.75" thickBot="1">
      <c r="B85" s="94" t="s">
        <v>974</v>
      </c>
      <c r="C85" s="95"/>
      <c r="D85" s="95"/>
      <c r="E85" s="95"/>
      <c r="F85" s="95"/>
      <c r="G85" s="95"/>
      <c r="H85" s="95"/>
      <c r="I85" s="96"/>
      <c r="J85" s="97"/>
      <c r="K85" s="309">
        <v>0.05</v>
      </c>
      <c r="L85" s="870">
        <f>N78*K85</f>
        <v>90.278770273653492</v>
      </c>
      <c r="M85" s="871"/>
      <c r="N85" s="54"/>
    </row>
    <row r="86" spans="1:14" ht="15.75" thickBot="1">
      <c r="B86" s="834" t="s">
        <v>953</v>
      </c>
      <c r="C86" s="835"/>
      <c r="D86" s="835"/>
      <c r="E86" s="835"/>
      <c r="F86" s="835"/>
      <c r="G86" s="835"/>
      <c r="H86" s="835"/>
      <c r="I86" s="835"/>
      <c r="J86" s="835"/>
      <c r="K86" s="835"/>
      <c r="L86" s="835"/>
      <c r="M86" s="836"/>
      <c r="N86" s="55">
        <f>L83+L84+L85</f>
        <v>541.67262164192095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2347.2480271149907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1528</v>
      </c>
      <c r="C31" s="84" t="s">
        <v>1534</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1400.5184085128483</v>
      </c>
      <c r="N48" s="276">
        <f>K48*M48</f>
        <v>1400.5184085128483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1400.5184085128483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1400.5184085128483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280.10368170256965</v>
      </c>
      <c r="M83" s="869"/>
      <c r="N83" s="54"/>
    </row>
    <row r="84" spans="1:14">
      <c r="B84" s="92" t="s">
        <v>973</v>
      </c>
      <c r="C84" s="93"/>
      <c r="D84" s="93"/>
      <c r="E84" s="93"/>
      <c r="F84" s="93"/>
      <c r="G84" s="93"/>
      <c r="H84" s="93"/>
      <c r="I84" s="90"/>
      <c r="J84" s="91"/>
      <c r="K84" s="308">
        <v>0.05</v>
      </c>
      <c r="L84" s="868">
        <f>N78*K84</f>
        <v>70.025920425642411</v>
      </c>
      <c r="M84" s="869"/>
      <c r="N84" s="54"/>
    </row>
    <row r="85" spans="1:14" ht="15.75" thickBot="1">
      <c r="B85" s="94" t="s">
        <v>974</v>
      </c>
      <c r="C85" s="95"/>
      <c r="D85" s="95"/>
      <c r="E85" s="95"/>
      <c r="F85" s="95"/>
      <c r="G85" s="95"/>
      <c r="H85" s="95"/>
      <c r="I85" s="96"/>
      <c r="J85" s="97"/>
      <c r="K85" s="309">
        <v>0.05</v>
      </c>
      <c r="L85" s="870">
        <f>N78*K85</f>
        <v>70.025920425642411</v>
      </c>
      <c r="M85" s="871"/>
      <c r="N85" s="54"/>
    </row>
    <row r="86" spans="1:14" ht="15.75" thickBot="1">
      <c r="B86" s="834" t="s">
        <v>953</v>
      </c>
      <c r="C86" s="835"/>
      <c r="D86" s="835"/>
      <c r="E86" s="835"/>
      <c r="F86" s="835"/>
      <c r="G86" s="835"/>
      <c r="H86" s="835"/>
      <c r="I86" s="835"/>
      <c r="J86" s="835"/>
      <c r="K86" s="835"/>
      <c r="L86" s="835"/>
      <c r="M86" s="836"/>
      <c r="N86" s="55">
        <f>L83+L84+L85</f>
        <v>420.1555225538545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1820.6739310667028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1535</v>
      </c>
      <c r="C31" s="84" t="s">
        <v>1536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2186.6830170089079</v>
      </c>
      <c r="N48" s="276">
        <f>K48*M48</f>
        <v>2186.6830170089079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2186.6830170089079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2186.6830170089079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437.33660340178159</v>
      </c>
      <c r="M83" s="869"/>
      <c r="N83" s="54"/>
    </row>
    <row r="84" spans="1:14">
      <c r="B84" s="92" t="s">
        <v>973</v>
      </c>
      <c r="C84" s="93"/>
      <c r="D84" s="93"/>
      <c r="E84" s="93"/>
      <c r="F84" s="93"/>
      <c r="G84" s="93"/>
      <c r="H84" s="93"/>
      <c r="I84" s="90"/>
      <c r="J84" s="91"/>
      <c r="K84" s="308">
        <v>0.05</v>
      </c>
      <c r="L84" s="868">
        <f>N78*K84</f>
        <v>109.3341508504454</v>
      </c>
      <c r="M84" s="869"/>
      <c r="N84" s="54"/>
    </row>
    <row r="85" spans="1:14" ht="15.75" thickBot="1">
      <c r="B85" s="94" t="s">
        <v>974</v>
      </c>
      <c r="C85" s="95"/>
      <c r="D85" s="95"/>
      <c r="E85" s="95"/>
      <c r="F85" s="95"/>
      <c r="G85" s="95"/>
      <c r="H85" s="95"/>
      <c r="I85" s="96"/>
      <c r="J85" s="97"/>
      <c r="K85" s="309">
        <v>0.05</v>
      </c>
      <c r="L85" s="870">
        <f>N78*K85</f>
        <v>109.3341508504454</v>
      </c>
      <c r="M85" s="871"/>
      <c r="N85" s="54"/>
    </row>
    <row r="86" spans="1:14" ht="15.75" thickBot="1">
      <c r="B86" s="834" t="s">
        <v>953</v>
      </c>
      <c r="C86" s="835"/>
      <c r="D86" s="835"/>
      <c r="E86" s="835"/>
      <c r="F86" s="835"/>
      <c r="G86" s="835"/>
      <c r="H86" s="835"/>
      <c r="I86" s="835"/>
      <c r="J86" s="835"/>
      <c r="K86" s="835"/>
      <c r="L86" s="835"/>
      <c r="M86" s="836"/>
      <c r="N86" s="55">
        <f>L83+L84+L85</f>
        <v>656.00490510267241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2842.6879221115805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1537</v>
      </c>
      <c r="C31" s="84" t="s">
        <v>1538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2186.6830170089079</v>
      </c>
      <c r="N48" s="276">
        <f>K48*M48</f>
        <v>2186.6830170089079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2186.6830170089079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34" t="s">
        <v>953</v>
      </c>
      <c r="C76" s="835"/>
      <c r="D76" s="835"/>
      <c r="E76" s="835"/>
      <c r="F76" s="835"/>
      <c r="G76" s="835"/>
      <c r="H76" s="835"/>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2186.6830170089079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437.33660340178159</v>
      </c>
      <c r="M83" s="869"/>
      <c r="N83" s="54"/>
    </row>
    <row r="84" spans="1:14">
      <c r="B84" s="92" t="s">
        <v>973</v>
      </c>
      <c r="C84" s="93"/>
      <c r="D84" s="93"/>
      <c r="E84" s="93"/>
      <c r="F84" s="93"/>
      <c r="G84" s="93"/>
      <c r="H84" s="93"/>
      <c r="I84" s="90"/>
      <c r="J84" s="91"/>
      <c r="K84" s="308">
        <v>0.05</v>
      </c>
      <c r="L84" s="868">
        <f>N78*K84</f>
        <v>109.3341508504454</v>
      </c>
      <c r="M84" s="869"/>
      <c r="N84" s="54"/>
    </row>
    <row r="85" spans="1:14" ht="15.75" thickBot="1">
      <c r="B85" s="94" t="s">
        <v>974</v>
      </c>
      <c r="C85" s="95"/>
      <c r="D85" s="95"/>
      <c r="E85" s="95"/>
      <c r="F85" s="95"/>
      <c r="G85" s="95"/>
      <c r="H85" s="95"/>
      <c r="I85" s="96"/>
      <c r="J85" s="97"/>
      <c r="K85" s="309">
        <v>0.05</v>
      </c>
      <c r="L85" s="870">
        <f>N78*K85</f>
        <v>109.3341508504454</v>
      </c>
      <c r="M85" s="871"/>
      <c r="N85" s="54"/>
    </row>
    <row r="86" spans="1:14" ht="15.75" thickBot="1">
      <c r="B86" s="834" t="s">
        <v>953</v>
      </c>
      <c r="C86" s="835"/>
      <c r="D86" s="835"/>
      <c r="E86" s="835"/>
      <c r="F86" s="835"/>
      <c r="G86" s="835"/>
      <c r="H86" s="835"/>
      <c r="I86" s="835"/>
      <c r="J86" s="835"/>
      <c r="K86" s="835"/>
      <c r="L86" s="835"/>
      <c r="M86" s="836"/>
      <c r="N86" s="55">
        <f>L83+L84+L85</f>
        <v>656.00490510267241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2842.6879221115805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1539</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2186.6830170089079</v>
      </c>
      <c r="N48" s="276">
        <f>K48*M48</f>
        <v>2186.6830170089079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2186.6830170089079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2186.6830170089079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437.33660340178159</v>
      </c>
      <c r="M83" s="869"/>
      <c r="N83" s="54"/>
    </row>
    <row r="84" spans="1:14">
      <c r="B84" s="92" t="s">
        <v>973</v>
      </c>
      <c r="C84" s="93"/>
      <c r="D84" s="93"/>
      <c r="E84" s="93"/>
      <c r="F84" s="93"/>
      <c r="G84" s="93"/>
      <c r="H84" s="93"/>
      <c r="I84" s="90"/>
      <c r="J84" s="91"/>
      <c r="K84" s="308">
        <v>0.05</v>
      </c>
      <c r="L84" s="868">
        <f>N78*K84</f>
        <v>109.3341508504454</v>
      </c>
      <c r="M84" s="869"/>
      <c r="N84" s="54"/>
    </row>
    <row r="85" spans="1:14" ht="15.75" thickBot="1">
      <c r="B85" s="94" t="s">
        <v>974</v>
      </c>
      <c r="C85" s="95"/>
      <c r="D85" s="95"/>
      <c r="E85" s="95"/>
      <c r="F85" s="95"/>
      <c r="G85" s="95"/>
      <c r="H85" s="95"/>
      <c r="I85" s="96"/>
      <c r="J85" s="97"/>
      <c r="K85" s="309">
        <v>0.05</v>
      </c>
      <c r="L85" s="870">
        <f>N78*K85</f>
        <v>109.3341508504454</v>
      </c>
      <c r="M85" s="871"/>
      <c r="N85" s="54"/>
    </row>
    <row r="86" spans="1:14" ht="15.75" thickBot="1">
      <c r="B86" s="834" t="s">
        <v>953</v>
      </c>
      <c r="C86" s="835"/>
      <c r="D86" s="835"/>
      <c r="E86" s="835"/>
      <c r="F86" s="835"/>
      <c r="G86" s="835"/>
      <c r="H86" s="835"/>
      <c r="I86" s="835"/>
      <c r="J86" s="835"/>
      <c r="K86" s="835"/>
      <c r="L86" s="835"/>
      <c r="M86" s="836"/>
      <c r="N86" s="55">
        <f>L83+L84+L85</f>
        <v>656.00490510267241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2842.6879221115805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1038</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2280.3980034521469</v>
      </c>
      <c r="N48" s="276">
        <f>K48*M48</f>
        <v>2280.3980034521469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2280.3980034521469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2280.3980034521469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456.0796006904294</v>
      </c>
      <c r="M83" s="869"/>
      <c r="N83" s="54"/>
    </row>
    <row r="84" spans="1:14">
      <c r="B84" s="92" t="s">
        <v>973</v>
      </c>
      <c r="C84" s="93"/>
      <c r="D84" s="93"/>
      <c r="E84" s="93"/>
      <c r="F84" s="93"/>
      <c r="G84" s="93"/>
      <c r="H84" s="93"/>
      <c r="I84" s="90"/>
      <c r="J84" s="91"/>
      <c r="K84" s="308">
        <v>0.05</v>
      </c>
      <c r="L84" s="868">
        <f>N78*K84</f>
        <v>114.01990017260735</v>
      </c>
      <c r="M84" s="869"/>
      <c r="N84" s="54"/>
    </row>
    <row r="85" spans="1:14" ht="15.75" thickBot="1">
      <c r="B85" s="94" t="s">
        <v>974</v>
      </c>
      <c r="C85" s="95"/>
      <c r="D85" s="95"/>
      <c r="E85" s="95"/>
      <c r="F85" s="95"/>
      <c r="G85" s="95"/>
      <c r="H85" s="95"/>
      <c r="I85" s="96"/>
      <c r="J85" s="97"/>
      <c r="K85" s="309">
        <v>0.05</v>
      </c>
      <c r="L85" s="870">
        <f>N78*K85</f>
        <v>114.01990017260735</v>
      </c>
      <c r="M85" s="871"/>
      <c r="N85" s="54"/>
    </row>
    <row r="86" spans="1:14" ht="15.75" thickBot="1">
      <c r="B86" s="834" t="s">
        <v>953</v>
      </c>
      <c r="C86" s="835"/>
      <c r="D86" s="835"/>
      <c r="E86" s="835"/>
      <c r="F86" s="835"/>
      <c r="G86" s="835"/>
      <c r="H86" s="835"/>
      <c r="I86" s="835"/>
      <c r="J86" s="835"/>
      <c r="K86" s="835"/>
      <c r="L86" s="835"/>
      <c r="M86" s="836"/>
      <c r="N86" s="55">
        <f>L83+L84+L85</f>
        <v>684.11940103564405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2964.5174044877908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1039</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2280.3980034521469</v>
      </c>
      <c r="N48" s="276">
        <f>K48*M48</f>
        <v>2280.3980034521469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2280.3980034521469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2280.3980034521469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456.0796006904294</v>
      </c>
      <c r="M83" s="869"/>
      <c r="N83" s="54"/>
    </row>
    <row r="84" spans="1:14">
      <c r="B84" s="92" t="s">
        <v>973</v>
      </c>
      <c r="C84" s="93"/>
      <c r="D84" s="93"/>
      <c r="E84" s="93"/>
      <c r="F84" s="93"/>
      <c r="G84" s="93"/>
      <c r="H84" s="93"/>
      <c r="I84" s="90"/>
      <c r="J84" s="91"/>
      <c r="K84" s="308">
        <v>0.05</v>
      </c>
      <c r="L84" s="868">
        <f>N78*K84</f>
        <v>114.01990017260735</v>
      </c>
      <c r="M84" s="869"/>
      <c r="N84" s="54"/>
    </row>
    <row r="85" spans="1:14" ht="15.75" thickBot="1">
      <c r="B85" s="94" t="s">
        <v>974</v>
      </c>
      <c r="C85" s="95"/>
      <c r="D85" s="95"/>
      <c r="E85" s="95"/>
      <c r="F85" s="95"/>
      <c r="G85" s="95"/>
      <c r="H85" s="95"/>
      <c r="I85" s="96"/>
      <c r="J85" s="97"/>
      <c r="K85" s="309">
        <v>0.05</v>
      </c>
      <c r="L85" s="870">
        <f>N78*K85</f>
        <v>114.01990017260735</v>
      </c>
      <c r="M85" s="871"/>
      <c r="N85" s="54"/>
    </row>
    <row r="86" spans="1:14" ht="15.75" thickBot="1">
      <c r="B86" s="834" t="s">
        <v>953</v>
      </c>
      <c r="C86" s="835"/>
      <c r="D86" s="835"/>
      <c r="E86" s="835"/>
      <c r="F86" s="835"/>
      <c r="G86" s="835"/>
      <c r="H86" s="835"/>
      <c r="I86" s="835"/>
      <c r="J86" s="835"/>
      <c r="K86" s="835"/>
      <c r="L86" s="835"/>
      <c r="M86" s="836"/>
      <c r="N86" s="55">
        <f>L83+L84+L85</f>
        <v>684.11940103564405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2964.5174044877908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1040</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2280.3980034521469</v>
      </c>
      <c r="N48" s="276">
        <f>K48*M48</f>
        <v>2280.3980034521469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2280.3980034521469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2280.3980034521469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456.0796006904294</v>
      </c>
      <c r="M83" s="869"/>
      <c r="N83" s="54"/>
    </row>
    <row r="84" spans="1:14">
      <c r="B84" s="92" t="s">
        <v>973</v>
      </c>
      <c r="C84" s="93"/>
      <c r="D84" s="93"/>
      <c r="E84" s="93"/>
      <c r="F84" s="93"/>
      <c r="G84" s="93"/>
      <c r="H84" s="93"/>
      <c r="I84" s="90"/>
      <c r="J84" s="91"/>
      <c r="K84" s="308">
        <v>0.05</v>
      </c>
      <c r="L84" s="868">
        <f>N78*K84</f>
        <v>114.01990017260735</v>
      </c>
      <c r="M84" s="869"/>
      <c r="N84" s="54"/>
    </row>
    <row r="85" spans="1:14" ht="15.75" thickBot="1">
      <c r="B85" s="94" t="s">
        <v>974</v>
      </c>
      <c r="C85" s="95"/>
      <c r="D85" s="95"/>
      <c r="E85" s="95"/>
      <c r="F85" s="95"/>
      <c r="G85" s="95"/>
      <c r="H85" s="95"/>
      <c r="I85" s="96"/>
      <c r="J85" s="97"/>
      <c r="K85" s="309">
        <v>0.05</v>
      </c>
      <c r="L85" s="870">
        <f>N78*K85</f>
        <v>114.01990017260735</v>
      </c>
      <c r="M85" s="871"/>
      <c r="N85" s="54"/>
    </row>
    <row r="86" spans="1:14" ht="15.75" thickBot="1">
      <c r="B86" s="834" t="s">
        <v>953</v>
      </c>
      <c r="C86" s="835"/>
      <c r="D86" s="835"/>
      <c r="E86" s="835"/>
      <c r="F86" s="835"/>
      <c r="G86" s="835"/>
      <c r="H86" s="835"/>
      <c r="I86" s="835"/>
      <c r="J86" s="835"/>
      <c r="K86" s="835"/>
      <c r="L86" s="835"/>
      <c r="M86" s="836"/>
      <c r="N86" s="55">
        <f>L83+L84+L85</f>
        <v>684.11940103564405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2964.5174044877908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1041</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2304.3473888765302</v>
      </c>
      <c r="N48" s="276">
        <f>K48*M48</f>
        <v>2304.3473888765302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2304.3473888765302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2304.3473888765302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460.86947777530605</v>
      </c>
      <c r="M83" s="869"/>
      <c r="N83" s="54"/>
    </row>
    <row r="84" spans="1:14">
      <c r="B84" s="92" t="s">
        <v>973</v>
      </c>
      <c r="C84" s="93"/>
      <c r="D84" s="93"/>
      <c r="E84" s="93"/>
      <c r="F84" s="93"/>
      <c r="G84" s="93"/>
      <c r="H84" s="93"/>
      <c r="I84" s="90"/>
      <c r="J84" s="91"/>
      <c r="K84" s="308">
        <v>0.05</v>
      </c>
      <c r="L84" s="868">
        <f>N78*K84</f>
        <v>115.21736944382651</v>
      </c>
      <c r="M84" s="869"/>
      <c r="N84" s="54"/>
    </row>
    <row r="85" spans="1:14" ht="15.75" thickBot="1">
      <c r="B85" s="94" t="s">
        <v>974</v>
      </c>
      <c r="C85" s="95"/>
      <c r="D85" s="95"/>
      <c r="E85" s="95"/>
      <c r="F85" s="95"/>
      <c r="G85" s="95"/>
      <c r="H85" s="95"/>
      <c r="I85" s="96"/>
      <c r="J85" s="97"/>
      <c r="K85" s="309">
        <v>0.05</v>
      </c>
      <c r="L85" s="870">
        <f>N78*K85</f>
        <v>115.21736944382651</v>
      </c>
      <c r="M85" s="871"/>
      <c r="N85" s="54"/>
    </row>
    <row r="86" spans="1:14" ht="15.75" thickBot="1">
      <c r="B86" s="834" t="s">
        <v>953</v>
      </c>
      <c r="C86" s="835"/>
      <c r="D86" s="835"/>
      <c r="E86" s="835"/>
      <c r="F86" s="835"/>
      <c r="G86" s="835"/>
      <c r="H86" s="835"/>
      <c r="I86" s="835"/>
      <c r="J86" s="835"/>
      <c r="K86" s="835"/>
      <c r="L86" s="835"/>
      <c r="M86" s="836"/>
      <c r="N86" s="55">
        <f>L83+L84+L85</f>
        <v>691.30421666295911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2995.6516055394895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1042</v>
      </c>
      <c r="C31" s="84" t="s">
        <v>1545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3091.800623775966</v>
      </c>
      <c r="N48" s="276">
        <f>K48*M48</f>
        <v>3091.800623775966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3091.800623775966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3091.800623775966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618.36012475519328</v>
      </c>
      <c r="M83" s="869"/>
      <c r="N83" s="54"/>
    </row>
    <row r="84" spans="1:14">
      <c r="B84" s="92" t="s">
        <v>973</v>
      </c>
      <c r="C84" s="93"/>
      <c r="D84" s="93"/>
      <c r="E84" s="93"/>
      <c r="F84" s="93"/>
      <c r="G84" s="93"/>
      <c r="H84" s="93"/>
      <c r="I84" s="90"/>
      <c r="J84" s="91"/>
      <c r="K84" s="308">
        <v>0.05</v>
      </c>
      <c r="L84" s="868">
        <f>N78*K84</f>
        <v>154.59003118879832</v>
      </c>
      <c r="M84" s="869"/>
      <c r="N84" s="54"/>
    </row>
    <row r="85" spans="1:14" ht="15.75" thickBot="1">
      <c r="B85" s="94" t="s">
        <v>974</v>
      </c>
      <c r="C85" s="95"/>
      <c r="D85" s="95"/>
      <c r="E85" s="95"/>
      <c r="F85" s="95"/>
      <c r="G85" s="95"/>
      <c r="H85" s="95"/>
      <c r="I85" s="96"/>
      <c r="J85" s="97"/>
      <c r="K85" s="309">
        <v>0.05</v>
      </c>
      <c r="L85" s="870">
        <f>N78*K85</f>
        <v>154.59003118879832</v>
      </c>
      <c r="M85" s="871"/>
      <c r="N85" s="54"/>
    </row>
    <row r="86" spans="1:14" ht="15.75" thickBot="1">
      <c r="B86" s="834" t="s">
        <v>953</v>
      </c>
      <c r="C86" s="835"/>
      <c r="D86" s="835"/>
      <c r="E86" s="835"/>
      <c r="F86" s="835"/>
      <c r="G86" s="835"/>
      <c r="H86" s="835"/>
      <c r="I86" s="835"/>
      <c r="J86" s="835"/>
      <c r="K86" s="835"/>
      <c r="L86" s="835"/>
      <c r="M86" s="836"/>
      <c r="N86" s="55">
        <f>L83+L84+L85</f>
        <v>927.54018713278992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4019.3408109087559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1546</v>
      </c>
      <c r="C31" s="84" t="s">
        <v>1547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2316.8427204022955</v>
      </c>
      <c r="N48" s="276">
        <f>K48*M48</f>
        <v>2316.8427204022955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2316.8427204022955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2316.8427204022955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463.36854408045912</v>
      </c>
      <c r="M83" s="869"/>
      <c r="N83" s="54"/>
    </row>
    <row r="84" spans="1:14">
      <c r="B84" s="92" t="s">
        <v>973</v>
      </c>
      <c r="C84" s="93"/>
      <c r="D84" s="93"/>
      <c r="E84" s="93"/>
      <c r="F84" s="93"/>
      <c r="G84" s="93"/>
      <c r="H84" s="93"/>
      <c r="I84" s="90"/>
      <c r="J84" s="91"/>
      <c r="K84" s="308">
        <v>0.05</v>
      </c>
      <c r="L84" s="868">
        <f>N78*K84</f>
        <v>115.84213602011478</v>
      </c>
      <c r="M84" s="869"/>
      <c r="N84" s="54"/>
    </row>
    <row r="85" spans="1:14" ht="15.75" thickBot="1">
      <c r="B85" s="94" t="s">
        <v>974</v>
      </c>
      <c r="C85" s="95"/>
      <c r="D85" s="95"/>
      <c r="E85" s="95"/>
      <c r="F85" s="95"/>
      <c r="G85" s="95"/>
      <c r="H85" s="95"/>
      <c r="I85" s="96"/>
      <c r="J85" s="97"/>
      <c r="K85" s="309">
        <v>0.05</v>
      </c>
      <c r="L85" s="870">
        <f>N78*K85</f>
        <v>115.84213602011478</v>
      </c>
      <c r="M85" s="871"/>
      <c r="N85" s="54"/>
    </row>
    <row r="86" spans="1:14" ht="15.75" thickBot="1">
      <c r="B86" s="834" t="s">
        <v>953</v>
      </c>
      <c r="C86" s="835"/>
      <c r="D86" s="835"/>
      <c r="E86" s="835"/>
      <c r="F86" s="835"/>
      <c r="G86" s="835"/>
      <c r="H86" s="835"/>
      <c r="I86" s="835"/>
      <c r="J86" s="835"/>
      <c r="K86" s="835"/>
      <c r="L86" s="835"/>
      <c r="M86" s="836"/>
      <c r="N86" s="55">
        <f>L83+L84+L85</f>
        <v>695.0528161206887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3011.895536522984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1043</v>
      </c>
      <c r="C31" s="84" t="s">
        <v>1548</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6035.343901788503</v>
      </c>
      <c r="N48" s="276">
        <f>K48*M48</f>
        <v>6035.343901788503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6035.343901788503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6035.343901788503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1207.0687803577007</v>
      </c>
      <c r="M83" s="869"/>
      <c r="N83" s="54"/>
    </row>
    <row r="84" spans="1:14">
      <c r="B84" s="92" t="s">
        <v>973</v>
      </c>
      <c r="C84" s="93"/>
      <c r="D84" s="93"/>
      <c r="E84" s="93"/>
      <c r="F84" s="93"/>
      <c r="G84" s="93"/>
      <c r="H84" s="93"/>
      <c r="I84" s="90"/>
      <c r="J84" s="91"/>
      <c r="K84" s="308">
        <v>0.05</v>
      </c>
      <c r="L84" s="868">
        <f>N78*K84</f>
        <v>301.76719508942517</v>
      </c>
      <c r="M84" s="869"/>
      <c r="N84" s="54"/>
    </row>
    <row r="85" spans="1:14" ht="15.75" thickBot="1">
      <c r="B85" s="94" t="s">
        <v>974</v>
      </c>
      <c r="C85" s="95"/>
      <c r="D85" s="95"/>
      <c r="E85" s="95"/>
      <c r="F85" s="95"/>
      <c r="G85" s="95"/>
      <c r="H85" s="95"/>
      <c r="I85" s="96"/>
      <c r="J85" s="97"/>
      <c r="K85" s="309">
        <v>0.05</v>
      </c>
      <c r="L85" s="870">
        <f>N78*K85</f>
        <v>301.76719508942517</v>
      </c>
      <c r="M85" s="871"/>
      <c r="N85" s="54"/>
    </row>
    <row r="86" spans="1:14" ht="15.75" thickBot="1">
      <c r="B86" s="834" t="s">
        <v>953</v>
      </c>
      <c r="C86" s="835"/>
      <c r="D86" s="835"/>
      <c r="E86" s="835"/>
      <c r="F86" s="835"/>
      <c r="G86" s="835"/>
      <c r="H86" s="835"/>
      <c r="I86" s="835"/>
      <c r="J86" s="835"/>
      <c r="K86" s="835"/>
      <c r="L86" s="835"/>
      <c r="M86" s="836"/>
      <c r="N86" s="55">
        <f>L83+L84+L85</f>
        <v>1810.6031705365508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7845.9470723250543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16"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1044</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500</v>
      </c>
      <c r="N36" s="276">
        <f>K36/M36</f>
        <v>184.3434323067307</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500</v>
      </c>
      <c r="N37" s="276">
        <f>K37/M37</f>
        <v>173.02496209035374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N75*M41</f>
        <v>0.54131000000000007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357.90970439708445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1536.9257776691184</v>
      </c>
      <c r="N48" s="276">
        <f>K48*M48</f>
        <v>1536.9257776691184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1536.9257776691184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3"/>
      <c r="M64" s="824"/>
      <c r="N64" s="130"/>
    </row>
    <row r="65" spans="1:14" ht="15.75" thickBot="1">
      <c r="B65" s="840" t="s">
        <v>953</v>
      </c>
      <c r="C65" s="841"/>
      <c r="D65" s="841"/>
      <c r="E65" s="841"/>
      <c r="F65" s="841"/>
      <c r="G65" s="841"/>
      <c r="H65" s="841"/>
      <c r="I65" s="841"/>
      <c r="J65" s="841"/>
      <c r="K65" s="841"/>
      <c r="L65" s="841"/>
      <c r="M65" s="842"/>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60" t="s">
        <v>963</v>
      </c>
      <c r="C69" s="861"/>
      <c r="D69" s="861"/>
      <c r="E69" s="861"/>
      <c r="F69" s="861"/>
      <c r="G69" s="861"/>
      <c r="H69" s="861"/>
      <c r="I69" s="76" t="s">
        <v>964</v>
      </c>
      <c r="J69" s="78" t="s">
        <v>1410</v>
      </c>
      <c r="K69" s="77" t="s">
        <v>966</v>
      </c>
      <c r="L69" s="862" t="s">
        <v>950</v>
      </c>
      <c r="M69" s="863"/>
      <c r="N69" s="101" t="s">
        <v>951</v>
      </c>
    </row>
    <row r="70" spans="1:14">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4000</v>
      </c>
      <c r="N70" s="399">
        <f>K70/M70</f>
        <v>54.131</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21"/>
      <c r="C74" s="822"/>
      <c r="D74" s="822"/>
      <c r="E74" s="822"/>
      <c r="F74" s="822"/>
      <c r="G74" s="822"/>
      <c r="H74" s="822"/>
      <c r="I74" s="129"/>
      <c r="J74" s="129"/>
      <c r="K74" s="129"/>
      <c r="L74" s="922"/>
      <c r="M74" s="922"/>
      <c r="N74" s="48"/>
    </row>
    <row r="75" spans="1:14" ht="15.75" thickBot="1">
      <c r="B75" s="840" t="s">
        <v>953</v>
      </c>
      <c r="C75" s="841"/>
      <c r="D75" s="841"/>
      <c r="E75" s="841"/>
      <c r="F75" s="841"/>
      <c r="G75" s="841"/>
      <c r="H75" s="841"/>
      <c r="I75" s="841"/>
      <c r="J75" s="841"/>
      <c r="K75" s="841"/>
      <c r="L75" s="841"/>
      <c r="M75" s="842"/>
      <c r="N75" s="305">
        <f>SUM(N70:N74)</f>
        <v>54.131</v>
      </c>
    </row>
    <row r="76" spans="1:14" ht="15.75" thickBot="1">
      <c r="B76" s="36"/>
      <c r="C76" s="37"/>
      <c r="D76" s="37"/>
      <c r="E76" s="37"/>
      <c r="F76" s="37"/>
      <c r="G76" s="37"/>
      <c r="H76" s="37"/>
      <c r="I76" s="37"/>
      <c r="J76" s="37"/>
      <c r="K76" s="37"/>
      <c r="L76" s="37"/>
      <c r="M76" s="37"/>
      <c r="N76" s="38"/>
    </row>
    <row r="77" spans="1:14" ht="15.75" thickBot="1">
      <c r="B77" s="834" t="s">
        <v>967</v>
      </c>
      <c r="C77" s="835"/>
      <c r="D77" s="835"/>
      <c r="E77" s="835"/>
      <c r="F77" s="835"/>
      <c r="G77" s="835"/>
      <c r="H77" s="835"/>
      <c r="I77" s="835"/>
      <c r="J77" s="835"/>
      <c r="K77" s="835"/>
      <c r="L77" s="835"/>
      <c r="M77" s="836"/>
      <c r="N77" s="102">
        <f>N43+N54+N65+N75</f>
        <v>1948.9664820662028</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389.79329641324057</v>
      </c>
      <c r="M82" s="869"/>
      <c r="N82" s="54"/>
    </row>
    <row r="83" spans="1:14">
      <c r="B83" s="92" t="s">
        <v>973</v>
      </c>
      <c r="C83" s="93"/>
      <c r="D83" s="93"/>
      <c r="E83" s="93"/>
      <c r="F83" s="93"/>
      <c r="G83" s="93"/>
      <c r="H83" s="93"/>
      <c r="I83" s="90"/>
      <c r="J83" s="91"/>
      <c r="K83" s="308">
        <v>0.05</v>
      </c>
      <c r="L83" s="868">
        <f>N77*K83</f>
        <v>97.448324103310142</v>
      </c>
      <c r="M83" s="869"/>
      <c r="N83" s="54"/>
    </row>
    <row r="84" spans="1:14" ht="15.75" thickBot="1">
      <c r="B84" s="94" t="s">
        <v>974</v>
      </c>
      <c r="C84" s="95"/>
      <c r="D84" s="95"/>
      <c r="E84" s="95"/>
      <c r="F84" s="95"/>
      <c r="G84" s="95"/>
      <c r="H84" s="95"/>
      <c r="I84" s="96"/>
      <c r="J84" s="97"/>
      <c r="K84" s="309">
        <v>0.05</v>
      </c>
      <c r="L84" s="870">
        <f>N77*K84</f>
        <v>97.448324103310142</v>
      </c>
      <c r="M84" s="871"/>
      <c r="N84" s="54"/>
    </row>
    <row r="85" spans="1:14" ht="15.75" thickBot="1">
      <c r="B85" s="834" t="s">
        <v>953</v>
      </c>
      <c r="C85" s="835"/>
      <c r="D85" s="835"/>
      <c r="E85" s="835"/>
      <c r="F85" s="835"/>
      <c r="G85" s="835"/>
      <c r="H85" s="835"/>
      <c r="I85" s="835"/>
      <c r="J85" s="835"/>
      <c r="K85" s="835"/>
      <c r="L85" s="835"/>
      <c r="M85" s="836"/>
      <c r="N85" s="55">
        <f>L82+L83+L84</f>
        <v>584.68994461986085</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2533.6564266860637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1045</v>
      </c>
      <c r="C31" s="84" t="s">
        <v>1550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500</v>
      </c>
      <c r="N36" s="276">
        <f>K36/M36</f>
        <v>184.3434323067307</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500</v>
      </c>
      <c r="N37" s="276">
        <f>K37/M37</f>
        <v>173.02496209035374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0.54131000000000007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357.90970439708445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1251.6157078308131</v>
      </c>
      <c r="N48" s="276">
        <f>K48*M48</f>
        <v>1251.6157078308131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1251.6157078308131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54.131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1663.6564122278976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332.73128244557955</v>
      </c>
      <c r="M83" s="869"/>
      <c r="N83" s="54"/>
    </row>
    <row r="84" spans="1:14">
      <c r="B84" s="92" t="s">
        <v>973</v>
      </c>
      <c r="C84" s="93"/>
      <c r="D84" s="93"/>
      <c r="E84" s="93"/>
      <c r="F84" s="93"/>
      <c r="G84" s="93"/>
      <c r="H84" s="93"/>
      <c r="I84" s="90"/>
      <c r="J84" s="91"/>
      <c r="K84" s="308">
        <v>0.05</v>
      </c>
      <c r="L84" s="868">
        <f>N78*K84</f>
        <v>83.182820611394888</v>
      </c>
      <c r="M84" s="869"/>
      <c r="N84" s="54"/>
    </row>
    <row r="85" spans="1:14" ht="15.75" thickBot="1">
      <c r="B85" s="94" t="s">
        <v>974</v>
      </c>
      <c r="C85" s="95"/>
      <c r="D85" s="95"/>
      <c r="E85" s="95"/>
      <c r="F85" s="95"/>
      <c r="G85" s="95"/>
      <c r="H85" s="95"/>
      <c r="I85" s="96"/>
      <c r="J85" s="97"/>
      <c r="K85" s="309">
        <v>0.05</v>
      </c>
      <c r="L85" s="870">
        <f>N78*K85</f>
        <v>83.182820611394888</v>
      </c>
      <c r="M85" s="871"/>
      <c r="N85" s="54"/>
    </row>
    <row r="86" spans="1:14" ht="15.75" thickBot="1">
      <c r="B86" s="834" t="s">
        <v>953</v>
      </c>
      <c r="C86" s="835"/>
      <c r="D86" s="835"/>
      <c r="E86" s="835"/>
      <c r="F86" s="835"/>
      <c r="G86" s="835"/>
      <c r="H86" s="835"/>
      <c r="I86" s="835"/>
      <c r="J86" s="835"/>
      <c r="K86" s="835"/>
      <c r="L86" s="835"/>
      <c r="M86" s="836"/>
      <c r="N86" s="55">
        <f>L83+L84+L85</f>
        <v>499.09692366836936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2162.7533358962669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1551</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500</v>
      </c>
      <c r="N36" s="276">
        <f>K36/M36</f>
        <v>184.3434323067307</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500</v>
      </c>
      <c r="N37" s="276">
        <f>K37/M37</f>
        <v>173.02496209035374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0.54131000000000007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357.90970439708445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11735.579256000001</v>
      </c>
      <c r="N48" s="276">
        <f>K48*M48</f>
        <v>3520.6737768000003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3520.6737768000003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54.131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3932.7144811970848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786.54289623941702</v>
      </c>
      <c r="M83" s="869"/>
      <c r="N83" s="54"/>
    </row>
    <row r="84" spans="1:14">
      <c r="B84" s="92" t="s">
        <v>973</v>
      </c>
      <c r="C84" s="93"/>
      <c r="D84" s="93"/>
      <c r="E84" s="93"/>
      <c r="F84" s="93"/>
      <c r="G84" s="93"/>
      <c r="H84" s="93"/>
      <c r="I84" s="90"/>
      <c r="J84" s="91"/>
      <c r="K84" s="308">
        <v>0.05</v>
      </c>
      <c r="L84" s="868">
        <f>N78*K84</f>
        <v>196.63572405985425</v>
      </c>
      <c r="M84" s="869"/>
      <c r="N84" s="54"/>
    </row>
    <row r="85" spans="1:14" ht="15.75" thickBot="1">
      <c r="B85" s="94" t="s">
        <v>974</v>
      </c>
      <c r="C85" s="95"/>
      <c r="D85" s="95"/>
      <c r="E85" s="95"/>
      <c r="F85" s="95"/>
      <c r="G85" s="95"/>
      <c r="H85" s="95"/>
      <c r="I85" s="96"/>
      <c r="J85" s="97"/>
      <c r="K85" s="309">
        <v>0.05</v>
      </c>
      <c r="L85" s="870">
        <f>N78*K85</f>
        <v>196.63572405985425</v>
      </c>
      <c r="M85" s="871"/>
      <c r="N85" s="54"/>
    </row>
    <row r="86" spans="1:14" ht="15.75" thickBot="1">
      <c r="B86" s="834" t="s">
        <v>953</v>
      </c>
      <c r="C86" s="835"/>
      <c r="D86" s="835"/>
      <c r="E86" s="835"/>
      <c r="F86" s="835"/>
      <c r="G86" s="835"/>
      <c r="H86" s="835"/>
      <c r="I86" s="835"/>
      <c r="J86" s="835"/>
      <c r="K86" s="835"/>
      <c r="L86" s="835"/>
      <c r="M86" s="836"/>
      <c r="N86" s="55">
        <f>L83+L84+L85</f>
        <v>1179.8143443591255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5112.52882555621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966" t="str">
        <f>VLOOKUP(A36,EQUIPOS!A6:D154,3,FALSE)</f>
        <v>Carrotanque Irrigador de asfalto, 1000 GALONES DE CAPACIDAD</v>
      </c>
      <c r="C36" s="967"/>
      <c r="D36" s="967"/>
      <c r="E36" s="967"/>
      <c r="F36" s="967"/>
      <c r="G36" s="967"/>
      <c r="H36" s="968"/>
      <c r="I36" s="271"/>
      <c r="J36" s="272"/>
      <c r="K36" s="273">
        <f>VLOOKUP(A36,EQUIPOS!A6:D163,4,FALSE)</f>
        <v>92171.716153365356</v>
      </c>
      <c r="L36" s="274"/>
      <c r="M36" s="275">
        <v>500</v>
      </c>
      <c r="N36" s="276">
        <f>K36/M36</f>
        <v>184.3434323067307</v>
      </c>
    </row>
    <row r="37" spans="1:14">
      <c r="A37" s="116" t="s">
        <v>176</v>
      </c>
      <c r="B37" s="966" t="str">
        <f>VLOOKUP(A37,EQUIPOS!A7:D154,3,FALSE)</f>
        <v xml:space="preserve">Compresor (barrido y soplado)
</v>
      </c>
      <c r="C37" s="967"/>
      <c r="D37" s="967"/>
      <c r="E37" s="967"/>
      <c r="F37" s="967"/>
      <c r="G37" s="967"/>
      <c r="H37" s="968"/>
      <c r="I37" s="271"/>
      <c r="J37" s="272"/>
      <c r="K37" s="273">
        <f>VLOOKUP(A37,EQUIPOS!A7:D164,4,FALSE)</f>
        <v>86512.481045176872</v>
      </c>
      <c r="L37" s="274"/>
      <c r="M37" s="275">
        <v>500</v>
      </c>
      <c r="N37" s="276">
        <f>K37/M37</f>
        <v>173.02496209035374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0.54131000000000007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357.90970439708445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1206.8407698634878</v>
      </c>
      <c r="N48" s="276">
        <f>K48*M48</f>
        <v>543.0783464385695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543.0783464385695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54.131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955.11905083565387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191.02381016713079</v>
      </c>
      <c r="M83" s="869"/>
      <c r="N83" s="54"/>
    </row>
    <row r="84" spans="1:14">
      <c r="B84" s="92" t="s">
        <v>973</v>
      </c>
      <c r="C84" s="93"/>
      <c r="D84" s="93"/>
      <c r="E84" s="93"/>
      <c r="F84" s="93"/>
      <c r="G84" s="93"/>
      <c r="H84" s="93"/>
      <c r="I84" s="90"/>
      <c r="J84" s="91"/>
      <c r="K84" s="308">
        <v>0.05</v>
      </c>
      <c r="L84" s="868">
        <f>N78*K84</f>
        <v>47.755952541782698</v>
      </c>
      <c r="M84" s="869"/>
      <c r="N84" s="54"/>
    </row>
    <row r="85" spans="1:14" ht="15.75" thickBot="1">
      <c r="B85" s="94" t="s">
        <v>974</v>
      </c>
      <c r="C85" s="95"/>
      <c r="D85" s="95"/>
      <c r="E85" s="95"/>
      <c r="F85" s="95"/>
      <c r="G85" s="95"/>
      <c r="H85" s="95"/>
      <c r="I85" s="96"/>
      <c r="J85" s="97"/>
      <c r="K85" s="309">
        <v>0.05</v>
      </c>
      <c r="L85" s="870">
        <f>N78*K85</f>
        <v>47.755952541782698</v>
      </c>
      <c r="M85" s="871"/>
      <c r="N85" s="54"/>
    </row>
    <row r="86" spans="1:14" ht="15.75" thickBot="1">
      <c r="B86" s="834" t="s">
        <v>953</v>
      </c>
      <c r="C86" s="835"/>
      <c r="D86" s="835"/>
      <c r="E86" s="835"/>
      <c r="F86" s="835"/>
      <c r="G86" s="835"/>
      <c r="H86" s="835"/>
      <c r="I86" s="835"/>
      <c r="J86" s="835"/>
      <c r="K86" s="835"/>
      <c r="L86" s="835"/>
      <c r="M86" s="836"/>
      <c r="N86" s="55">
        <f>L83+L84+L85</f>
        <v>286.53571525069617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1241.65476608635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1047</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210"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500</v>
      </c>
      <c r="N36" s="276">
        <f>K36/M36</f>
        <v>184.3434323067307</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500</v>
      </c>
      <c r="N37" s="276">
        <f>K37/M37</f>
        <v>173.02496209035374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0.54131000000000007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357.90970439708445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1297.4319234252855</v>
      </c>
      <c r="N48" s="276">
        <f>K48*M48</f>
        <v>583.84436554137847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583.84436554137847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54.131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995.88506993846283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199.17701398769259</v>
      </c>
      <c r="M83" s="869"/>
      <c r="N83" s="54"/>
    </row>
    <row r="84" spans="1:14">
      <c r="B84" s="92" t="s">
        <v>973</v>
      </c>
      <c r="C84" s="93"/>
      <c r="D84" s="93"/>
      <c r="E84" s="93"/>
      <c r="F84" s="93"/>
      <c r="G84" s="93"/>
      <c r="H84" s="93"/>
      <c r="I84" s="90"/>
      <c r="J84" s="91"/>
      <c r="K84" s="308">
        <v>0.05</v>
      </c>
      <c r="L84" s="868">
        <f>N78*K84</f>
        <v>49.794253496923147</v>
      </c>
      <c r="M84" s="869"/>
      <c r="N84" s="54"/>
    </row>
    <row r="85" spans="1:14" ht="15.75" thickBot="1">
      <c r="B85" s="94" t="s">
        <v>974</v>
      </c>
      <c r="C85" s="95"/>
      <c r="D85" s="95"/>
      <c r="E85" s="95"/>
      <c r="F85" s="95"/>
      <c r="G85" s="95"/>
      <c r="H85" s="95"/>
      <c r="I85" s="96"/>
      <c r="J85" s="97"/>
      <c r="K85" s="309">
        <v>0.05</v>
      </c>
      <c r="L85" s="870">
        <f>N78*K85</f>
        <v>49.794253496923147</v>
      </c>
      <c r="M85" s="871"/>
      <c r="N85" s="54"/>
    </row>
    <row r="86" spans="1:14" ht="15.75" thickBot="1">
      <c r="B86" s="834" t="s">
        <v>953</v>
      </c>
      <c r="C86" s="835"/>
      <c r="D86" s="835"/>
      <c r="E86" s="835"/>
      <c r="F86" s="835"/>
      <c r="G86" s="835"/>
      <c r="H86" s="835"/>
      <c r="I86" s="835"/>
      <c r="J86" s="835"/>
      <c r="K86" s="835"/>
      <c r="L86" s="835"/>
      <c r="M86" s="836"/>
      <c r="N86" s="55">
        <f>L83+L84+L85</f>
        <v>298.76552098153888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1294.6505909200018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1048</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500</v>
      </c>
      <c r="N36" s="276">
        <f>K36/M36</f>
        <v>184.3434323067307</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500</v>
      </c>
      <c r="N37" s="276">
        <f>K37/M37</f>
        <v>173.02496209035374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0.54131000000000007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357.90970439708445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1557.7513302120603</v>
      </c>
      <c r="N48" s="276">
        <f>K48*M48</f>
        <v>700.98809859542712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700.98809859542712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54.131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1113.0288029925116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222.60576059850234</v>
      </c>
      <c r="M83" s="869"/>
      <c r="N83" s="54"/>
    </row>
    <row r="84" spans="1:14">
      <c r="B84" s="92" t="s">
        <v>973</v>
      </c>
      <c r="C84" s="93"/>
      <c r="D84" s="93"/>
      <c r="E84" s="93"/>
      <c r="F84" s="93"/>
      <c r="G84" s="93"/>
      <c r="H84" s="93"/>
      <c r="I84" s="90"/>
      <c r="J84" s="91"/>
      <c r="K84" s="308">
        <v>0.05</v>
      </c>
      <c r="L84" s="868">
        <f>N78*K84</f>
        <v>55.651440149625586</v>
      </c>
      <c r="M84" s="869"/>
      <c r="N84" s="54"/>
    </row>
    <row r="85" spans="1:14" ht="15.75" thickBot="1">
      <c r="B85" s="94" t="s">
        <v>974</v>
      </c>
      <c r="C85" s="95"/>
      <c r="D85" s="95"/>
      <c r="E85" s="95"/>
      <c r="F85" s="95"/>
      <c r="G85" s="95"/>
      <c r="H85" s="95"/>
      <c r="I85" s="96"/>
      <c r="J85" s="97"/>
      <c r="K85" s="309">
        <v>0.05</v>
      </c>
      <c r="L85" s="870">
        <f>N78*K85</f>
        <v>55.651440149625586</v>
      </c>
      <c r="M85" s="871"/>
      <c r="N85" s="54"/>
    </row>
    <row r="86" spans="1:14" ht="15.75" thickBot="1">
      <c r="B86" s="834" t="s">
        <v>953</v>
      </c>
      <c r="C86" s="835"/>
      <c r="D86" s="835"/>
      <c r="E86" s="835"/>
      <c r="F86" s="835"/>
      <c r="G86" s="835"/>
      <c r="H86" s="835"/>
      <c r="I86" s="835"/>
      <c r="J86" s="835"/>
      <c r="K86" s="835"/>
      <c r="L86" s="835"/>
      <c r="M86" s="836"/>
      <c r="N86" s="55">
        <f>L83+L84+L85</f>
        <v>333.90864089775357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1446.9374438902651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1049</v>
      </c>
      <c r="C31" s="84" t="s">
        <v>1555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500</v>
      </c>
      <c r="N36" s="276">
        <f>K36/M36</f>
        <v>184.3434323067307</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500</v>
      </c>
      <c r="N37" s="276">
        <f>K37/M37</f>
        <v>173.02496209035374</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0.54131000000000007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357.90970439708445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1617.1041549594447</v>
      </c>
      <c r="N48" s="276">
        <f>K48*M48</f>
        <v>727.6968697317501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727.6968697317501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54.131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1139.7375741288347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227.94751482576694</v>
      </c>
      <c r="M83" s="869"/>
      <c r="N83" s="54"/>
    </row>
    <row r="84" spans="1:14">
      <c r="B84" s="92" t="s">
        <v>973</v>
      </c>
      <c r="C84" s="93"/>
      <c r="D84" s="93"/>
      <c r="E84" s="93"/>
      <c r="F84" s="93"/>
      <c r="G84" s="93"/>
      <c r="H84" s="93"/>
      <c r="I84" s="90"/>
      <c r="J84" s="91"/>
      <c r="K84" s="308">
        <v>0.05</v>
      </c>
      <c r="L84" s="868">
        <f>N78*K84</f>
        <v>56.986878706441736</v>
      </c>
      <c r="M84" s="869"/>
      <c r="N84" s="54"/>
    </row>
    <row r="85" spans="1:14" ht="15.75" thickBot="1">
      <c r="B85" s="94" t="s">
        <v>974</v>
      </c>
      <c r="C85" s="95"/>
      <c r="D85" s="95"/>
      <c r="E85" s="95"/>
      <c r="F85" s="95"/>
      <c r="G85" s="95"/>
      <c r="H85" s="95"/>
      <c r="I85" s="96"/>
      <c r="J85" s="97"/>
      <c r="K85" s="309">
        <v>0.05</v>
      </c>
      <c r="L85" s="870">
        <f>N78*K85</f>
        <v>56.986878706441736</v>
      </c>
      <c r="M85" s="871"/>
      <c r="N85" s="54"/>
    </row>
    <row r="86" spans="1:14" ht="15.75" thickBot="1">
      <c r="B86" s="834" t="s">
        <v>953</v>
      </c>
      <c r="C86" s="835"/>
      <c r="D86" s="835"/>
      <c r="E86" s="835"/>
      <c r="F86" s="835"/>
      <c r="G86" s="835"/>
      <c r="H86" s="835"/>
      <c r="I86" s="835"/>
      <c r="J86" s="835"/>
      <c r="K86" s="835"/>
      <c r="L86" s="835"/>
      <c r="M86" s="836"/>
      <c r="N86" s="55">
        <f>L83+L84+L85</f>
        <v>341.92127223865043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1481.6588463674852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1556</v>
      </c>
      <c r="C31" s="84" t="s">
        <v>1557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400</v>
      </c>
      <c r="N36" s="276">
        <f>K36/M36</f>
        <v>230.42929038341339</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400</v>
      </c>
      <c r="N37" s="276">
        <f>K37/M37</f>
        <v>330.59406229196594</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75">
        <v>400</v>
      </c>
      <c r="N38" s="276">
        <f>K38/M38</f>
        <v>216.28120261294217</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851">
        <v>400</v>
      </c>
      <c r="M39" s="852"/>
      <c r="N39" s="276">
        <f>K39/L39</f>
        <v>239.40640585734002</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N75*M41</f>
        <v>1.010032011295025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1017.7209931569565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1297.4319234252855</v>
      </c>
      <c r="N48" s="276">
        <f>K48*M48</f>
        <v>2374.3004198682725</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59593.271461967997</v>
      </c>
      <c r="N49" s="276">
        <f>K49*M49</f>
        <v>1132.2721577773918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3506.5725776456643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23">
        <f>VLOOKUP(A58,TRANSPORTE!A5:D117,4,FALSE)</f>
        <v>1320.9386327777418</v>
      </c>
      <c r="M58" s="924"/>
      <c r="N58" s="291">
        <f>K58*L58</f>
        <v>25.097834022777093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25.097834022777093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101.00320112950249</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4650.3946059549007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930.07892119098017</v>
      </c>
      <c r="M82" s="869"/>
      <c r="N82" s="54"/>
    </row>
    <row r="83" spans="1:14">
      <c r="B83" s="92" t="s">
        <v>973</v>
      </c>
      <c r="C83" s="93"/>
      <c r="D83" s="93"/>
      <c r="E83" s="93"/>
      <c r="F83" s="93"/>
      <c r="G83" s="93"/>
      <c r="H83" s="93"/>
      <c r="I83" s="90"/>
      <c r="J83" s="91"/>
      <c r="K83" s="308">
        <v>0.05</v>
      </c>
      <c r="L83" s="868">
        <f>N77*K83</f>
        <v>232.51973029774504</v>
      </c>
      <c r="M83" s="869"/>
      <c r="N83" s="54"/>
    </row>
    <row r="84" spans="1:14" ht="15.75" thickBot="1">
      <c r="B84" s="94" t="s">
        <v>974</v>
      </c>
      <c r="C84" s="95"/>
      <c r="D84" s="95"/>
      <c r="E84" s="95"/>
      <c r="F84" s="95"/>
      <c r="G84" s="95"/>
      <c r="H84" s="95"/>
      <c r="I84" s="96"/>
      <c r="J84" s="97"/>
      <c r="K84" s="309">
        <v>0.05</v>
      </c>
      <c r="L84" s="870">
        <f>N77*K84</f>
        <v>232.51973029774504</v>
      </c>
      <c r="M84" s="871"/>
      <c r="N84" s="54"/>
    </row>
    <row r="85" spans="1:14" ht="15.75" thickBot="1">
      <c r="B85" s="834" t="s">
        <v>953</v>
      </c>
      <c r="C85" s="835"/>
      <c r="D85" s="835"/>
      <c r="E85" s="835"/>
      <c r="F85" s="835"/>
      <c r="G85" s="835"/>
      <c r="H85" s="835"/>
      <c r="I85" s="835"/>
      <c r="J85" s="835"/>
      <c r="K85" s="835"/>
      <c r="L85" s="835"/>
      <c r="M85" s="836"/>
      <c r="N85" s="55">
        <f>L82+L83+L84</f>
        <v>1395.1183817864703</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6045.512987741371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1558</v>
      </c>
      <c r="C31" s="84" t="s">
        <v>1559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400</v>
      </c>
      <c r="N36" s="276">
        <f>K36/M36</f>
        <v>230.42929038341339</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400</v>
      </c>
      <c r="N37" s="276">
        <f>K37/M37</f>
        <v>330.59406229196594</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75">
        <v>400</v>
      </c>
      <c r="N38" s="276">
        <f>K38/M38</f>
        <v>216.28120261294217</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851">
        <v>400</v>
      </c>
      <c r="M39" s="852"/>
      <c r="N39" s="276">
        <f>K39/L39</f>
        <v>239.40640585734002</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1.010032011295025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1017.7209931569565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1297.4319234252855</v>
      </c>
      <c r="N48" s="276">
        <f>K48*M48</f>
        <v>1946.1478851379284</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59593.271461967997</v>
      </c>
      <c r="N49" s="276">
        <f>K49*M49</f>
        <v>774.71252900558397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2720.8604141435126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23">
        <f>VLOOKUP(A58,TRANSPORTE!A5:D117,4,FALSE)</f>
        <v>1320.9386327777418</v>
      </c>
      <c r="M58" s="924"/>
      <c r="N58" s="291">
        <f>K58*L58</f>
        <v>17.172202226110642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17.172202226110642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101.00320112950249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3856.7568106560821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771.35136213121643</v>
      </c>
      <c r="M83" s="869"/>
      <c r="N83" s="54"/>
    </row>
    <row r="84" spans="1:14">
      <c r="B84" s="92" t="s">
        <v>973</v>
      </c>
      <c r="C84" s="93"/>
      <c r="D84" s="93"/>
      <c r="E84" s="93"/>
      <c r="F84" s="93"/>
      <c r="G84" s="93"/>
      <c r="H84" s="93"/>
      <c r="I84" s="90"/>
      <c r="J84" s="91"/>
      <c r="K84" s="308">
        <v>0.05</v>
      </c>
      <c r="L84" s="868">
        <f>N78*K84</f>
        <v>192.83784053280411</v>
      </c>
      <c r="M84" s="869"/>
      <c r="N84" s="54"/>
    </row>
    <row r="85" spans="1:14" ht="15.75" thickBot="1">
      <c r="B85" s="94" t="s">
        <v>974</v>
      </c>
      <c r="C85" s="95"/>
      <c r="D85" s="95"/>
      <c r="E85" s="95"/>
      <c r="F85" s="95"/>
      <c r="G85" s="95"/>
      <c r="H85" s="95"/>
      <c r="I85" s="96"/>
      <c r="J85" s="97"/>
      <c r="K85" s="309">
        <v>0.05</v>
      </c>
      <c r="L85" s="870">
        <f>N78*K85</f>
        <v>192.83784053280411</v>
      </c>
      <c r="M85" s="871"/>
      <c r="N85" s="54"/>
    </row>
    <row r="86" spans="1:14" ht="15.75" thickBot="1">
      <c r="B86" s="834" t="s">
        <v>953</v>
      </c>
      <c r="C86" s="835"/>
      <c r="D86" s="835"/>
      <c r="E86" s="835"/>
      <c r="F86" s="835"/>
      <c r="G86" s="835"/>
      <c r="H86" s="835"/>
      <c r="I86" s="835"/>
      <c r="J86" s="835"/>
      <c r="K86" s="835"/>
      <c r="L86" s="835"/>
      <c r="M86" s="836"/>
      <c r="N86" s="55">
        <f>L83+L84+L85</f>
        <v>1157.0270431968247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5013.7838538529068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1560</v>
      </c>
      <c r="C31" s="84" t="s">
        <v>1561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400</v>
      </c>
      <c r="N36" s="276">
        <f>K36/M36</f>
        <v>230.42929038341339</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400</v>
      </c>
      <c r="N37" s="276">
        <f>K37/M37</f>
        <v>330.59406229196594</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75">
        <v>400</v>
      </c>
      <c r="N38" s="276">
        <f>K38/M38</f>
        <v>216.28120261294217</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851">
        <v>400</v>
      </c>
      <c r="M39" s="852"/>
      <c r="N39" s="276">
        <f>K39/L39</f>
        <v>239.40640585734002</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1.010032011295025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1017.7209931569565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1297.4319234252855</v>
      </c>
      <c r="N48" s="276">
        <f>K48*M48</f>
        <v>2374.3004198682725</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59593.271461967997</v>
      </c>
      <c r="N49" s="276">
        <f>K49*M49</f>
        <v>1132.2721577773918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3506.5725776456643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23">
        <f>VLOOKUP(A58,TRANSPORTE!A5:D117,4,FALSE)</f>
        <v>1320.9386327777418</v>
      </c>
      <c r="M58" s="924"/>
      <c r="N58" s="291">
        <f>K58*L58</f>
        <v>25.097834022777093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25.097834022777093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71">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SUM(N69:N75)</f>
        <v>101.00320112950249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4650.3946059549007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930.07892119098017</v>
      </c>
      <c r="M83" s="869"/>
      <c r="N83" s="54"/>
    </row>
    <row r="84" spans="1:14">
      <c r="B84" s="92" t="s">
        <v>973</v>
      </c>
      <c r="C84" s="93"/>
      <c r="D84" s="93"/>
      <c r="E84" s="93"/>
      <c r="F84" s="93"/>
      <c r="G84" s="93"/>
      <c r="H84" s="93"/>
      <c r="I84" s="90"/>
      <c r="J84" s="91"/>
      <c r="K84" s="308">
        <v>0.05</v>
      </c>
      <c r="L84" s="868">
        <f>N78*K84</f>
        <v>232.51973029774504</v>
      </c>
      <c r="M84" s="869"/>
      <c r="N84" s="54"/>
    </row>
    <row r="85" spans="1:14" ht="15.75" thickBot="1">
      <c r="B85" s="94" t="s">
        <v>974</v>
      </c>
      <c r="C85" s="95"/>
      <c r="D85" s="95"/>
      <c r="E85" s="95"/>
      <c r="F85" s="95"/>
      <c r="G85" s="95"/>
      <c r="H85" s="95"/>
      <c r="I85" s="96"/>
      <c r="J85" s="97"/>
      <c r="K85" s="309">
        <v>0.05</v>
      </c>
      <c r="L85" s="870">
        <f>N78*K85</f>
        <v>232.51973029774504</v>
      </c>
      <c r="M85" s="871"/>
      <c r="N85" s="54"/>
    </row>
    <row r="86" spans="1:14" ht="15.75" thickBot="1">
      <c r="B86" s="834" t="s">
        <v>953</v>
      </c>
      <c r="C86" s="835"/>
      <c r="D86" s="835"/>
      <c r="E86" s="835"/>
      <c r="F86" s="835"/>
      <c r="G86" s="835"/>
      <c r="H86" s="835"/>
      <c r="I86" s="835"/>
      <c r="J86" s="835"/>
      <c r="K86" s="835"/>
      <c r="L86" s="835"/>
      <c r="M86" s="836"/>
      <c r="N86" s="55">
        <f>L83+L84+L85</f>
        <v>1395.1183817864703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6045.512987741371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1562</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400</v>
      </c>
      <c r="N36" s="276">
        <f>K36/M36</f>
        <v>230.42929038341339</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400</v>
      </c>
      <c r="N37" s="276">
        <f>K37/M37</f>
        <v>330.59406229196594</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75">
        <v>400</v>
      </c>
      <c r="N38" s="276">
        <f>K38/M38</f>
        <v>216.28120261294217</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851">
        <v>400</v>
      </c>
      <c r="M39" s="852"/>
      <c r="N39" s="276">
        <f>K39/L39</f>
        <v>239.40640585734002</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1.010032011295025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1017.7209931569565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59593.271461967997</v>
      </c>
      <c r="N48" s="276">
        <f>K48*M48</f>
        <v>774.71252900558397</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1297.4319234252855</v>
      </c>
      <c r="N49" s="276">
        <f>K49*M49</f>
        <v>1946.1478851379284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2720.8604141435126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23">
        <f>VLOOKUP(A58,TRANSPORTE!A5:D117,4,FALSE)</f>
        <v>1320.9386327777418</v>
      </c>
      <c r="M58" s="924"/>
      <c r="N58" s="291">
        <f>K58*L58</f>
        <v>17.172202226110642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17.172202226110642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299">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101.00320112950249</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3856.7568106560821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771.35136213121643</v>
      </c>
      <c r="M83" s="869"/>
      <c r="N83" s="54"/>
    </row>
    <row r="84" spans="1:14">
      <c r="B84" s="92" t="s">
        <v>973</v>
      </c>
      <c r="C84" s="93"/>
      <c r="D84" s="93"/>
      <c r="E84" s="93"/>
      <c r="F84" s="93"/>
      <c r="G84" s="93"/>
      <c r="H84" s="93"/>
      <c r="I84" s="90"/>
      <c r="J84" s="91"/>
      <c r="K84" s="308">
        <v>0.05</v>
      </c>
      <c r="L84" s="868">
        <f>N78*K84</f>
        <v>192.83784053280411</v>
      </c>
      <c r="M84" s="869"/>
      <c r="N84" s="54"/>
    </row>
    <row r="85" spans="1:14" ht="15.75" thickBot="1">
      <c r="B85" s="94" t="s">
        <v>974</v>
      </c>
      <c r="C85" s="95"/>
      <c r="D85" s="95"/>
      <c r="E85" s="95"/>
      <c r="F85" s="95"/>
      <c r="G85" s="95"/>
      <c r="H85" s="95"/>
      <c r="I85" s="96"/>
      <c r="J85" s="97"/>
      <c r="K85" s="309">
        <v>0.05</v>
      </c>
      <c r="L85" s="870">
        <f>N78*K85</f>
        <v>192.83784053280411</v>
      </c>
      <c r="M85" s="871"/>
      <c r="N85" s="54"/>
    </row>
    <row r="86" spans="1:14" ht="15.75" thickBot="1">
      <c r="B86" s="834" t="s">
        <v>953</v>
      </c>
      <c r="C86" s="835"/>
      <c r="D86" s="835"/>
      <c r="E86" s="835"/>
      <c r="F86" s="835"/>
      <c r="G86" s="835"/>
      <c r="H86" s="835"/>
      <c r="I86" s="835"/>
      <c r="J86" s="835"/>
      <c r="K86" s="835"/>
      <c r="L86" s="835"/>
      <c r="M86" s="836"/>
      <c r="N86" s="55">
        <f>L83+L84+L85</f>
        <v>1157.0270431968247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5013.7838538529068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B18" zoomScale="91" zoomScaleNormal="91"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1563</v>
      </c>
      <c r="C31" s="84" t="s">
        <v>1564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87">
        <v>275</v>
      </c>
      <c r="N36" s="276">
        <f>K36/M36</f>
        <v>335.16987692132858</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87">
        <f>M36</f>
        <v>275</v>
      </c>
      <c r="N37" s="276">
        <f>K37/M37</f>
        <v>480.86409060649595</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87">
        <v>275</v>
      </c>
      <c r="N38" s="276">
        <f>K38/M38</f>
        <v>314.59084016427954</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964">
        <v>275</v>
      </c>
      <c r="M39" s="965"/>
      <c r="N39" s="276">
        <f>K39/L39</f>
        <v>348.22749942885821</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1.4691374709745819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1480.3214445919368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55069.134222870409</v>
      </c>
      <c r="N48" s="276">
        <f>K48*M48</f>
        <v>1376.7283555717604</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39620.625510704842</v>
      </c>
      <c r="N49" s="276">
        <f>K49*M49</f>
        <v>515.06813163916297</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1297.4319234252855</v>
      </c>
      <c r="N50" s="276">
        <f>K50*M50</f>
        <v>5501.1113553232108</v>
      </c>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7392.907842534134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23">
        <f>VLOOKUP(A58,TRANSPORTE!A5:D117,4,FALSE)</f>
        <v>1320.9386327777418</v>
      </c>
      <c r="M58" s="924"/>
      <c r="N58" s="291">
        <f>K58*L58</f>
        <v>50.195668045554186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50.195668045554186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09">
        <v>2200</v>
      </c>
      <c r="N70" s="399">
        <f>K70/M70</f>
        <v>98.42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SUM(N69:N75)</f>
        <v>146.91374709745818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9070.338702269084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1814.0677404538169</v>
      </c>
      <c r="M83" s="869"/>
      <c r="N83" s="54"/>
    </row>
    <row r="84" spans="1:14">
      <c r="B84" s="92" t="s">
        <v>973</v>
      </c>
      <c r="C84" s="93"/>
      <c r="D84" s="93"/>
      <c r="E84" s="93"/>
      <c r="F84" s="93"/>
      <c r="G84" s="93"/>
      <c r="H84" s="93"/>
      <c r="I84" s="90"/>
      <c r="J84" s="91"/>
      <c r="K84" s="308">
        <v>0.05</v>
      </c>
      <c r="L84" s="868">
        <f>N78*K84</f>
        <v>453.51693511345422</v>
      </c>
      <c r="M84" s="869"/>
      <c r="N84" s="54"/>
    </row>
    <row r="85" spans="1:14" ht="15.75" thickBot="1">
      <c r="B85" s="94" t="s">
        <v>974</v>
      </c>
      <c r="C85" s="95"/>
      <c r="D85" s="95"/>
      <c r="E85" s="95"/>
      <c r="F85" s="95"/>
      <c r="G85" s="95"/>
      <c r="H85" s="95"/>
      <c r="I85" s="96"/>
      <c r="J85" s="97"/>
      <c r="K85" s="309">
        <v>0.05</v>
      </c>
      <c r="L85" s="870">
        <f>N78*K85</f>
        <v>453.51693511345422</v>
      </c>
      <c r="M85" s="871"/>
      <c r="N85" s="54"/>
    </row>
    <row r="86" spans="1:14" ht="15.75" thickBot="1">
      <c r="B86" s="834" t="s">
        <v>953</v>
      </c>
      <c r="C86" s="835"/>
      <c r="D86" s="835"/>
      <c r="E86" s="835"/>
      <c r="F86" s="835"/>
      <c r="G86" s="835"/>
      <c r="H86" s="835"/>
      <c r="I86" s="835"/>
      <c r="J86" s="835"/>
      <c r="K86" s="835"/>
      <c r="L86" s="835"/>
      <c r="M86" s="836"/>
      <c r="N86" s="55">
        <f>L83+L84+L85</f>
        <v>2721.1016106807251</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11791.44031294981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1565</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87">
        <v>275</v>
      </c>
      <c r="N36" s="276">
        <f>K36/M36</f>
        <v>335.16987692132858</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87">
        <v>275</v>
      </c>
      <c r="N37" s="276">
        <f>K37/M37</f>
        <v>480.86409060649595</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87">
        <v>275</v>
      </c>
      <c r="N38" s="276">
        <f>K38/M38</f>
        <v>314.59084016427954</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964">
        <v>275</v>
      </c>
      <c r="M39" s="965"/>
      <c r="N39" s="276">
        <f>K39/L39</f>
        <v>348.22749942885821</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1.4691374709745819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1480.3214445919368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55069.134222870409</v>
      </c>
      <c r="N48" s="276">
        <f>K48*M48</f>
        <v>1046.3135502345378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39620.625510704842</v>
      </c>
      <c r="N49" s="276">
        <f>K49*M49</f>
        <v>396.20625510704843</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1297.4319234252855</v>
      </c>
      <c r="N50" s="276">
        <f>K50*M50</f>
        <v>4203.6794318979255</v>
      </c>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5646.1992372395116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23">
        <f>VLOOKUP(A58,TRANSPORTE!A5:D117,4,FALSE)</f>
        <v>1320.9386327777418</v>
      </c>
      <c r="M58" s="924"/>
      <c r="N58" s="291">
        <f>K58*L58</f>
        <v>38.307220350554516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38.307220350554516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146.91374709745818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7311.7416492794609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1462.3483298558922</v>
      </c>
      <c r="M83" s="869"/>
      <c r="N83" s="54"/>
    </row>
    <row r="84" spans="1:14">
      <c r="B84" s="92" t="s">
        <v>973</v>
      </c>
      <c r="C84" s="93"/>
      <c r="D84" s="93"/>
      <c r="E84" s="93"/>
      <c r="F84" s="93"/>
      <c r="G84" s="93"/>
      <c r="H84" s="93"/>
      <c r="I84" s="90"/>
      <c r="J84" s="91"/>
      <c r="K84" s="308">
        <v>0.05</v>
      </c>
      <c r="L84" s="868">
        <f>N78*K84</f>
        <v>365.58708246397305</v>
      </c>
      <c r="M84" s="869"/>
      <c r="N84" s="54"/>
    </row>
    <row r="85" spans="1:14" ht="15.75" thickBot="1">
      <c r="B85" s="94" t="s">
        <v>974</v>
      </c>
      <c r="C85" s="95"/>
      <c r="D85" s="95"/>
      <c r="E85" s="95"/>
      <c r="F85" s="95"/>
      <c r="G85" s="95"/>
      <c r="H85" s="95"/>
      <c r="I85" s="96"/>
      <c r="J85" s="97"/>
      <c r="K85" s="309">
        <v>0.05</v>
      </c>
      <c r="L85" s="870">
        <f>N78*K85</f>
        <v>365.58708246397305</v>
      </c>
      <c r="M85" s="871"/>
      <c r="N85" s="54"/>
    </row>
    <row r="86" spans="1:14" ht="15.75" thickBot="1">
      <c r="B86" s="834" t="s">
        <v>953</v>
      </c>
      <c r="C86" s="835"/>
      <c r="D86" s="835"/>
      <c r="E86" s="835"/>
      <c r="F86" s="835"/>
      <c r="G86" s="835"/>
      <c r="H86" s="835"/>
      <c r="I86" s="835"/>
      <c r="J86" s="835"/>
      <c r="K86" s="835"/>
      <c r="L86" s="835"/>
      <c r="M86" s="836"/>
      <c r="N86" s="55">
        <f>L83+L84+L85</f>
        <v>2193.5224947838383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9505.2641440632997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1568</v>
      </c>
      <c r="C31" s="84" t="s">
        <v>1567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275</v>
      </c>
      <c r="N36" s="276">
        <f>K36/M36</f>
        <v>335.16987692132858</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275</v>
      </c>
      <c r="N37" s="276">
        <f>K37/M37</f>
        <v>480.86409060649595</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75">
        <v>275</v>
      </c>
      <c r="N38" s="276">
        <f>K38/M38</f>
        <v>314.59084016427954</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851">
        <v>275</v>
      </c>
      <c r="M39" s="852"/>
      <c r="N39" s="276">
        <f>K39/L39</f>
        <v>348.22749942885821</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1.4691374709745819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1480.3214445919368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55069.134222870409</v>
      </c>
      <c r="N48" s="276">
        <f>K48*M48</f>
        <v>1376.7283555717604</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39620.625510704842</v>
      </c>
      <c r="N49" s="276">
        <f>K49*M49</f>
        <v>515.06813163916297</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1617.1041549594447</v>
      </c>
      <c r="N50" s="276">
        <f>K50*M50</f>
        <v>6856.5216170280455</v>
      </c>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8748.3181042389697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23">
        <f>VLOOKUP(A58,TRANSPORTE!A5:D117,4,FALSE)</f>
        <v>1320.9386327777418</v>
      </c>
      <c r="M58" s="924"/>
      <c r="N58" s="291">
        <f>K58*L58</f>
        <v>50.195668045554186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50.195668045554186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146.91374709745818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10425.74896397392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2085.1497927947839</v>
      </c>
      <c r="M83" s="869"/>
      <c r="N83" s="54"/>
    </row>
    <row r="84" spans="1:14">
      <c r="B84" s="92" t="s">
        <v>973</v>
      </c>
      <c r="C84" s="93"/>
      <c r="D84" s="93"/>
      <c r="E84" s="93"/>
      <c r="F84" s="93"/>
      <c r="G84" s="93"/>
      <c r="H84" s="93"/>
      <c r="I84" s="90"/>
      <c r="J84" s="91"/>
      <c r="K84" s="308">
        <v>0.05</v>
      </c>
      <c r="L84" s="868">
        <f>N78*K84</f>
        <v>521.28744819869598</v>
      </c>
      <c r="M84" s="869"/>
      <c r="N84" s="54"/>
    </row>
    <row r="85" spans="1:14" ht="15.75" thickBot="1">
      <c r="B85" s="94" t="s">
        <v>974</v>
      </c>
      <c r="C85" s="95"/>
      <c r="D85" s="95"/>
      <c r="E85" s="95"/>
      <c r="F85" s="95"/>
      <c r="G85" s="95"/>
      <c r="H85" s="95"/>
      <c r="I85" s="96"/>
      <c r="J85" s="97"/>
      <c r="K85" s="309">
        <v>0.05</v>
      </c>
      <c r="L85" s="870">
        <f>N78*K85</f>
        <v>521.28744819869598</v>
      </c>
      <c r="M85" s="871"/>
      <c r="N85" s="54"/>
    </row>
    <row r="86" spans="1:14" ht="15.75" thickBot="1">
      <c r="B86" s="834" t="s">
        <v>953</v>
      </c>
      <c r="C86" s="835"/>
      <c r="D86" s="835"/>
      <c r="E86" s="835"/>
      <c r="F86" s="835"/>
      <c r="G86" s="835"/>
      <c r="H86" s="835"/>
      <c r="I86" s="835"/>
      <c r="J86" s="835"/>
      <c r="K86" s="835"/>
      <c r="L86" s="835"/>
      <c r="M86" s="836"/>
      <c r="N86" s="55">
        <f>L83+L84+L85</f>
        <v>3127.7246891921759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13553.473653166096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1569</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275</v>
      </c>
      <c r="N36" s="276">
        <f>K36/M36</f>
        <v>335.16987692132858</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275</v>
      </c>
      <c r="N37" s="276">
        <f>K37/M37</f>
        <v>480.86409060649595</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75">
        <v>275</v>
      </c>
      <c r="N38" s="276">
        <f>K38/M38</f>
        <v>314.59084016427954</v>
      </c>
    </row>
    <row r="39" spans="1:14">
      <c r="A39" t="s">
        <v>225</v>
      </c>
      <c r="B39" s="847" t="str">
        <f>VLOOKUP(A39,EQUIPOS!A9:D154,3,FALSE)</f>
        <v>Esparcidor de gravilla, Ancho de esparcimiento 3100mm, Velocidad de trabajo 10—20km2/h</v>
      </c>
      <c r="C39" s="848"/>
      <c r="D39" s="848"/>
      <c r="E39" s="848"/>
      <c r="F39" s="848"/>
      <c r="G39" s="848"/>
      <c r="H39" s="849"/>
      <c r="I39" s="850"/>
      <c r="J39" s="831"/>
      <c r="K39" s="273">
        <f>VLOOKUP(A39,EQUIPOS!A9:D166,4,FALSE)</f>
        <v>95762.562342936013</v>
      </c>
      <c r="L39" s="851">
        <v>275</v>
      </c>
      <c r="M39" s="852"/>
      <c r="N39" s="276">
        <f>K39/L39</f>
        <v>348.22749942885821</v>
      </c>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1.4691374709745819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1480.3214445919368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55069.134222870409</v>
      </c>
      <c r="N48" s="276">
        <f>K48*M48</f>
        <v>1046.3135502345378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39620.625510704842</v>
      </c>
      <c r="N49" s="276">
        <f>K49*M49</f>
        <v>396.20625510704843</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1617.1041549594447</v>
      </c>
      <c r="N50" s="276">
        <f>K50*M50</f>
        <v>5239.4174620686008</v>
      </c>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6681.9372674101869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23">
        <f>VLOOKUP(A58,TRANSPORTE!A5:D117,4,FALSE)</f>
        <v>1320.9386327777418</v>
      </c>
      <c r="M58" s="924"/>
      <c r="N58" s="291">
        <f>K58*L58</f>
        <v>38.307220350554516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38.307220350554516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146.91374709745818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8347.4796794501362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1669.4959358900273</v>
      </c>
      <c r="M83" s="869"/>
      <c r="N83" s="54"/>
    </row>
    <row r="84" spans="1:14">
      <c r="B84" s="92" t="s">
        <v>973</v>
      </c>
      <c r="C84" s="93"/>
      <c r="D84" s="93"/>
      <c r="E84" s="93"/>
      <c r="F84" s="93"/>
      <c r="G84" s="93"/>
      <c r="H84" s="93"/>
      <c r="I84" s="90"/>
      <c r="J84" s="91"/>
      <c r="K84" s="308">
        <v>0.05</v>
      </c>
      <c r="L84" s="868">
        <f>N78*K84</f>
        <v>417.37398397250684</v>
      </c>
      <c r="M84" s="869"/>
      <c r="N84" s="54"/>
    </row>
    <row r="85" spans="1:14" ht="15.75" thickBot="1">
      <c r="B85" s="94" t="s">
        <v>974</v>
      </c>
      <c r="C85" s="95"/>
      <c r="D85" s="95"/>
      <c r="E85" s="95"/>
      <c r="F85" s="95"/>
      <c r="G85" s="95"/>
      <c r="H85" s="95"/>
      <c r="I85" s="96"/>
      <c r="J85" s="97"/>
      <c r="K85" s="309">
        <v>0.05</v>
      </c>
      <c r="L85" s="870">
        <f>N78*K85</f>
        <v>417.37398397250684</v>
      </c>
      <c r="M85" s="871"/>
      <c r="N85" s="54"/>
    </row>
    <row r="86" spans="1:14" ht="15.75" thickBot="1">
      <c r="B86" s="834" t="s">
        <v>953</v>
      </c>
      <c r="C86" s="835"/>
      <c r="D86" s="835"/>
      <c r="E86" s="835"/>
      <c r="F86" s="835"/>
      <c r="G86" s="835"/>
      <c r="H86" s="835"/>
      <c r="I86" s="835"/>
      <c r="J86" s="835"/>
      <c r="K86" s="835"/>
      <c r="L86" s="835"/>
      <c r="M86" s="836"/>
      <c r="N86" s="55">
        <f>L83+L84+L85</f>
        <v>2504.2439038350408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10851.723583285177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1050</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418</v>
      </c>
      <c r="N36" s="276">
        <f>K36/M36</f>
        <v>220.50649797455827</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418</v>
      </c>
      <c r="N37" s="276">
        <f>K37/M37</f>
        <v>316.3579543463789</v>
      </c>
    </row>
    <row r="38" spans="1:14">
      <c r="A38" t="s">
        <v>225</v>
      </c>
      <c r="B38" s="847" t="str">
        <f>VLOOKUP(A38,EQUIPOS!A8:D154,3,FALSE)</f>
        <v>Esparcidor de gravilla, Ancho de esparcimiento 3100mm, Velocidad de trabajo 10—20km2/h</v>
      </c>
      <c r="C38" s="848"/>
      <c r="D38" s="848"/>
      <c r="E38" s="848"/>
      <c r="F38" s="848"/>
      <c r="G38" s="848"/>
      <c r="H38" s="849"/>
      <c r="I38" s="271"/>
      <c r="J38" s="272"/>
      <c r="K38" s="273">
        <f>VLOOKUP(A38,EQUIPOS!A8:D165,4,FALSE)</f>
        <v>95762.562342936013</v>
      </c>
      <c r="L38" s="274"/>
      <c r="M38" s="275">
        <v>418</v>
      </c>
      <c r="N38" s="276">
        <f>K38/M38</f>
        <v>229.09703909793305</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0.96653780985169846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766.92802922872193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76825.463330912971</v>
      </c>
      <c r="N48" s="276">
        <f>K48*M48</f>
        <v>768.25463330912976</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1297.4319234252855</v>
      </c>
      <c r="N49" s="276">
        <f>K49*M49</f>
        <v>1621.7899042816068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2390.0445375907366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1227</v>
      </c>
      <c r="B58" s="49" t="str">
        <f>VLOOKUP(A58,TRANSPORTE!A5:D117,3,FALSE)</f>
        <v>Transporte de Arena</v>
      </c>
      <c r="C58" s="321"/>
      <c r="D58" s="321"/>
      <c r="E58" s="321"/>
      <c r="F58" s="321"/>
      <c r="G58" s="321"/>
      <c r="H58" s="315" t="s">
        <v>1468</v>
      </c>
      <c r="I58" s="283">
        <v>0.01</v>
      </c>
      <c r="J58" s="290">
        <v>1</v>
      </c>
      <c r="K58" s="283">
        <f>I58*J58</f>
        <v>0.01</v>
      </c>
      <c r="L58" s="923">
        <f>VLOOKUP(A58,TRANSPORTE!A5:D117,4,FALSE)</f>
        <v>1320.9386327777418</v>
      </c>
      <c r="M58" s="924"/>
      <c r="N58" s="291">
        <f>K58*L58</f>
        <v>13.209386327777418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13.209386327777418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96.653780985169846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3266.8357341324058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653.36714682648119</v>
      </c>
      <c r="M83" s="869"/>
      <c r="N83" s="54"/>
    </row>
    <row r="84" spans="1:14">
      <c r="B84" s="92" t="s">
        <v>973</v>
      </c>
      <c r="C84" s="93"/>
      <c r="D84" s="93"/>
      <c r="E84" s="93"/>
      <c r="F84" s="93"/>
      <c r="G84" s="93"/>
      <c r="H84" s="93"/>
      <c r="I84" s="90"/>
      <c r="J84" s="91"/>
      <c r="K84" s="308">
        <v>0.05</v>
      </c>
      <c r="L84" s="868">
        <f>N78*K84</f>
        <v>163.3417867066203</v>
      </c>
      <c r="M84" s="869"/>
      <c r="N84" s="54"/>
    </row>
    <row r="85" spans="1:14" ht="15.75" thickBot="1">
      <c r="B85" s="94" t="s">
        <v>974</v>
      </c>
      <c r="C85" s="95"/>
      <c r="D85" s="95"/>
      <c r="E85" s="95"/>
      <c r="F85" s="95"/>
      <c r="G85" s="95"/>
      <c r="H85" s="95"/>
      <c r="I85" s="96"/>
      <c r="J85" s="97"/>
      <c r="K85" s="309">
        <v>0.05</v>
      </c>
      <c r="L85" s="870">
        <f>N78*K85</f>
        <v>163.3417867066203</v>
      </c>
      <c r="M85" s="871"/>
      <c r="N85" s="54"/>
    </row>
    <row r="86" spans="1:14" ht="15.75" thickBot="1">
      <c r="B86" s="834" t="s">
        <v>953</v>
      </c>
      <c r="C86" s="835"/>
      <c r="D86" s="835"/>
      <c r="E86" s="835"/>
      <c r="F86" s="835"/>
      <c r="G86" s="835"/>
      <c r="H86" s="835"/>
      <c r="I86" s="835"/>
      <c r="J86" s="835"/>
      <c r="K86" s="835"/>
      <c r="L86" s="835"/>
      <c r="M86" s="836"/>
      <c r="N86" s="55">
        <f>L83+L84+L85</f>
        <v>980.05072023972173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4246.8864543721274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3"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1051</v>
      </c>
      <c r="C31" s="84" t="s">
        <v>1572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154</v>
      </c>
      <c r="B36" s="847" t="str">
        <f>VLOOKUP(A36,EQUIPOS!A6:D154,3,FALSE)</f>
        <v>Carrotanque Irrigador de asfalto, 1000 GALONES DE CAPACIDAD</v>
      </c>
      <c r="C36" s="848"/>
      <c r="D36" s="848"/>
      <c r="E36" s="848"/>
      <c r="F36" s="848"/>
      <c r="G36" s="848"/>
      <c r="H36" s="849"/>
      <c r="I36" s="271"/>
      <c r="J36" s="272"/>
      <c r="K36" s="273">
        <f>VLOOKUP(A36,EQUIPOS!A6:D163,4,FALSE)</f>
        <v>92171.716153365356</v>
      </c>
      <c r="L36" s="274"/>
      <c r="M36" s="275">
        <v>418</v>
      </c>
      <c r="N36" s="276">
        <f>K36/M36</f>
        <v>220.50649797455827</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418</v>
      </c>
      <c r="N37" s="276">
        <f>K37/M37</f>
        <v>316.3579543463789</v>
      </c>
    </row>
    <row r="38" spans="1:14">
      <c r="A38" t="s">
        <v>225</v>
      </c>
      <c r="B38" s="847" t="str">
        <f>VLOOKUP(A38,EQUIPOS!A8:D154,3,FALSE)</f>
        <v>Esparcidor de gravilla, Ancho de esparcimiento 3100mm, Velocidad de trabajo 10—20km2/h</v>
      </c>
      <c r="C38" s="848"/>
      <c r="D38" s="848"/>
      <c r="E38" s="848"/>
      <c r="F38" s="848"/>
      <c r="G38" s="848"/>
      <c r="H38" s="849"/>
      <c r="I38" s="271"/>
      <c r="J38" s="272"/>
      <c r="K38" s="273">
        <f>VLOOKUP(A38,EQUIPOS!A8:D165,4,FALSE)</f>
        <v>95762.562342936013</v>
      </c>
      <c r="L38" s="274"/>
      <c r="M38" s="275">
        <v>418</v>
      </c>
      <c r="N38" s="276">
        <f>K38/M38</f>
        <v>229.09703909793305</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0.96653780985169846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766.92802922872193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76825.463330912971</v>
      </c>
      <c r="N48" s="276">
        <f>K48*M48</f>
        <v>768.25463330912976</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1206.8407698634878</v>
      </c>
      <c r="N49" s="276">
        <f>K49*M49</f>
        <v>1508.5509623293597</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829"/>
      <c r="C52" s="830"/>
      <c r="D52" s="830"/>
      <c r="E52" s="830"/>
      <c r="F52" s="830"/>
      <c r="G52" s="830"/>
      <c r="H52" s="830"/>
      <c r="I52" s="831"/>
      <c r="J52" s="45"/>
      <c r="K52" s="47"/>
      <c r="L52" s="832"/>
      <c r="M52" s="833"/>
      <c r="N52" s="48"/>
    </row>
    <row r="53" spans="1:72" ht="15.75" thickBot="1">
      <c r="B53" s="834" t="s">
        <v>953</v>
      </c>
      <c r="C53" s="835"/>
      <c r="D53" s="835"/>
      <c r="E53" s="835"/>
      <c r="F53" s="835"/>
      <c r="G53" s="835"/>
      <c r="H53" s="835"/>
      <c r="I53" s="835"/>
      <c r="J53" s="835"/>
      <c r="K53" s="835"/>
      <c r="L53" s="835"/>
      <c r="M53" s="836"/>
      <c r="N53" s="398">
        <f>SUM(N48:N52)</f>
        <v>2276.8055956384896</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837" t="s">
        <v>961</v>
      </c>
      <c r="M57" s="810"/>
      <c r="N57" s="79" t="s">
        <v>951</v>
      </c>
    </row>
    <row r="58" spans="1:72">
      <c r="A58" t="s">
        <v>1227</v>
      </c>
      <c r="B58" s="49" t="str">
        <f>VLOOKUP(A58,TRANSPORTE!A5:D117,3,FALSE)</f>
        <v>Transporte de Arena</v>
      </c>
      <c r="C58" s="321"/>
      <c r="D58" s="321"/>
      <c r="E58" s="321"/>
      <c r="F58" s="321"/>
      <c r="G58" s="321"/>
      <c r="H58" s="315" t="s">
        <v>1468</v>
      </c>
      <c r="I58" s="283">
        <v>0.01</v>
      </c>
      <c r="J58" s="290">
        <v>1</v>
      </c>
      <c r="K58" s="283">
        <f>I58*J58</f>
        <v>0.01</v>
      </c>
      <c r="L58" s="923">
        <f>VLOOKUP(A58,TRANSPORTE!A5:D117,4,FALSE)</f>
        <v>1320.9386327777418</v>
      </c>
      <c r="M58" s="924"/>
      <c r="N58" s="291">
        <f>K58*L58</f>
        <v>13.209386327777418</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23"/>
      <c r="M63" s="824"/>
      <c r="N63" s="130"/>
    </row>
    <row r="64" spans="1:72" ht="15.75" thickBot="1">
      <c r="B64" s="840" t="s">
        <v>953</v>
      </c>
      <c r="C64" s="841"/>
      <c r="D64" s="841"/>
      <c r="E64" s="841"/>
      <c r="F64" s="841"/>
      <c r="G64" s="841"/>
      <c r="H64" s="841"/>
      <c r="I64" s="841"/>
      <c r="J64" s="841"/>
      <c r="K64" s="841"/>
      <c r="L64" s="841"/>
      <c r="M64" s="842"/>
      <c r="N64" s="107">
        <f>N58+N59+N60+N61+N62</f>
        <v>13.209386327777418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96.653780985169846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3153.5967921801589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630.71935843603183</v>
      </c>
      <c r="M83" s="869"/>
      <c r="N83" s="54"/>
    </row>
    <row r="84" spans="1:14">
      <c r="B84" s="92" t="s">
        <v>973</v>
      </c>
      <c r="C84" s="93"/>
      <c r="D84" s="93"/>
      <c r="E84" s="93"/>
      <c r="F84" s="93"/>
      <c r="G84" s="93"/>
      <c r="H84" s="93"/>
      <c r="I84" s="90"/>
      <c r="J84" s="91"/>
      <c r="K84" s="308">
        <v>0.05</v>
      </c>
      <c r="L84" s="868">
        <f>N78*K84</f>
        <v>157.67983960900796</v>
      </c>
      <c r="M84" s="869"/>
      <c r="N84" s="54"/>
    </row>
    <row r="85" spans="1:14" ht="15.75" thickBot="1">
      <c r="B85" s="94" t="s">
        <v>974</v>
      </c>
      <c r="C85" s="95"/>
      <c r="D85" s="95"/>
      <c r="E85" s="95"/>
      <c r="F85" s="95"/>
      <c r="G85" s="95"/>
      <c r="H85" s="95"/>
      <c r="I85" s="96"/>
      <c r="J85" s="97"/>
      <c r="K85" s="309">
        <v>0.05</v>
      </c>
      <c r="L85" s="870">
        <f>N78*K85</f>
        <v>157.67983960900796</v>
      </c>
      <c r="M85" s="871"/>
      <c r="N85" s="54"/>
    </row>
    <row r="86" spans="1:14" ht="15.75" thickBot="1">
      <c r="B86" s="834" t="s">
        <v>953</v>
      </c>
      <c r="C86" s="835"/>
      <c r="D86" s="835"/>
      <c r="E86" s="835"/>
      <c r="F86" s="835"/>
      <c r="G86" s="835"/>
      <c r="H86" s="835"/>
      <c r="I86" s="835"/>
      <c r="J86" s="835"/>
      <c r="K86" s="835"/>
      <c r="L86" s="835"/>
      <c r="M86" s="836"/>
      <c r="N86" s="55">
        <f>L83+L84+L85</f>
        <v>946.07903765404785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4099.6758298342065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1052</v>
      </c>
      <c r="C31" s="84" t="s">
        <v>1529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95301.933458574436</v>
      </c>
      <c r="N48" s="276">
        <f>K48*M48</f>
        <v>1191.2741682321805</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1400.5184085128483</v>
      </c>
      <c r="N49" s="276">
        <f>K49*M49</f>
        <v>2048.258172450041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3239.5323406822217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23">
        <f>VLOOKUP(A58,TRANSPORTE!A5:D117,4,FALSE)</f>
        <v>1261.612228946582</v>
      </c>
      <c r="M58" s="924"/>
      <c r="N58" s="291">
        <f>K58*L58</f>
        <v>15.770152861832276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15.770152861832276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3741.0122482329252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748.20244964658514</v>
      </c>
      <c r="M83" s="869"/>
      <c r="N83" s="54"/>
    </row>
    <row r="84" spans="1:14">
      <c r="B84" s="92" t="s">
        <v>973</v>
      </c>
      <c r="C84" s="93"/>
      <c r="D84" s="93"/>
      <c r="E84" s="93"/>
      <c r="F84" s="93"/>
      <c r="G84" s="93"/>
      <c r="H84" s="93"/>
      <c r="I84" s="90"/>
      <c r="J84" s="91"/>
      <c r="K84" s="308">
        <v>0.05</v>
      </c>
      <c r="L84" s="868">
        <f>N78*K84</f>
        <v>187.05061241164628</v>
      </c>
      <c r="M84" s="869"/>
      <c r="N84" s="54"/>
    </row>
    <row r="85" spans="1:14" ht="15.75" thickBot="1">
      <c r="B85" s="94" t="s">
        <v>974</v>
      </c>
      <c r="C85" s="95"/>
      <c r="D85" s="95"/>
      <c r="E85" s="95"/>
      <c r="F85" s="95"/>
      <c r="G85" s="95"/>
      <c r="H85" s="95"/>
      <c r="I85" s="96"/>
      <c r="J85" s="97"/>
      <c r="K85" s="309">
        <v>0.05</v>
      </c>
      <c r="L85" s="870">
        <f>N78*K85</f>
        <v>187.05061241164628</v>
      </c>
      <c r="M85" s="871"/>
      <c r="N85" s="54"/>
    </row>
    <row r="86" spans="1:14" ht="15.75" thickBot="1">
      <c r="B86" s="834" t="s">
        <v>953</v>
      </c>
      <c r="C86" s="835"/>
      <c r="D86" s="835"/>
      <c r="E86" s="835"/>
      <c r="F86" s="835"/>
      <c r="G86" s="835"/>
      <c r="H86" s="835"/>
      <c r="I86" s="835"/>
      <c r="J86" s="835"/>
      <c r="K86" s="835"/>
      <c r="L86" s="835"/>
      <c r="M86" s="836"/>
      <c r="N86" s="55">
        <f>L83+L84+L85</f>
        <v>1122.3036744698777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4863.3159227028027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1053</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77855.77732690933</v>
      </c>
      <c r="N48" s="276">
        <f>K48*M48</f>
        <v>739.62988460563861</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1400.5184085128483</v>
      </c>
      <c r="N49" s="276">
        <f>K49*M49</f>
        <v>1975.7813448095008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2715.4112294151391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23">
        <f>VLOOKUP(A58,TRANSPORTE!A5:D117,4,FALSE)</f>
        <v>1261.612228946582</v>
      </c>
      <c r="M58" s="924"/>
      <c r="N58" s="291">
        <f>K58*L58</f>
        <v>11.98531617499253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11.98531617499253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3213.1063002790029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642.62126005580058</v>
      </c>
      <c r="M83" s="869"/>
      <c r="N83" s="54"/>
    </row>
    <row r="84" spans="1:14">
      <c r="B84" s="92" t="s">
        <v>973</v>
      </c>
      <c r="C84" s="93"/>
      <c r="D84" s="93"/>
      <c r="E84" s="93"/>
      <c r="F84" s="93"/>
      <c r="G84" s="93"/>
      <c r="H84" s="93"/>
      <c r="I84" s="90"/>
      <c r="J84" s="91"/>
      <c r="K84" s="308">
        <v>0.05</v>
      </c>
      <c r="L84" s="868">
        <f>N78*K84</f>
        <v>160.65531501395014</v>
      </c>
      <c r="M84" s="869"/>
      <c r="N84" s="54"/>
    </row>
    <row r="85" spans="1:14" ht="15.75" thickBot="1">
      <c r="B85" s="94" t="s">
        <v>974</v>
      </c>
      <c r="C85" s="95"/>
      <c r="D85" s="95"/>
      <c r="E85" s="95"/>
      <c r="F85" s="95"/>
      <c r="G85" s="95"/>
      <c r="H85" s="95"/>
      <c r="I85" s="96"/>
      <c r="J85" s="97"/>
      <c r="K85" s="309">
        <v>0.05</v>
      </c>
      <c r="L85" s="870">
        <f>N78*K85</f>
        <v>160.65531501395014</v>
      </c>
      <c r="M85" s="871"/>
      <c r="N85" s="54"/>
    </row>
    <row r="86" spans="1:14" ht="15.75" thickBot="1">
      <c r="B86" s="834" t="s">
        <v>953</v>
      </c>
      <c r="C86" s="835"/>
      <c r="D86" s="835"/>
      <c r="E86" s="835"/>
      <c r="F86" s="835"/>
      <c r="G86" s="835"/>
      <c r="H86" s="835"/>
      <c r="I86" s="835"/>
      <c r="J86" s="835"/>
      <c r="K86" s="835"/>
      <c r="L86" s="835"/>
      <c r="M86" s="836"/>
      <c r="N86" s="55">
        <f>L83+L84+L85</f>
        <v>963.93189008370086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4177.038190362704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1054</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95301.705243161996</v>
      </c>
      <c r="N48" s="276">
        <f>K48*M48</f>
        <v>905.36619981003889</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1400.5184085128483</v>
      </c>
      <c r="N49" s="276">
        <f>K49*M49</f>
        <v>2394.8864785569704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SUM(N48:N53)</f>
        <v>3300.2526783670091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1333</v>
      </c>
      <c r="B59" s="49" t="str">
        <f>VLOOKUP(A59,TRANSPORTE!A5:D117,3,FALSE)</f>
        <v>Transporte de agregado tipo LA-3</v>
      </c>
      <c r="C59" s="321"/>
      <c r="D59" s="321"/>
      <c r="E59" s="321"/>
      <c r="F59" s="321"/>
      <c r="G59" s="321"/>
      <c r="H59" s="315" t="s">
        <v>1468</v>
      </c>
      <c r="I59" s="412">
        <v>9.4999999999999998E-3</v>
      </c>
      <c r="J59" s="290">
        <v>1</v>
      </c>
      <c r="K59" s="412">
        <f>I59*J59</f>
        <v>9.4999999999999998E-3</v>
      </c>
      <c r="L59" s="923">
        <f>VLOOKUP(A59,TRANSPORTE!A5:D117,4,FALSE)</f>
        <v>1261.612228946582</v>
      </c>
      <c r="M59" s="924"/>
      <c r="N59" s="291">
        <f>K59*L59</f>
        <v>11.98531617499253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11.98531617499253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4800</v>
      </c>
      <c r="N70" s="399">
        <f>K70/M70</f>
        <v>45.109166666666667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3797.9477492308729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759.58954984617458</v>
      </c>
      <c r="M83" s="869"/>
      <c r="N83" s="54"/>
    </row>
    <row r="84" spans="1:14">
      <c r="B84" s="92" t="s">
        <v>973</v>
      </c>
      <c r="C84" s="93"/>
      <c r="D84" s="93"/>
      <c r="E84" s="93"/>
      <c r="F84" s="93"/>
      <c r="G84" s="93"/>
      <c r="H84" s="93"/>
      <c r="I84" s="90"/>
      <c r="J84" s="91"/>
      <c r="K84" s="308">
        <v>0.05</v>
      </c>
      <c r="L84" s="868">
        <f>N78*K84</f>
        <v>189.89738746154364</v>
      </c>
      <c r="M84" s="869"/>
      <c r="N84" s="54"/>
    </row>
    <row r="85" spans="1:14" ht="15.75" thickBot="1">
      <c r="B85" s="94" t="s">
        <v>974</v>
      </c>
      <c r="C85" s="95"/>
      <c r="D85" s="95"/>
      <c r="E85" s="95"/>
      <c r="F85" s="95"/>
      <c r="G85" s="95"/>
      <c r="H85" s="95"/>
      <c r="I85" s="96"/>
      <c r="J85" s="97"/>
      <c r="K85" s="309">
        <v>0.05</v>
      </c>
      <c r="L85" s="870">
        <f>N78*K85</f>
        <v>189.89738746154364</v>
      </c>
      <c r="M85" s="871"/>
      <c r="N85" s="54"/>
    </row>
    <row r="86" spans="1:14" ht="15.75" thickBot="1">
      <c r="B86" s="834" t="s">
        <v>953</v>
      </c>
      <c r="C86" s="835"/>
      <c r="D86" s="835"/>
      <c r="E86" s="835"/>
      <c r="F86" s="835"/>
      <c r="G86" s="835"/>
      <c r="H86" s="835"/>
      <c r="I86" s="835"/>
      <c r="J86" s="835"/>
      <c r="K86" s="835"/>
      <c r="L86" s="835"/>
      <c r="M86" s="836"/>
      <c r="N86" s="55">
        <f>L83+L84+L85</f>
        <v>1139.3843247692619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4937.3320740001345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1055</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95301.705243161996</v>
      </c>
      <c r="N48" s="276">
        <f>K48*M48</f>
        <v>452.68309990501945</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1400.5184085128483</v>
      </c>
      <c r="N49" s="276">
        <f>K49*M49</f>
        <v>1496.8040490981064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1949.4871490031258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23">
        <f>VLOOKUP(A58,TRANSPORTE!A5:D117,4,FALSE)</f>
        <v>1261.612228946582</v>
      </c>
      <c r="M58" s="924"/>
      <c r="N58" s="291">
        <f>K58*L58</f>
        <v>5.9926580874962649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5.9926580874962649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2441.189561779493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488.23791235589863</v>
      </c>
      <c r="M83" s="869"/>
      <c r="N83" s="54"/>
    </row>
    <row r="84" spans="1:14">
      <c r="B84" s="92" t="s">
        <v>973</v>
      </c>
      <c r="C84" s="93"/>
      <c r="D84" s="93"/>
      <c r="E84" s="93"/>
      <c r="F84" s="93"/>
      <c r="G84" s="93"/>
      <c r="H84" s="93"/>
      <c r="I84" s="90"/>
      <c r="J84" s="91"/>
      <c r="K84" s="308">
        <v>0.05</v>
      </c>
      <c r="L84" s="868">
        <f>N78*K84</f>
        <v>122.05947808897466</v>
      </c>
      <c r="M84" s="869"/>
      <c r="N84" s="54"/>
    </row>
    <row r="85" spans="1:14" ht="15.75" thickBot="1">
      <c r="B85" s="94" t="s">
        <v>974</v>
      </c>
      <c r="C85" s="95"/>
      <c r="D85" s="95"/>
      <c r="E85" s="95"/>
      <c r="F85" s="95"/>
      <c r="G85" s="95"/>
      <c r="H85" s="95"/>
      <c r="I85" s="96"/>
      <c r="J85" s="97"/>
      <c r="K85" s="309">
        <v>0.05</v>
      </c>
      <c r="L85" s="870">
        <f>N78*K85</f>
        <v>122.05947808897466</v>
      </c>
      <c r="M85" s="871"/>
      <c r="N85" s="54"/>
    </row>
    <row r="86" spans="1:14" ht="15.75" thickBot="1">
      <c r="B86" s="834" t="s">
        <v>953</v>
      </c>
      <c r="C86" s="835"/>
      <c r="D86" s="835"/>
      <c r="E86" s="835"/>
      <c r="F86" s="835"/>
      <c r="G86" s="835"/>
      <c r="H86" s="835"/>
      <c r="I86" s="835"/>
      <c r="J86" s="835"/>
      <c r="K86" s="835"/>
      <c r="L86" s="835"/>
      <c r="M86" s="836"/>
      <c r="N86" s="55">
        <f>L83+L84+L85</f>
        <v>732.35686853384789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3173.5464303133408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1056</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95301.933458574436</v>
      </c>
      <c r="N48" s="276">
        <f>K48*M48</f>
        <v>1191.2741682321805</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1805.5754054730696</v>
      </c>
      <c r="N49" s="276">
        <f>K49*M49</f>
        <v>2640.6540305043645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3831.9281987365448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23">
        <f>VLOOKUP(A58,TRANSPORTE!A5:D117,4,FALSE)</f>
        <v>1261.612228946582</v>
      </c>
      <c r="M58" s="924"/>
      <c r="N58" s="291">
        <f>K58*L58</f>
        <v>15.770152861832276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15.770152861832276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SUM(N69:N75)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4333.4081062872483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866.68162125744971</v>
      </c>
      <c r="M83" s="869"/>
      <c r="N83" s="54"/>
    </row>
    <row r="84" spans="1:14">
      <c r="B84" s="92" t="s">
        <v>973</v>
      </c>
      <c r="C84" s="93"/>
      <c r="D84" s="93"/>
      <c r="E84" s="93"/>
      <c r="F84" s="93"/>
      <c r="G84" s="93"/>
      <c r="H84" s="93"/>
      <c r="I84" s="90"/>
      <c r="J84" s="91"/>
      <c r="K84" s="308">
        <v>0.05</v>
      </c>
      <c r="L84" s="868">
        <f>N78*K84</f>
        <v>216.67040531436243</v>
      </c>
      <c r="M84" s="869"/>
      <c r="N84" s="54"/>
    </row>
    <row r="85" spans="1:14" ht="15.75" thickBot="1">
      <c r="B85" s="94" t="s">
        <v>974</v>
      </c>
      <c r="C85" s="95"/>
      <c r="D85" s="95"/>
      <c r="E85" s="95"/>
      <c r="F85" s="95"/>
      <c r="G85" s="95"/>
      <c r="H85" s="95"/>
      <c r="I85" s="96"/>
      <c r="J85" s="97"/>
      <c r="K85" s="309">
        <v>0.05</v>
      </c>
      <c r="L85" s="870">
        <f>N78*K85</f>
        <v>216.67040531436243</v>
      </c>
      <c r="M85" s="871"/>
      <c r="N85" s="54"/>
    </row>
    <row r="86" spans="1:14" ht="15.75" thickBot="1">
      <c r="B86" s="834" t="s">
        <v>953</v>
      </c>
      <c r="C86" s="835"/>
      <c r="D86" s="835"/>
      <c r="E86" s="835"/>
      <c r="F86" s="835"/>
      <c r="G86" s="835"/>
      <c r="H86" s="835"/>
      <c r="I86" s="835"/>
      <c r="J86" s="835"/>
      <c r="K86" s="835"/>
      <c r="L86" s="835"/>
      <c r="M86" s="836"/>
      <c r="N86" s="55">
        <f>L83+L84+L85</f>
        <v>1300.0224318861744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5633.430538173423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1057</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77855.77732690933</v>
      </c>
      <c r="N48" s="276">
        <f>K48*M48</f>
        <v>739.62988460563861</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1805.5754054730696</v>
      </c>
      <c r="N49" s="276">
        <f>K49*M49</f>
        <v>2547.215503271133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3286.8453878767714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23">
        <f>VLOOKUP(A58,TRANSPORTE!A5:D117,4,FALSE)</f>
        <v>1261.612228946582</v>
      </c>
      <c r="M58" s="924"/>
      <c r="N58" s="291">
        <f>K58*L58</f>
        <v>11.98531617499253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11.98531617499253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3784.5404587406351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756.90809174812705</v>
      </c>
      <c r="M83" s="869"/>
      <c r="N83" s="54"/>
    </row>
    <row r="84" spans="1:14">
      <c r="B84" s="92" t="s">
        <v>973</v>
      </c>
      <c r="C84" s="93"/>
      <c r="D84" s="93"/>
      <c r="E84" s="93"/>
      <c r="F84" s="93"/>
      <c r="G84" s="93"/>
      <c r="H84" s="93"/>
      <c r="I84" s="90"/>
      <c r="J84" s="91"/>
      <c r="K84" s="308">
        <v>0.05</v>
      </c>
      <c r="L84" s="868">
        <f>N78*K84</f>
        <v>189.22702293703176</v>
      </c>
      <c r="M84" s="869"/>
      <c r="N84" s="54"/>
    </row>
    <row r="85" spans="1:14" ht="15.75" thickBot="1">
      <c r="B85" s="94" t="s">
        <v>974</v>
      </c>
      <c r="C85" s="95"/>
      <c r="D85" s="95"/>
      <c r="E85" s="95"/>
      <c r="F85" s="95"/>
      <c r="G85" s="95"/>
      <c r="H85" s="95"/>
      <c r="I85" s="96"/>
      <c r="J85" s="97"/>
      <c r="K85" s="309">
        <v>0.05</v>
      </c>
      <c r="L85" s="870">
        <f>N78*K85</f>
        <v>189.22702293703176</v>
      </c>
      <c r="M85" s="871"/>
      <c r="N85" s="54"/>
    </row>
    <row r="86" spans="1:14" ht="15.75" thickBot="1">
      <c r="B86" s="834" t="s">
        <v>953</v>
      </c>
      <c r="C86" s="835"/>
      <c r="D86" s="835"/>
      <c r="E86" s="835"/>
      <c r="F86" s="835"/>
      <c r="G86" s="835"/>
      <c r="H86" s="835"/>
      <c r="I86" s="835"/>
      <c r="J86" s="835"/>
      <c r="K86" s="835"/>
      <c r="L86" s="835"/>
      <c r="M86" s="836"/>
      <c r="N86" s="55">
        <f>L83+L84+L85</f>
        <v>1135.3621376221906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4919.9025963628255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1058</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95301.705243161996</v>
      </c>
      <c r="N48" s="276">
        <f>K48*M48</f>
        <v>905.36619981003889</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1805.5754054730696</v>
      </c>
      <c r="N49" s="276">
        <f>K49*M49</f>
        <v>3087.5339433589488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3992.9001431689876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1333</v>
      </c>
      <c r="B58" s="49" t="str">
        <f>VLOOKUP(A58,TRANSPORTE!A5:D117,3,FALSE)</f>
        <v>Transporte de agregado tipo LA-3</v>
      </c>
      <c r="C58" s="321"/>
      <c r="D58" s="321"/>
      <c r="E58" s="321"/>
      <c r="F58" s="321"/>
      <c r="G58" s="321"/>
      <c r="H58" s="315" t="s">
        <v>1468</v>
      </c>
      <c r="I58" s="412">
        <v>9.4999999999999998E-3</v>
      </c>
      <c r="J58" s="290">
        <v>1</v>
      </c>
      <c r="K58" s="412">
        <f>I58*J58</f>
        <v>9.4999999999999998E-3</v>
      </c>
      <c r="L58" s="923">
        <f>VLOOKUP(A58,TRANSPORTE!A5:D117,4,FALSE)</f>
        <v>1261.612228946582</v>
      </c>
      <c r="M58" s="924"/>
      <c r="N58" s="291">
        <f>K58*L58</f>
        <v>11.98531617499253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11.98531617499253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SUM(N69:N75)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4490.5952140328509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898.11904280657018</v>
      </c>
      <c r="M83" s="869"/>
      <c r="N83" s="54"/>
    </row>
    <row r="84" spans="1:14">
      <c r="B84" s="92" t="s">
        <v>973</v>
      </c>
      <c r="C84" s="93"/>
      <c r="D84" s="93"/>
      <c r="E84" s="93"/>
      <c r="F84" s="93"/>
      <c r="G84" s="93"/>
      <c r="H84" s="93"/>
      <c r="I84" s="90"/>
      <c r="J84" s="91"/>
      <c r="K84" s="308">
        <v>0.05</v>
      </c>
      <c r="L84" s="868">
        <f>N78*K84</f>
        <v>224.52976070164254</v>
      </c>
      <c r="M84" s="869"/>
      <c r="N84" s="54"/>
    </row>
    <row r="85" spans="1:14" ht="15.75" thickBot="1">
      <c r="B85" s="94" t="s">
        <v>974</v>
      </c>
      <c r="C85" s="95"/>
      <c r="D85" s="95"/>
      <c r="E85" s="95"/>
      <c r="F85" s="95"/>
      <c r="G85" s="95"/>
      <c r="H85" s="95"/>
      <c r="I85" s="96"/>
      <c r="J85" s="97"/>
      <c r="K85" s="309">
        <v>0.05</v>
      </c>
      <c r="L85" s="870">
        <f>N78*K85</f>
        <v>224.52976070164254</v>
      </c>
      <c r="M85" s="871"/>
      <c r="N85" s="54"/>
    </row>
    <row r="86" spans="1:14" ht="15.75" thickBot="1">
      <c r="B86" s="834" t="s">
        <v>953</v>
      </c>
      <c r="C86" s="835"/>
      <c r="D86" s="835"/>
      <c r="E86" s="835"/>
      <c r="F86" s="835"/>
      <c r="G86" s="835"/>
      <c r="H86" s="835"/>
      <c r="I86" s="835"/>
      <c r="J86" s="835"/>
      <c r="K86" s="835"/>
      <c r="L86" s="835"/>
      <c r="M86" s="836"/>
      <c r="N86" s="55">
        <f>L83+L84+L85</f>
        <v>1347.1785642098553</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5837.7737782427066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1059</v>
      </c>
      <c r="C31" s="84" t="s">
        <v>2066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136</v>
      </c>
      <c r="B36" s="847" t="str">
        <f>VLOOKUP(A36,EQUIPOS!A6:D154,3,FALSE)</f>
        <v>Camión de Slurry</v>
      </c>
      <c r="C36" s="848"/>
      <c r="D36" s="848"/>
      <c r="E36" s="848"/>
      <c r="F36" s="848"/>
      <c r="G36" s="848"/>
      <c r="H36" s="849"/>
      <c r="I36" s="271"/>
      <c r="J36" s="272"/>
      <c r="K36" s="273">
        <f>VLOOKUP(A36,EQUIPOS!A6:D163,4,FALSE)</f>
        <v>164108.07851182669</v>
      </c>
      <c r="L36" s="274"/>
      <c r="M36" s="275">
        <v>600</v>
      </c>
      <c r="N36" s="276">
        <f>K36/M36</f>
        <v>273.5134641863778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600</v>
      </c>
      <c r="N37" s="276">
        <f>K37/M37</f>
        <v>144.18746840862812</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N76*M41</f>
        <v>0.67335467419668338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418.37428726920263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95301.705243161996</v>
      </c>
      <c r="N48" s="276">
        <f>K48*M48</f>
        <v>452.68309990501945</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1805.5754054730696</v>
      </c>
      <c r="N49" s="276">
        <f>K49*M49</f>
        <v>1929.708714599343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2382.3918145043626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23">
        <f>VLOOKUP(A58,TRANSPORTE!A5:D117,4,FALSE)</f>
        <v>1261.612228946582</v>
      </c>
      <c r="M58" s="924"/>
      <c r="N58" s="291">
        <f>K58*L58</f>
        <v>5.9926580874962649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5.9926580874962649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SUM(N69:N75)</f>
        <v>67.335467419668333</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N43+N53+N64+N76</f>
        <v>2874.0942272807301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574.81884545614605</v>
      </c>
      <c r="M83" s="869"/>
      <c r="N83" s="54"/>
    </row>
    <row r="84" spans="1:14">
      <c r="B84" s="92" t="s">
        <v>973</v>
      </c>
      <c r="C84" s="93"/>
      <c r="D84" s="93"/>
      <c r="E84" s="93"/>
      <c r="F84" s="93"/>
      <c r="G84" s="93"/>
      <c r="H84" s="93"/>
      <c r="I84" s="90"/>
      <c r="J84" s="91"/>
      <c r="K84" s="308">
        <v>0.05</v>
      </c>
      <c r="L84" s="868">
        <f>N78*K84</f>
        <v>143.70471136403651</v>
      </c>
      <c r="M84" s="869"/>
      <c r="N84" s="54"/>
    </row>
    <row r="85" spans="1:14" ht="15.75" thickBot="1">
      <c r="B85" s="94" t="s">
        <v>974</v>
      </c>
      <c r="C85" s="95"/>
      <c r="D85" s="95"/>
      <c r="E85" s="95"/>
      <c r="F85" s="95"/>
      <c r="G85" s="95"/>
      <c r="H85" s="95"/>
      <c r="I85" s="96"/>
      <c r="J85" s="97"/>
      <c r="K85" s="309">
        <v>0.05</v>
      </c>
      <c r="L85" s="870">
        <f>N78*K85</f>
        <v>143.70471136403651</v>
      </c>
      <c r="M85" s="871"/>
      <c r="N85" s="54"/>
    </row>
    <row r="86" spans="1:14" ht="15.75" thickBot="1">
      <c r="B86" s="834" t="s">
        <v>953</v>
      </c>
      <c r="C86" s="835"/>
      <c r="D86" s="835"/>
      <c r="E86" s="835"/>
      <c r="F86" s="835"/>
      <c r="G86" s="835"/>
      <c r="H86" s="835"/>
      <c r="I86" s="835"/>
      <c r="J86" s="835"/>
      <c r="K86" s="835"/>
      <c r="L86" s="835"/>
      <c r="M86" s="836"/>
      <c r="N86" s="55">
        <f>L83+L84+L85</f>
        <v>862.22826818421902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3736.322495464949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election activeCell="C72" sqref="C72"/>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1060</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290</v>
      </c>
      <c r="B37" s="847" t="str">
        <f>VLOOKUP(A37,EQUIPOS!A7:D154,3,FALSE)</f>
        <v>Planta trituradora</v>
      </c>
      <c r="C37" s="848"/>
      <c r="D37" s="848"/>
      <c r="E37" s="848"/>
      <c r="F37" s="848"/>
      <c r="G37" s="848"/>
      <c r="H37" s="849"/>
      <c r="I37" s="271"/>
      <c r="J37" s="272"/>
      <c r="K37" s="273">
        <f>VLOOKUP(A37,EQUIPOS!A7:D164,4,FALSE)</f>
        <v>654892.42797257868</v>
      </c>
      <c r="L37" s="274"/>
      <c r="M37" s="275">
        <v>30</v>
      </c>
      <c r="N37" s="276">
        <f t="shared" ref="N37:N43" si="0">K37/M37</f>
        <v>21829.747599085957</v>
      </c>
    </row>
    <row r="38" spans="1:14">
      <c r="A38" t="s">
        <v>168</v>
      </c>
      <c r="B38" s="847" t="str">
        <f>VLOOKUP(A38,EQUIPOS!A8:D154,3,FALSE)</f>
        <v>Compactador tipo  POTENCIA: 105 HP, PESO: 6 ton</v>
      </c>
      <c r="C38" s="848"/>
      <c r="D38" s="848"/>
      <c r="E38" s="848"/>
      <c r="F38" s="848"/>
      <c r="G38" s="848"/>
      <c r="H38" s="849"/>
      <c r="I38" s="271"/>
      <c r="J38" s="272"/>
      <c r="K38" s="273">
        <f>VLOOKUP(A38,EQUIPOS!A8:D165,4,FALSE)</f>
        <v>111893.37492958848</v>
      </c>
      <c r="L38" s="274"/>
      <c r="M38" s="275">
        <v>9</v>
      </c>
      <c r="N38" s="276">
        <f t="shared" si="0"/>
        <v>12432.59721439872</v>
      </c>
    </row>
    <row r="39" spans="1:14">
      <c r="A39" t="s">
        <v>173</v>
      </c>
      <c r="B39" s="847" t="str">
        <f>VLOOKUP(A39,EQUIPOS!A9:D154,3,FALSE)</f>
        <v>Compactador neumático de Potencia 70 HP, peso de 13 ton</v>
      </c>
      <c r="C39" s="848"/>
      <c r="D39" s="848"/>
      <c r="E39" s="848"/>
      <c r="F39" s="848"/>
      <c r="G39" s="848"/>
      <c r="H39" s="849"/>
      <c r="I39" s="271"/>
      <c r="J39" s="272"/>
      <c r="K39" s="273">
        <f>VLOOKUP(A39,EQUIPOS!A9:D166,4,FALSE)</f>
        <v>132237.62491678639</v>
      </c>
      <c r="L39" s="274"/>
      <c r="M39" s="275">
        <v>9</v>
      </c>
      <c r="N39" s="276">
        <f t="shared" si="0"/>
        <v>14693.069435198488</v>
      </c>
    </row>
    <row r="40" spans="1:14">
      <c r="A40" t="s">
        <v>286</v>
      </c>
      <c r="B40" s="847" t="str">
        <f>VLOOKUP(A40,EQUIPOS!A10:D154,3,FALSE)</f>
        <v>Planta de asfalto en frio</v>
      </c>
      <c r="C40" s="848"/>
      <c r="D40" s="848"/>
      <c r="E40" s="848"/>
      <c r="F40" s="848"/>
      <c r="G40" s="848"/>
      <c r="H40" s="849"/>
      <c r="I40" s="271"/>
      <c r="J40" s="272"/>
      <c r="K40" s="273">
        <f>VLOOKUP(A40,EQUIPOS!A10:D167,4,FALSE)</f>
        <v>262435.75068097422</v>
      </c>
      <c r="L40" s="274"/>
      <c r="M40" s="275">
        <v>9</v>
      </c>
      <c r="N40" s="276">
        <f t="shared" si="0"/>
        <v>29159.527853441581</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9</v>
      </c>
      <c r="N42" s="276">
        <f t="shared" si="0"/>
        <v>32020.016033830485</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N77*M46</f>
        <v>971.8939014389166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132016.22007979199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71.848156273149826</v>
      </c>
      <c r="N54" s="276">
        <f>K54*M54</f>
        <v>1796.2039068287456</v>
      </c>
    </row>
    <row r="55" spans="1:14" ht="15.75" thickBot="1">
      <c r="B55" s="46"/>
      <c r="C55" s="285"/>
      <c r="D55" s="285"/>
      <c r="E55" s="285"/>
      <c r="F55" s="285"/>
      <c r="G55" s="285"/>
      <c r="H55" s="285"/>
      <c r="I55" s="272"/>
      <c r="J55" s="228"/>
      <c r="K55" s="286"/>
      <c r="L55" s="271"/>
      <c r="M55" s="287"/>
      <c r="N55" s="288"/>
    </row>
    <row r="56" spans="1:14" ht="15.75" thickBot="1">
      <c r="B56" s="834" t="s">
        <v>953</v>
      </c>
      <c r="C56" s="835"/>
      <c r="D56" s="835"/>
      <c r="E56" s="835"/>
      <c r="F56" s="835"/>
      <c r="G56" s="835"/>
      <c r="H56" s="835"/>
      <c r="I56" s="835"/>
      <c r="J56" s="835"/>
      <c r="K56" s="835"/>
      <c r="L56" s="835"/>
      <c r="M56" s="836"/>
      <c r="N56" s="398">
        <f>SUM(N53:N55)</f>
        <v>42870.731302828746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A61" t="s">
        <v>1347</v>
      </c>
      <c r="B61" s="49" t="str">
        <f>VLOOKUP(A61,TRANSPORTE!A5:D117,3,FALSE)</f>
        <v>Transporte de Mezcla en Frio MDF-38</v>
      </c>
      <c r="C61" s="321"/>
      <c r="D61" s="321"/>
      <c r="E61" s="321"/>
      <c r="F61" s="321"/>
      <c r="G61" s="321"/>
      <c r="H61" s="315" t="s">
        <v>1468</v>
      </c>
      <c r="I61" s="283">
        <v>1.25</v>
      </c>
      <c r="J61" s="290">
        <v>1</v>
      </c>
      <c r="K61" s="283">
        <f>I61*J61</f>
        <v>1.25</v>
      </c>
      <c r="L61" s="923">
        <f>VLOOKUP(A61,TRANSPORTE!A5:D117,4,FALSE)</f>
        <v>1310.0965176803704</v>
      </c>
      <c r="M61" s="924"/>
      <c r="N61" s="291">
        <f>K61*L61</f>
        <v>1637.620647100463</v>
      </c>
    </row>
    <row r="62" spans="1:14">
      <c r="A62" t="s">
        <v>1269</v>
      </c>
      <c r="B62" s="49" t="str">
        <f>VLOOKUP(A62,TRANSPORTE!A6:D117,3,FALSE)</f>
        <v>Transporte de Material Crudo de Rio</v>
      </c>
      <c r="C62" s="50"/>
      <c r="D62" s="50"/>
      <c r="E62" s="50"/>
      <c r="F62" s="50"/>
      <c r="G62" s="50"/>
      <c r="H62" s="315" t="s">
        <v>1468</v>
      </c>
      <c r="I62" s="283">
        <v>1.4</v>
      </c>
      <c r="J62" s="290">
        <v>1</v>
      </c>
      <c r="K62" s="283">
        <f>I62*J62</f>
        <v>1.4</v>
      </c>
      <c r="L62" s="923">
        <f>VLOOKUP(A62,TRANSPORTE!A6:D117,4,FALSE)</f>
        <v>1270.1333007478286</v>
      </c>
      <c r="M62" s="924"/>
      <c r="N62" s="291">
        <f>K62*L62</f>
        <v>1778.18662104696</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f>N61+N62+N63+N64+N65</f>
        <v>3415.8072681474232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t="s">
        <v>19</v>
      </c>
      <c r="B72" s="52" t="str">
        <f>VLOOKUP(A72,'MANO DE OBRA'!A8:D68,3,FALSE)</f>
        <v>Obrero (8)</v>
      </c>
      <c r="C72" s="50"/>
      <c r="D72" s="50"/>
      <c r="E72" s="50"/>
      <c r="F72" s="50"/>
      <c r="G72" s="50"/>
      <c r="H72" s="50"/>
      <c r="I72" s="296">
        <f>K72/J72*100</f>
        <v>234080.00000000003</v>
      </c>
      <c r="J72" s="297">
        <v>185</v>
      </c>
      <c r="K72" s="298">
        <f>VLOOKUP(A72,'MANO DE OBRA'!A8:D99,4,FALSE)</f>
        <v>433048</v>
      </c>
      <c r="L72" s="53"/>
      <c r="M72" s="299">
        <f>M38*8</f>
        <v>72</v>
      </c>
      <c r="N72" s="399">
        <f>K72/M72</f>
        <v>6014.5555555555557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SUM(N72:N76)</f>
        <v>9718.9390143891651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N48+N56+N67+N77</f>
        <v>188021.69766515732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37604.339533031467</v>
      </c>
      <c r="M84" s="869"/>
      <c r="N84" s="54"/>
    </row>
    <row r="85" spans="1:14">
      <c r="B85" s="92" t="s">
        <v>973</v>
      </c>
      <c r="C85" s="93"/>
      <c r="D85" s="93"/>
      <c r="E85" s="93"/>
      <c r="F85" s="93"/>
      <c r="G85" s="93"/>
      <c r="H85" s="93"/>
      <c r="I85" s="90"/>
      <c r="J85" s="91"/>
      <c r="K85" s="308">
        <v>0.05</v>
      </c>
      <c r="L85" s="868">
        <f>N79*K85</f>
        <v>9401.0848832578667</v>
      </c>
      <c r="M85" s="869"/>
      <c r="N85" s="54"/>
    </row>
    <row r="86" spans="1:14" ht="15.75" thickBot="1">
      <c r="B86" s="94" t="s">
        <v>974</v>
      </c>
      <c r="C86" s="95"/>
      <c r="D86" s="95"/>
      <c r="E86" s="95"/>
      <c r="F86" s="95"/>
      <c r="G86" s="95"/>
      <c r="H86" s="95"/>
      <c r="I86" s="96"/>
      <c r="J86" s="97"/>
      <c r="K86" s="309">
        <v>0.05</v>
      </c>
      <c r="L86" s="870">
        <f>N79*K86</f>
        <v>9401.0848832578667</v>
      </c>
      <c r="M86" s="871"/>
      <c r="N86" s="54"/>
    </row>
    <row r="87" spans="1:14" ht="15.75" thickBot="1">
      <c r="B87" s="834" t="s">
        <v>953</v>
      </c>
      <c r="C87" s="835"/>
      <c r="D87" s="835"/>
      <c r="E87" s="835"/>
      <c r="F87" s="835"/>
      <c r="G87" s="835"/>
      <c r="H87" s="835"/>
      <c r="I87" s="835"/>
      <c r="J87" s="835"/>
      <c r="K87" s="835"/>
      <c r="L87" s="835"/>
      <c r="M87" s="836"/>
      <c r="N87" s="55">
        <f>L84+L85+L86</f>
        <v>56406.509299547193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244428.2069647045</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72" t="s">
        <v>2218</v>
      </c>
      <c r="C106" s="873"/>
      <c r="D106" s="873"/>
      <c r="E106" s="873"/>
      <c r="F106" s="873"/>
      <c r="G106" s="873"/>
      <c r="H106" s="873"/>
      <c r="I106" s="873"/>
      <c r="J106" s="873"/>
      <c r="K106" s="873"/>
      <c r="L106" s="873"/>
      <c r="M106" s="873"/>
      <c r="N106" s="874"/>
    </row>
    <row r="107" spans="2:14" ht="15" customHeight="1">
      <c r="B107" s="872"/>
      <c r="C107" s="873"/>
      <c r="D107" s="873"/>
      <c r="E107" s="873"/>
      <c r="F107" s="873"/>
      <c r="G107" s="873"/>
      <c r="H107" s="873"/>
      <c r="I107" s="873"/>
      <c r="J107" s="873"/>
      <c r="K107" s="873"/>
      <c r="L107" s="873"/>
      <c r="M107" s="873"/>
      <c r="N107" s="874"/>
    </row>
    <row r="108" spans="2:14" ht="30" customHeight="1">
      <c r="B108" s="875" t="s">
        <v>2219</v>
      </c>
      <c r="C108" s="876"/>
      <c r="D108" s="876"/>
      <c r="E108" s="876"/>
      <c r="F108" s="876"/>
      <c r="G108" s="876"/>
      <c r="H108" s="876"/>
      <c r="I108" s="876"/>
      <c r="J108" s="876"/>
      <c r="K108" s="876"/>
      <c r="L108" s="876"/>
      <c r="M108" s="876"/>
      <c r="N108" s="877"/>
    </row>
    <row r="109" spans="2:14">
      <c r="B109" s="875"/>
      <c r="C109" s="876"/>
      <c r="D109" s="876"/>
      <c r="E109" s="876"/>
      <c r="F109" s="876"/>
      <c r="G109" s="876"/>
      <c r="H109" s="876"/>
      <c r="I109" s="876"/>
      <c r="J109" s="876"/>
      <c r="K109" s="876"/>
      <c r="L109" s="876"/>
      <c r="M109" s="876"/>
      <c r="N109" s="87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11"/>
      <c r="K119" s="811"/>
      <c r="L119" s="811"/>
      <c r="M119" s="811"/>
      <c r="N119" s="812"/>
    </row>
    <row r="120" spans="2:14" ht="15.75" thickBot="1">
      <c r="B120" s="265" t="s">
        <v>2221</v>
      </c>
      <c r="C120" s="397"/>
      <c r="D120" s="397"/>
      <c r="E120" s="60"/>
      <c r="F120" s="60"/>
      <c r="G120" s="60"/>
      <c r="H120" s="60"/>
      <c r="I120" s="60"/>
      <c r="J120" s="813"/>
      <c r="K120" s="813"/>
      <c r="L120" s="813"/>
      <c r="M120" s="813"/>
      <c r="N120" s="81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13" zoomScale="78" zoomScaleNormal="78" workbookViewId="0">
      <selection activeCell="I36" sqref="I36"/>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1061</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168</v>
      </c>
      <c r="B37" s="847" t="str">
        <f>VLOOKUP(A37,EQUIPOS!A7:D154,3,FALSE)</f>
        <v>Compactador tipo  POTENCIA: 105 HP, PESO: 6 ton</v>
      </c>
      <c r="C37" s="848"/>
      <c r="D37" s="848"/>
      <c r="E37" s="848"/>
      <c r="F37" s="848"/>
      <c r="G37" s="848"/>
      <c r="H37" s="849"/>
      <c r="I37" s="271"/>
      <c r="J37" s="272"/>
      <c r="K37" s="273">
        <f>VLOOKUP(A37,EQUIPOS!A7:D164,4,FALSE)</f>
        <v>111893.37492958848</v>
      </c>
      <c r="L37" s="274"/>
      <c r="M37" s="275">
        <v>9</v>
      </c>
      <c r="N37" s="276">
        <f t="shared" ref="N37:N43" si="0">K37/M37</f>
        <v>12432.59721439872</v>
      </c>
    </row>
    <row r="38" spans="1:14">
      <c r="A38" t="s">
        <v>173</v>
      </c>
      <c r="B38" s="847" t="str">
        <f>VLOOKUP(A38,EQUIPOS!A8:D154,3,FALSE)</f>
        <v>Compactador neumático de Potencia 70 HP, peso de 13 ton</v>
      </c>
      <c r="C38" s="848"/>
      <c r="D38" s="848"/>
      <c r="E38" s="848"/>
      <c r="F38" s="848"/>
      <c r="G38" s="848"/>
      <c r="H38" s="849"/>
      <c r="I38" s="271"/>
      <c r="J38" s="272"/>
      <c r="K38" s="273">
        <f>VLOOKUP(A38,EQUIPOS!A8:D165,4,FALSE)</f>
        <v>132237.62491678639</v>
      </c>
      <c r="L38" s="274"/>
      <c r="M38" s="275">
        <v>9</v>
      </c>
      <c r="N38" s="276">
        <f t="shared" si="0"/>
        <v>14693.069435198488</v>
      </c>
    </row>
    <row r="39" spans="1:14">
      <c r="A39" t="s">
        <v>286</v>
      </c>
      <c r="B39" s="847" t="str">
        <f>VLOOKUP(A39,EQUIPOS!A9:D154,3,FALSE)</f>
        <v>Planta de asfalto en frio</v>
      </c>
      <c r="C39" s="848"/>
      <c r="D39" s="848"/>
      <c r="E39" s="848"/>
      <c r="F39" s="848"/>
      <c r="G39" s="848"/>
      <c r="H39" s="849"/>
      <c r="I39" s="271"/>
      <c r="J39" s="272"/>
      <c r="K39" s="273">
        <f>VLOOKUP(A39,EQUIPOS!A9:D166,4,FALSE)</f>
        <v>262435.75068097422</v>
      </c>
      <c r="L39" s="274"/>
      <c r="M39" s="275">
        <v>9</v>
      </c>
      <c r="N39" s="276">
        <f t="shared" si="0"/>
        <v>29159.527853441581</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9</v>
      </c>
      <c r="N42" s="276">
        <f t="shared" si="0"/>
        <v>32020.016033830485</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971.8939014389166</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132016.22007979199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1369</v>
      </c>
      <c r="B65" s="49" t="str">
        <f>VLOOKUP(A65,TRANSPORTE!A6:D117,3,FALSE)</f>
        <v>Transporte de Mezcla densa En Frio MDF-25</v>
      </c>
      <c r="C65" s="50"/>
      <c r="D65" s="50"/>
      <c r="E65" s="50"/>
      <c r="F65" s="50"/>
      <c r="G65" s="50"/>
      <c r="H65" s="315" t="s">
        <v>1468</v>
      </c>
      <c r="I65" s="283">
        <v>1.25</v>
      </c>
      <c r="J65" s="290">
        <v>1</v>
      </c>
      <c r="K65" s="283">
        <f>I65*J65</f>
        <v>1.25</v>
      </c>
      <c r="L65" s="923">
        <f>VLOOKUP(A65,TRANSPORTE!A6:D117,4,FALSE)</f>
        <v>1524.1599608973943</v>
      </c>
      <c r="M65" s="924"/>
      <c r="N65" s="291">
        <f>K65*L65</f>
        <v>1905.1999511217427</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3683.3865721687025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9718.9390143891651</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188289.27696917858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37657.855393835714</v>
      </c>
      <c r="M88" s="869"/>
      <c r="N88" s="54"/>
    </row>
    <row r="89" spans="1:14">
      <c r="B89" s="92" t="s">
        <v>973</v>
      </c>
      <c r="C89" s="93"/>
      <c r="D89" s="93"/>
      <c r="E89" s="93"/>
      <c r="F89" s="93"/>
      <c r="G89" s="93"/>
      <c r="H89" s="93"/>
      <c r="I89" s="90"/>
      <c r="J89" s="91"/>
      <c r="K89" s="308">
        <v>0.05</v>
      </c>
      <c r="L89" s="868">
        <f>N83*K89</f>
        <v>9414.4638484589286</v>
      </c>
      <c r="M89" s="869"/>
      <c r="N89" s="54"/>
    </row>
    <row r="90" spans="1:14" ht="15.75" thickBot="1">
      <c r="B90" s="94" t="s">
        <v>974</v>
      </c>
      <c r="C90" s="95"/>
      <c r="D90" s="95"/>
      <c r="E90" s="95"/>
      <c r="F90" s="95"/>
      <c r="G90" s="95"/>
      <c r="H90" s="95"/>
      <c r="I90" s="96"/>
      <c r="J90" s="97"/>
      <c r="K90" s="309">
        <v>0.05</v>
      </c>
      <c r="L90" s="870">
        <f>N83*K90</f>
        <v>9414.4638484589286</v>
      </c>
      <c r="M90" s="871"/>
      <c r="N90" s="54"/>
    </row>
    <row r="91" spans="1:14" ht="15.75" thickBot="1">
      <c r="B91" s="834" t="s">
        <v>953</v>
      </c>
      <c r="C91" s="835"/>
      <c r="D91" s="835"/>
      <c r="E91" s="835"/>
      <c r="F91" s="835"/>
      <c r="G91" s="835"/>
      <c r="H91" s="835"/>
      <c r="I91" s="835"/>
      <c r="J91" s="835"/>
      <c r="K91" s="835"/>
      <c r="L91" s="835"/>
      <c r="M91" s="836"/>
      <c r="N91" s="55">
        <f>L88+L89+L90</f>
        <v>56486.783090753575</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244776.06005993215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1062</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168</v>
      </c>
      <c r="B37" s="847" t="str">
        <f>VLOOKUP(A37,EQUIPOS!A7:D154,3,FALSE)</f>
        <v>Compactador tipo  POTENCIA: 105 HP, PESO: 6 ton</v>
      </c>
      <c r="C37" s="848"/>
      <c r="D37" s="848"/>
      <c r="E37" s="848"/>
      <c r="F37" s="848"/>
      <c r="G37" s="848"/>
      <c r="H37" s="849"/>
      <c r="I37" s="271"/>
      <c r="J37" s="272"/>
      <c r="K37" s="273">
        <f>VLOOKUP(A37,EQUIPOS!A7:D164,4,FALSE)</f>
        <v>111893.37492958848</v>
      </c>
      <c r="L37" s="274"/>
      <c r="M37" s="275">
        <v>9</v>
      </c>
      <c r="N37" s="276">
        <f t="shared" ref="N37:N43" si="0">K37/M37</f>
        <v>12432.59721439872</v>
      </c>
    </row>
    <row r="38" spans="1:14">
      <c r="A38" t="s">
        <v>173</v>
      </c>
      <c r="B38" s="847" t="str">
        <f>VLOOKUP(A38,EQUIPOS!A8:D154,3,FALSE)</f>
        <v>Compactador neumático de Potencia 70 HP, peso de 13 ton</v>
      </c>
      <c r="C38" s="848"/>
      <c r="D38" s="848"/>
      <c r="E38" s="848"/>
      <c r="F38" s="848"/>
      <c r="G38" s="848"/>
      <c r="H38" s="849"/>
      <c r="I38" s="271"/>
      <c r="J38" s="272"/>
      <c r="K38" s="273">
        <f>VLOOKUP(A38,EQUIPOS!A8:D165,4,FALSE)</f>
        <v>132237.62491678639</v>
      </c>
      <c r="L38" s="274"/>
      <c r="M38" s="275">
        <v>9</v>
      </c>
      <c r="N38" s="276">
        <f t="shared" si="0"/>
        <v>14693.069435198488</v>
      </c>
    </row>
    <row r="39" spans="1:14">
      <c r="A39" t="s">
        <v>286</v>
      </c>
      <c r="B39" s="847" t="str">
        <f>VLOOKUP(A39,EQUIPOS!A9:D154,3,FALSE)</f>
        <v>Planta de asfalto en frio</v>
      </c>
      <c r="C39" s="848"/>
      <c r="D39" s="848"/>
      <c r="E39" s="848"/>
      <c r="F39" s="848"/>
      <c r="G39" s="848"/>
      <c r="H39" s="849"/>
      <c r="I39" s="271"/>
      <c r="J39" s="272"/>
      <c r="K39" s="273">
        <f>VLOOKUP(A39,EQUIPOS!A9:D166,4,FALSE)</f>
        <v>262435.75068097422</v>
      </c>
      <c r="L39" s="274"/>
      <c r="M39" s="275">
        <v>9</v>
      </c>
      <c r="N39" s="276">
        <f t="shared" si="0"/>
        <v>29159.527853441581</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9</v>
      </c>
      <c r="N42" s="276">
        <f t="shared" si="0"/>
        <v>32020.016033830485</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971.8939014389166</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132016.22007979199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415">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v>1.4</v>
      </c>
      <c r="L64" s="923">
        <f>VLOOKUP(A64,TRANSPORTE!A5:D117,4,FALSE)</f>
        <v>1270.1333007478286</v>
      </c>
      <c r="M64" s="924"/>
      <c r="N64" s="291">
        <f>K64*L64</f>
        <v>1778.18662104696</v>
      </c>
    </row>
    <row r="65" spans="1:15">
      <c r="A65" t="s">
        <v>1349</v>
      </c>
      <c r="B65" s="49" t="str">
        <f>VLOOKUP(A65,TRANSPORTE!A6:D117,3,FALSE)</f>
        <v>Transporte de Mezcla en Frio DMF-19</v>
      </c>
      <c r="C65" s="50"/>
      <c r="D65" s="50"/>
      <c r="E65" s="50"/>
      <c r="F65" s="50"/>
      <c r="G65" s="50"/>
      <c r="H65" s="315" t="s">
        <v>1468</v>
      </c>
      <c r="I65" s="283">
        <v>1.25</v>
      </c>
      <c r="J65" s="290">
        <v>1</v>
      </c>
      <c r="K65" s="283">
        <v>1.25</v>
      </c>
      <c r="L65" s="923">
        <f>VLOOKUP(A65,TRANSPORTE!A6:D117,4,FALSE)</f>
        <v>1310.0965176803704</v>
      </c>
      <c r="M65" s="924"/>
      <c r="N65" s="291">
        <f>K65*L65</f>
        <v>1637.620647100463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3415.8072681474232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9718.9390143891651</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188021.69766515732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37604.339533031467</v>
      </c>
      <c r="M88" s="869"/>
      <c r="N88" s="54"/>
    </row>
    <row r="89" spans="1:14">
      <c r="B89" s="92" t="s">
        <v>973</v>
      </c>
      <c r="C89" s="93"/>
      <c r="D89" s="93"/>
      <c r="E89" s="93"/>
      <c r="F89" s="93"/>
      <c r="G89" s="93"/>
      <c r="H89" s="93"/>
      <c r="I89" s="90"/>
      <c r="J89" s="91"/>
      <c r="K89" s="308">
        <v>0.05</v>
      </c>
      <c r="L89" s="868">
        <f>N83*K89</f>
        <v>9401.0848832578667</v>
      </c>
      <c r="M89" s="869"/>
      <c r="N89" s="54"/>
    </row>
    <row r="90" spans="1:14" ht="15.75" thickBot="1">
      <c r="B90" s="94" t="s">
        <v>974</v>
      </c>
      <c r="C90" s="95"/>
      <c r="D90" s="95"/>
      <c r="E90" s="95"/>
      <c r="F90" s="95"/>
      <c r="G90" s="95"/>
      <c r="H90" s="95"/>
      <c r="I90" s="96"/>
      <c r="J90" s="97"/>
      <c r="K90" s="309">
        <v>0.05</v>
      </c>
      <c r="L90" s="870">
        <f>N83*K90</f>
        <v>9401.0848832578667</v>
      </c>
      <c r="M90" s="871"/>
      <c r="N90" s="54"/>
    </row>
    <row r="91" spans="1:14" ht="15.75" thickBot="1">
      <c r="B91" s="834" t="s">
        <v>953</v>
      </c>
      <c r="C91" s="835"/>
      <c r="D91" s="835"/>
      <c r="E91" s="835"/>
      <c r="F91" s="835"/>
      <c r="G91" s="835"/>
      <c r="H91" s="835"/>
      <c r="I91" s="835"/>
      <c r="J91" s="835"/>
      <c r="K91" s="835"/>
      <c r="L91" s="835"/>
      <c r="M91" s="836"/>
      <c r="N91" s="55">
        <f>L88+L89+L90</f>
        <v>56406.509299547193</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55">
        <f>N83+N91</f>
        <v>244428.2069647045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1063</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168</v>
      </c>
      <c r="B37" s="847" t="str">
        <f>VLOOKUP(A37,EQUIPOS!A7:D154,3,FALSE)</f>
        <v>Compactador tipo  POTENCIA: 105 HP, PESO: 6 ton</v>
      </c>
      <c r="C37" s="848"/>
      <c r="D37" s="848"/>
      <c r="E37" s="848"/>
      <c r="F37" s="848"/>
      <c r="G37" s="848"/>
      <c r="H37" s="849"/>
      <c r="I37" s="271"/>
      <c r="J37" s="272"/>
      <c r="K37" s="273">
        <f>VLOOKUP(A37,EQUIPOS!A7:D164,4,FALSE)</f>
        <v>111893.37492958848</v>
      </c>
      <c r="L37" s="274"/>
      <c r="M37" s="275">
        <v>7</v>
      </c>
      <c r="N37" s="276">
        <f t="shared" ref="N37:N43" si="0">K37/M37</f>
        <v>15984.767847084067</v>
      </c>
    </row>
    <row r="38" spans="1:14">
      <c r="A38" t="s">
        <v>173</v>
      </c>
      <c r="B38" s="847" t="str">
        <f>VLOOKUP(A38,EQUIPOS!A8:D154,3,FALSE)</f>
        <v>Compactador neumático de Potencia 70 HP, peso de 13 ton</v>
      </c>
      <c r="C38" s="848"/>
      <c r="D38" s="848"/>
      <c r="E38" s="848"/>
      <c r="F38" s="848"/>
      <c r="G38" s="848"/>
      <c r="H38" s="849"/>
      <c r="I38" s="271"/>
      <c r="J38" s="272"/>
      <c r="K38" s="273">
        <f>VLOOKUP(A38,EQUIPOS!A8:D165,4,FALSE)</f>
        <v>132237.62491678639</v>
      </c>
      <c r="L38" s="274"/>
      <c r="M38" s="275">
        <v>7</v>
      </c>
      <c r="N38" s="276">
        <f t="shared" si="0"/>
        <v>18891.089273826627</v>
      </c>
    </row>
    <row r="39" spans="1:14">
      <c r="A39" t="s">
        <v>286</v>
      </c>
      <c r="B39" s="847" t="str">
        <f>VLOOKUP(A39,EQUIPOS!A9:D154,3,FALSE)</f>
        <v>Planta de asfalto en frio</v>
      </c>
      <c r="C39" s="848"/>
      <c r="D39" s="848"/>
      <c r="E39" s="848"/>
      <c r="F39" s="848"/>
      <c r="G39" s="848"/>
      <c r="H39" s="849"/>
      <c r="I39" s="271"/>
      <c r="J39" s="272"/>
      <c r="K39" s="273">
        <f>VLOOKUP(A39,EQUIPOS!A9:D166,4,FALSE)</f>
        <v>262435.75068097422</v>
      </c>
      <c r="L39" s="274"/>
      <c r="M39" s="275">
        <v>9</v>
      </c>
      <c r="N39" s="276">
        <f t="shared" si="0"/>
        <v>29159.527853441581</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7</v>
      </c>
      <c r="N42" s="276">
        <f t="shared" si="0"/>
        <v>41168.592043496334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1110.7358873587618</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149053.82854669116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1343</v>
      </c>
      <c r="B65" s="49" t="str">
        <f>VLOOKUP(A65,TRANSPORTE!A5:D117,3,FALSE)</f>
        <v>Transporte de Mezcla Densa para Bacheo</v>
      </c>
      <c r="C65" s="50"/>
      <c r="D65" s="50"/>
      <c r="E65" s="50"/>
      <c r="F65" s="50"/>
      <c r="G65" s="50"/>
      <c r="H65" s="315" t="s">
        <v>1468</v>
      </c>
      <c r="I65" s="283">
        <v>1.25</v>
      </c>
      <c r="J65" s="283">
        <v>1</v>
      </c>
      <c r="K65" s="283">
        <f>I65*J65</f>
        <v>1.25</v>
      </c>
      <c r="L65" s="293"/>
      <c r="M65" s="294">
        <f>VLOOKUP(A64,TRANSPORTE!A5:D117,4,FALSE)</f>
        <v>1270.1333007478286</v>
      </c>
      <c r="N65" s="416">
        <f>K65*M65</f>
        <v>1587.6666259347858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3365.8532469817455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63</v>
      </c>
      <c r="N75" s="399">
        <f>K75/M75</f>
        <v>6873.7777777777774</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11107.358873587618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206397.77197008929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41279.554394017861</v>
      </c>
      <c r="M88" s="869"/>
      <c r="N88" s="54"/>
    </row>
    <row r="89" spans="1:14">
      <c r="B89" s="92" t="s">
        <v>973</v>
      </c>
      <c r="C89" s="93"/>
      <c r="D89" s="93"/>
      <c r="E89" s="93"/>
      <c r="F89" s="93"/>
      <c r="G89" s="93"/>
      <c r="H89" s="93"/>
      <c r="I89" s="90"/>
      <c r="J89" s="91"/>
      <c r="K89" s="308">
        <v>0.05</v>
      </c>
      <c r="L89" s="868">
        <f>N83*K89</f>
        <v>10319.888598504465</v>
      </c>
      <c r="M89" s="869"/>
      <c r="N89" s="54"/>
    </row>
    <row r="90" spans="1:14" ht="15.75" thickBot="1">
      <c r="B90" s="94" t="s">
        <v>974</v>
      </c>
      <c r="C90" s="95"/>
      <c r="D90" s="95"/>
      <c r="E90" s="95"/>
      <c r="F90" s="95"/>
      <c r="G90" s="95"/>
      <c r="H90" s="95"/>
      <c r="I90" s="96"/>
      <c r="J90" s="97"/>
      <c r="K90" s="309">
        <v>0.05</v>
      </c>
      <c r="L90" s="870">
        <f>N83*K90</f>
        <v>10319.888598504465</v>
      </c>
      <c r="M90" s="871"/>
      <c r="N90" s="54"/>
    </row>
    <row r="91" spans="1:14" ht="15.75" thickBot="1">
      <c r="B91" s="834" t="s">
        <v>953</v>
      </c>
      <c r="C91" s="835"/>
      <c r="D91" s="835"/>
      <c r="E91" s="835"/>
      <c r="F91" s="835"/>
      <c r="G91" s="835"/>
      <c r="H91" s="835"/>
      <c r="I91" s="835"/>
      <c r="J91" s="835"/>
      <c r="K91" s="835"/>
      <c r="L91" s="835"/>
      <c r="M91" s="836"/>
      <c r="N91" s="55">
        <f>L88+L89+L90</f>
        <v>61919.331591026785</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268317.10356111609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1064</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9</v>
      </c>
      <c r="N37" s="276">
        <f t="shared" ref="N37:N43" si="0">K37/M37</f>
        <v>14693.069435198488</v>
      </c>
    </row>
    <row r="38" spans="1:14">
      <c r="A38" t="s">
        <v>168</v>
      </c>
      <c r="B38" s="847" t="str">
        <f>VLOOKUP(A38,EQUIPOS!A8:D154,3,FALSE)</f>
        <v>Compactador tipo  POTENCIA: 105 HP, PESO: 6 ton</v>
      </c>
      <c r="C38" s="848"/>
      <c r="D38" s="848"/>
      <c r="E38" s="848"/>
      <c r="F38" s="848"/>
      <c r="G38" s="848"/>
      <c r="H38" s="849"/>
      <c r="I38" s="271"/>
      <c r="J38" s="272"/>
      <c r="K38" s="273">
        <f>VLOOKUP(A38,EQUIPOS!A8:D165,4,FALSE)</f>
        <v>111893.37492958848</v>
      </c>
      <c r="L38" s="274"/>
      <c r="M38" s="275">
        <v>9</v>
      </c>
      <c r="N38" s="276">
        <f t="shared" si="0"/>
        <v>12432.59721439872</v>
      </c>
    </row>
    <row r="39" spans="1:14">
      <c r="A39" t="s">
        <v>286</v>
      </c>
      <c r="B39" s="847" t="str">
        <f>VLOOKUP(A39,EQUIPOS!A9:D154,3,FALSE)</f>
        <v>Planta de asfalto en frio</v>
      </c>
      <c r="C39" s="848"/>
      <c r="D39" s="848"/>
      <c r="E39" s="848"/>
      <c r="F39" s="848"/>
      <c r="G39" s="848"/>
      <c r="H39" s="849"/>
      <c r="I39" s="271"/>
      <c r="J39" s="272"/>
      <c r="K39" s="273">
        <f>VLOOKUP(A39,EQUIPOS!A9:D166,4,FALSE)</f>
        <v>262435.75068097422</v>
      </c>
      <c r="L39" s="274"/>
      <c r="M39" s="275">
        <v>9</v>
      </c>
      <c r="N39" s="276">
        <f t="shared" si="0"/>
        <v>29159.527853441581</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9</v>
      </c>
      <c r="N42" s="276">
        <f t="shared" si="0"/>
        <v>32020.016033830485</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48"/>
      <c r="F46" s="848"/>
      <c r="G46" s="848"/>
      <c r="H46" s="849"/>
      <c r="I46" s="39"/>
      <c r="J46" s="40"/>
      <c r="K46" s="278"/>
      <c r="L46" s="280"/>
      <c r="M46" s="281"/>
      <c r="N46" s="282"/>
    </row>
    <row r="47" spans="1:14">
      <c r="B47" s="854" t="s">
        <v>952</v>
      </c>
      <c r="C47" s="969"/>
      <c r="D47" s="969"/>
      <c r="E47" s="41"/>
      <c r="F47" s="42"/>
      <c r="G47" s="42"/>
      <c r="H47" s="43"/>
      <c r="I47" s="39"/>
      <c r="J47" s="40"/>
      <c r="K47" s="283"/>
      <c r="L47" s="280"/>
      <c r="M47" s="405">
        <v>0.1</v>
      </c>
      <c r="N47" s="348">
        <f>N81*M47</f>
        <v>971.8939014389166</v>
      </c>
    </row>
    <row r="48" spans="1:14" ht="15.75" thickBot="1">
      <c r="B48" s="970"/>
      <c r="C48" s="971"/>
      <c r="D48" s="971"/>
      <c r="E48" s="971"/>
      <c r="F48" s="971"/>
      <c r="G48" s="971"/>
      <c r="H48" s="972"/>
      <c r="I48" s="856"/>
      <c r="J48" s="857"/>
      <c r="K48" s="44"/>
      <c r="L48" s="858"/>
      <c r="M48" s="973"/>
      <c r="N48" s="108"/>
    </row>
    <row r="49" spans="1:14" ht="15.75" thickBot="1">
      <c r="B49" s="834" t="s">
        <v>953</v>
      </c>
      <c r="C49" s="835"/>
      <c r="D49" s="835"/>
      <c r="E49" s="835"/>
      <c r="F49" s="835"/>
      <c r="G49" s="835"/>
      <c r="H49" s="835"/>
      <c r="I49" s="835"/>
      <c r="J49" s="835"/>
      <c r="K49" s="835"/>
      <c r="L49" s="835"/>
      <c r="M49" s="836"/>
      <c r="N49" s="398">
        <f>SUM(N36:N48)</f>
        <v>132016.22007979199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1350</v>
      </c>
      <c r="B65" s="49" t="str">
        <f>VLOOKUP(A65,TRANSPORTE!A6:D117,3,FALSE)</f>
        <v>Transporte de Mezcla en Frio  MAF-19</v>
      </c>
      <c r="C65" s="50"/>
      <c r="D65" s="50"/>
      <c r="E65" s="50"/>
      <c r="F65" s="50"/>
      <c r="G65" s="50"/>
      <c r="H65" s="315" t="s">
        <v>1468</v>
      </c>
      <c r="I65" s="283">
        <v>1.25</v>
      </c>
      <c r="J65" s="290">
        <v>1</v>
      </c>
      <c r="K65" s="283">
        <f>I65*J65</f>
        <v>1.25</v>
      </c>
      <c r="L65" s="923">
        <f>VLOOKUP(A65,TRANSPORTE!A6:D117,4,FALSE)</f>
        <v>1310.0965176803704</v>
      </c>
      <c r="M65" s="924"/>
      <c r="N65" s="291">
        <f>K65*L65</f>
        <v>1637.620647100463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3415.8072681474232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9718.9390143891651</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188021.69766515732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37604.339533031467</v>
      </c>
      <c r="M88" s="869"/>
      <c r="N88" s="54"/>
    </row>
    <row r="89" spans="1:14">
      <c r="B89" s="92" t="s">
        <v>973</v>
      </c>
      <c r="C89" s="93"/>
      <c r="D89" s="93"/>
      <c r="E89" s="93"/>
      <c r="F89" s="93"/>
      <c r="G89" s="93"/>
      <c r="H89" s="93"/>
      <c r="I89" s="90"/>
      <c r="J89" s="91"/>
      <c r="K89" s="308">
        <v>0.05</v>
      </c>
      <c r="L89" s="868">
        <f>N83*K89</f>
        <v>9401.0848832578667</v>
      </c>
      <c r="M89" s="869"/>
      <c r="N89" s="54"/>
    </row>
    <row r="90" spans="1:14" ht="15.75" thickBot="1">
      <c r="B90" s="94" t="s">
        <v>974</v>
      </c>
      <c r="C90" s="95"/>
      <c r="D90" s="95"/>
      <c r="E90" s="95"/>
      <c r="F90" s="95"/>
      <c r="G90" s="95"/>
      <c r="H90" s="95"/>
      <c r="I90" s="96"/>
      <c r="J90" s="97"/>
      <c r="K90" s="309">
        <v>0.05</v>
      </c>
      <c r="L90" s="870">
        <f>N83*K90</f>
        <v>9401.0848832578667</v>
      </c>
      <c r="M90" s="871"/>
      <c r="N90" s="54"/>
    </row>
    <row r="91" spans="1:14" ht="15.75" thickBot="1">
      <c r="B91" s="834" t="s">
        <v>953</v>
      </c>
      <c r="C91" s="835"/>
      <c r="D91" s="835"/>
      <c r="E91" s="835"/>
      <c r="F91" s="835"/>
      <c r="G91" s="835"/>
      <c r="H91" s="835"/>
      <c r="I91" s="835"/>
      <c r="J91" s="835"/>
      <c r="K91" s="835"/>
      <c r="L91" s="835"/>
      <c r="M91" s="836"/>
      <c r="N91" s="55">
        <f>L88+L89+L90</f>
        <v>56406.509299547193</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244428.2069647045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1065</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9</v>
      </c>
      <c r="N37" s="276">
        <f t="shared" ref="N37:N43" si="0">K37/M37</f>
        <v>14693.069435198488</v>
      </c>
    </row>
    <row r="38" spans="1:14">
      <c r="A38" t="s">
        <v>168</v>
      </c>
      <c r="B38" s="847" t="str">
        <f>VLOOKUP(A38,EQUIPOS!A8:D154,3,FALSE)</f>
        <v>Compactador tipo  POTENCIA: 105 HP, PESO: 6 ton</v>
      </c>
      <c r="C38" s="848"/>
      <c r="D38" s="848"/>
      <c r="E38" s="848"/>
      <c r="F38" s="848"/>
      <c r="G38" s="848"/>
      <c r="H38" s="849"/>
      <c r="I38" s="271"/>
      <c r="J38" s="272"/>
      <c r="K38" s="273">
        <f>VLOOKUP(A38,EQUIPOS!A8:D165,4,FALSE)</f>
        <v>111893.37492958848</v>
      </c>
      <c r="L38" s="274"/>
      <c r="M38" s="275">
        <v>9</v>
      </c>
      <c r="N38" s="276">
        <f t="shared" si="0"/>
        <v>12432.59721439872</v>
      </c>
    </row>
    <row r="39" spans="1:14">
      <c r="A39" t="s">
        <v>286</v>
      </c>
      <c r="B39" s="847" t="str">
        <f>VLOOKUP(A39,EQUIPOS!A9:D154,3,FALSE)</f>
        <v>Planta de asfalto en frio</v>
      </c>
      <c r="C39" s="848"/>
      <c r="D39" s="848"/>
      <c r="E39" s="848"/>
      <c r="F39" s="848"/>
      <c r="G39" s="848"/>
      <c r="H39" s="849"/>
      <c r="I39" s="271"/>
      <c r="J39" s="272"/>
      <c r="K39" s="273">
        <f>VLOOKUP(A39,EQUIPOS!A9:D166,4,FALSE)</f>
        <v>262435.75068097422</v>
      </c>
      <c r="L39" s="274"/>
      <c r="M39" s="275">
        <v>9</v>
      </c>
      <c r="N39" s="276">
        <f t="shared" si="0"/>
        <v>29159.527853441581</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9</v>
      </c>
      <c r="N42" s="276">
        <f t="shared" si="0"/>
        <v>32020.016033830485</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971.8939014389166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132016.22007979199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1357</v>
      </c>
      <c r="B64" s="49" t="str">
        <f>VLOOKUP(A64,TRANSPORTE!A6:D117,3,FALSE)</f>
        <v>Transporte de Mezcla Abierta en Frio MAF-25</v>
      </c>
      <c r="C64" s="50"/>
      <c r="D64" s="50"/>
      <c r="E64" s="50"/>
      <c r="F64" s="50"/>
      <c r="G64" s="50"/>
      <c r="H64" s="315" t="s">
        <v>1468</v>
      </c>
      <c r="I64" s="283">
        <v>1.25</v>
      </c>
      <c r="J64" s="290">
        <v>1</v>
      </c>
      <c r="K64" s="283">
        <f>I64*J64</f>
        <v>1.25</v>
      </c>
      <c r="L64" s="923">
        <f>VLOOKUP(A64,TRANSPORTE!A6:D117,4,FALSE)</f>
        <v>1330.000594107926</v>
      </c>
      <c r="M64" s="924"/>
      <c r="N64" s="291">
        <f>K64*L64</f>
        <v>1662.5007426349075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3440.6873636818673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9718.9390143891651</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188046.57776069175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37609.315552138352</v>
      </c>
      <c r="M87" s="869"/>
      <c r="N87" s="54"/>
    </row>
    <row r="88" spans="1:14">
      <c r="B88" s="92" t="s">
        <v>973</v>
      </c>
      <c r="C88" s="93"/>
      <c r="D88" s="93"/>
      <c r="E88" s="93"/>
      <c r="F88" s="93"/>
      <c r="G88" s="93"/>
      <c r="H88" s="93"/>
      <c r="I88" s="90"/>
      <c r="J88" s="91"/>
      <c r="K88" s="308">
        <v>0.05</v>
      </c>
      <c r="L88" s="868">
        <f>N82*K88</f>
        <v>9402.3288880345881</v>
      </c>
      <c r="M88" s="869"/>
      <c r="N88" s="54"/>
    </row>
    <row r="89" spans="1:14" ht="15.75" thickBot="1">
      <c r="B89" s="94" t="s">
        <v>974</v>
      </c>
      <c r="C89" s="95"/>
      <c r="D89" s="95"/>
      <c r="E89" s="95"/>
      <c r="F89" s="95"/>
      <c r="G89" s="95"/>
      <c r="H89" s="95"/>
      <c r="I89" s="96"/>
      <c r="J89" s="97"/>
      <c r="K89" s="309">
        <v>0.05</v>
      </c>
      <c r="L89" s="870">
        <f>N82*K89</f>
        <v>9402.3288880345881</v>
      </c>
      <c r="M89" s="871"/>
      <c r="N89" s="54"/>
    </row>
    <row r="90" spans="1:14" ht="15.75" thickBot="1">
      <c r="B90" s="834" t="s">
        <v>953</v>
      </c>
      <c r="C90" s="835"/>
      <c r="D90" s="835"/>
      <c r="E90" s="835"/>
      <c r="F90" s="835"/>
      <c r="G90" s="835"/>
      <c r="H90" s="835"/>
      <c r="I90" s="835"/>
      <c r="J90" s="835"/>
      <c r="K90" s="835"/>
      <c r="L90" s="835"/>
      <c r="M90" s="836"/>
      <c r="N90" s="55">
        <f>L87+L88+L89</f>
        <v>56413.973328207525</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244460.55108889929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1066</v>
      </c>
      <c r="C31" s="84" t="s">
        <v>1579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9</v>
      </c>
      <c r="N37" s="276">
        <f t="shared" ref="N37:N43" si="0">K37/M37</f>
        <v>14693.069435198488</v>
      </c>
    </row>
    <row r="38" spans="1:14">
      <c r="A38" t="s">
        <v>168</v>
      </c>
      <c r="B38" s="847" t="str">
        <f>VLOOKUP(A38,EQUIPOS!A8:D154,3,FALSE)</f>
        <v>Compactador tipo  POTENCIA: 105 HP, PESO: 6 ton</v>
      </c>
      <c r="C38" s="848"/>
      <c r="D38" s="848"/>
      <c r="E38" s="848"/>
      <c r="F38" s="848"/>
      <c r="G38" s="848"/>
      <c r="H38" s="849"/>
      <c r="I38" s="271"/>
      <c r="J38" s="272"/>
      <c r="K38" s="273">
        <f>VLOOKUP(A38,EQUIPOS!A8:D165,4,FALSE)</f>
        <v>111893.37492958848</v>
      </c>
      <c r="L38" s="274"/>
      <c r="M38" s="275">
        <v>9</v>
      </c>
      <c r="N38" s="276">
        <f t="shared" si="0"/>
        <v>12432.59721439872</v>
      </c>
    </row>
    <row r="39" spans="1:14">
      <c r="A39" t="s">
        <v>286</v>
      </c>
      <c r="B39" s="847" t="str">
        <f>VLOOKUP(A39,EQUIPOS!A9:D154,3,FALSE)</f>
        <v>Planta de asfalto en frio</v>
      </c>
      <c r="C39" s="848"/>
      <c r="D39" s="848"/>
      <c r="E39" s="848"/>
      <c r="F39" s="848"/>
      <c r="G39" s="848"/>
      <c r="H39" s="849"/>
      <c r="I39" s="271"/>
      <c r="J39" s="272"/>
      <c r="K39" s="273">
        <f>VLOOKUP(A39,EQUIPOS!A9:D166,4,FALSE)</f>
        <v>262435.75068097422</v>
      </c>
      <c r="L39" s="274"/>
      <c r="M39" s="275">
        <v>9</v>
      </c>
      <c r="N39" s="276">
        <f t="shared" si="0"/>
        <v>29159.527853441581</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9</v>
      </c>
      <c r="N42" s="276">
        <f t="shared" si="0"/>
        <v>32020.016033830485</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48"/>
      <c r="F46" s="848"/>
      <c r="G46" s="848"/>
      <c r="H46" s="849"/>
      <c r="I46" s="39"/>
      <c r="J46" s="40"/>
      <c r="K46" s="278"/>
      <c r="L46" s="280"/>
      <c r="M46" s="281"/>
      <c r="N46" s="282"/>
    </row>
    <row r="47" spans="1:14">
      <c r="B47" s="854" t="s">
        <v>952</v>
      </c>
      <c r="C47" s="969"/>
      <c r="D47" s="969"/>
      <c r="E47" s="41"/>
      <c r="F47" s="42"/>
      <c r="G47" s="42"/>
      <c r="H47" s="43"/>
      <c r="I47" s="39"/>
      <c r="J47" s="40"/>
      <c r="K47" s="283"/>
      <c r="L47" s="280"/>
      <c r="M47" s="405">
        <v>0.1</v>
      </c>
      <c r="N47" s="348">
        <f>N81*M47</f>
        <v>971.8939014389166</v>
      </c>
    </row>
    <row r="48" spans="1:14" ht="15.75" thickBot="1">
      <c r="B48" s="970"/>
      <c r="C48" s="971"/>
      <c r="D48" s="971"/>
      <c r="E48" s="971"/>
      <c r="F48" s="971"/>
      <c r="G48" s="971"/>
      <c r="H48" s="972"/>
      <c r="I48" s="856"/>
      <c r="J48" s="857"/>
      <c r="K48" s="44"/>
      <c r="L48" s="858"/>
      <c r="M48" s="973"/>
      <c r="N48" s="108"/>
    </row>
    <row r="49" spans="1:14" ht="15.75" thickBot="1">
      <c r="B49" s="834" t="s">
        <v>953</v>
      </c>
      <c r="C49" s="835"/>
      <c r="D49" s="835"/>
      <c r="E49" s="835"/>
      <c r="F49" s="835"/>
      <c r="G49" s="835"/>
      <c r="H49" s="835"/>
      <c r="I49" s="835"/>
      <c r="J49" s="835"/>
      <c r="K49" s="835"/>
      <c r="L49" s="835"/>
      <c r="M49" s="836"/>
      <c r="N49" s="398">
        <f>SUM(N36:N48)</f>
        <v>132016.22007979199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1352</v>
      </c>
      <c r="B65" s="49" t="str">
        <f>VLOOKUP(A65,TRANSPORTE!A6:D117,3,FALSE)</f>
        <v xml:space="preserve">Transporte de Mezcla Abierta en Frio MAF-38 </v>
      </c>
      <c r="C65" s="50"/>
      <c r="D65" s="50"/>
      <c r="E65" s="50"/>
      <c r="F65" s="50"/>
      <c r="G65" s="50"/>
      <c r="H65" s="315" t="s">
        <v>1468</v>
      </c>
      <c r="I65" s="283">
        <v>1.25</v>
      </c>
      <c r="J65" s="290">
        <v>1</v>
      </c>
      <c r="K65" s="283">
        <f>I65*J65</f>
        <v>1.25</v>
      </c>
      <c r="L65" s="923">
        <f>VLOOKUP(A65,TRANSPORTE!A6:D117,4,FALSE)</f>
        <v>1219.3279687179154</v>
      </c>
      <c r="M65" s="924"/>
      <c r="N65" s="291">
        <f>K65*L65</f>
        <v>1524.1599608973943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3302.3465819443545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9718.9390143891651</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187908.23697895423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37581.647395790846</v>
      </c>
      <c r="M88" s="869"/>
      <c r="N88" s="54"/>
    </row>
    <row r="89" spans="1:14">
      <c r="B89" s="92" t="s">
        <v>973</v>
      </c>
      <c r="C89" s="93"/>
      <c r="D89" s="93"/>
      <c r="E89" s="93"/>
      <c r="F89" s="93"/>
      <c r="G89" s="93"/>
      <c r="H89" s="93"/>
      <c r="I89" s="90"/>
      <c r="J89" s="91"/>
      <c r="K89" s="308">
        <v>0.05</v>
      </c>
      <c r="L89" s="868">
        <f>N83*K89</f>
        <v>9395.4118489477114</v>
      </c>
      <c r="M89" s="869"/>
      <c r="N89" s="54"/>
    </row>
    <row r="90" spans="1:14" ht="15.75" thickBot="1">
      <c r="B90" s="94" t="s">
        <v>974</v>
      </c>
      <c r="C90" s="95"/>
      <c r="D90" s="95"/>
      <c r="E90" s="95"/>
      <c r="F90" s="95"/>
      <c r="G90" s="95"/>
      <c r="H90" s="95"/>
      <c r="I90" s="96"/>
      <c r="J90" s="97"/>
      <c r="K90" s="309">
        <v>0.05</v>
      </c>
      <c r="L90" s="870">
        <f>N83*K90</f>
        <v>9395.4118489477114</v>
      </c>
      <c r="M90" s="871"/>
      <c r="N90" s="54"/>
    </row>
    <row r="91" spans="1:14" ht="15.75" thickBot="1">
      <c r="B91" s="834" t="s">
        <v>953</v>
      </c>
      <c r="C91" s="835"/>
      <c r="D91" s="835"/>
      <c r="E91" s="835"/>
      <c r="F91" s="835"/>
      <c r="G91" s="835"/>
      <c r="H91" s="835"/>
      <c r="I91" s="835"/>
      <c r="J91" s="835"/>
      <c r="K91" s="835"/>
      <c r="L91" s="835"/>
      <c r="M91" s="836"/>
      <c r="N91" s="55">
        <f>L88+L89+L90</f>
        <v>56372.471093686268</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244280.7080726405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 customHeight="1" thickBot="1">
      <c r="A31" t="s">
        <v>1845</v>
      </c>
      <c r="B31" s="83" t="s">
        <v>1067</v>
      </c>
      <c r="C31" s="974" t="s">
        <v>1580</v>
      </c>
      <c r="D31" s="974"/>
      <c r="E31" s="974"/>
      <c r="F31" s="975"/>
      <c r="G31" s="975"/>
      <c r="H31" s="975"/>
      <c r="I31" s="975"/>
      <c r="J31" s="975"/>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7</v>
      </c>
      <c r="N37" s="276">
        <f t="shared" ref="N37:N43" si="0">K37/M37</f>
        <v>18891.089273826627</v>
      </c>
    </row>
    <row r="38" spans="1:14">
      <c r="A38" t="s">
        <v>168</v>
      </c>
      <c r="B38" s="847" t="str">
        <f>VLOOKUP(A38,EQUIPOS!A8:D154,3,FALSE)</f>
        <v>Compactador tipo  POTENCIA: 105 HP, PESO: 6 ton</v>
      </c>
      <c r="C38" s="848"/>
      <c r="D38" s="848"/>
      <c r="E38" s="848"/>
      <c r="F38" s="848"/>
      <c r="G38" s="848"/>
      <c r="H38" s="849"/>
      <c r="I38" s="271"/>
      <c r="J38" s="272"/>
      <c r="K38" s="273">
        <f>VLOOKUP(A38,EQUIPOS!A8:D165,4,FALSE)</f>
        <v>111893.37492958848</v>
      </c>
      <c r="L38" s="274"/>
      <c r="M38" s="275">
        <v>7</v>
      </c>
      <c r="N38" s="276">
        <f t="shared" si="0"/>
        <v>15984.767847084067</v>
      </c>
    </row>
    <row r="39" spans="1:14">
      <c r="A39" t="s">
        <v>286</v>
      </c>
      <c r="B39" s="847" t="str">
        <f>VLOOKUP(A39,EQUIPOS!A9:D154,3,FALSE)</f>
        <v>Planta de asfalto en frio</v>
      </c>
      <c r="C39" s="848"/>
      <c r="D39" s="848"/>
      <c r="E39" s="848"/>
      <c r="F39" s="848"/>
      <c r="G39" s="848"/>
      <c r="H39" s="849"/>
      <c r="I39" s="271"/>
      <c r="J39" s="272"/>
      <c r="K39" s="273">
        <f>VLOOKUP(A39,EQUIPOS!A9:D166,4,FALSE)</f>
        <v>262435.75068097422</v>
      </c>
      <c r="L39" s="274"/>
      <c r="M39" s="275">
        <v>9</v>
      </c>
      <c r="N39" s="276">
        <f t="shared" si="0"/>
        <v>29159.527853441581</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7</v>
      </c>
      <c r="N42" s="276">
        <f t="shared" si="0"/>
        <v>41168.592043496334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9</v>
      </c>
      <c r="N43" s="276">
        <f t="shared" si="0"/>
        <v>7346.5347175992438</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1110.7358873587618</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149053.82854669116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1352</v>
      </c>
      <c r="B64" s="49" t="str">
        <f>VLOOKUP(A64,TRANSPORTE!A6:D117,3,FALSE)</f>
        <v xml:space="preserve">Transporte de Mezcla Abierta en Frio MAF-38 </v>
      </c>
      <c r="C64" s="50"/>
      <c r="D64" s="50"/>
      <c r="E64" s="50"/>
      <c r="F64" s="50"/>
      <c r="G64" s="50"/>
      <c r="H64" s="315" t="s">
        <v>1468</v>
      </c>
      <c r="I64" s="283">
        <v>1.25</v>
      </c>
      <c r="J64" s="290">
        <v>1</v>
      </c>
      <c r="K64" s="283">
        <f>I64*J64</f>
        <v>1.25</v>
      </c>
      <c r="L64" s="923">
        <f>VLOOKUP(A64,TRANSPORTE!A6:D117,4,FALSE)</f>
        <v>1219.3279687179154</v>
      </c>
      <c r="M64" s="924"/>
      <c r="N64" s="291">
        <f>K64*L64</f>
        <v>1524.1599608973943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3302.3465819443545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63</v>
      </c>
      <c r="N74" s="399">
        <f>K74/M74</f>
        <v>6873.7777777777774</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11107.358873587618</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206334.2653050519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41266.853061010384</v>
      </c>
      <c r="M87" s="869"/>
      <c r="N87" s="54"/>
    </row>
    <row r="88" spans="1:14">
      <c r="B88" s="92" t="s">
        <v>973</v>
      </c>
      <c r="C88" s="93"/>
      <c r="D88" s="93"/>
      <c r="E88" s="93"/>
      <c r="F88" s="93"/>
      <c r="G88" s="93"/>
      <c r="H88" s="93"/>
      <c r="I88" s="90"/>
      <c r="J88" s="91"/>
      <c r="K88" s="308">
        <v>0.05</v>
      </c>
      <c r="L88" s="868">
        <f>N82*K88</f>
        <v>10316.713265252596</v>
      </c>
      <c r="M88" s="869"/>
      <c r="N88" s="54"/>
    </row>
    <row r="89" spans="1:14" ht="15.75" thickBot="1">
      <c r="B89" s="94" t="s">
        <v>974</v>
      </c>
      <c r="C89" s="95"/>
      <c r="D89" s="95"/>
      <c r="E89" s="95"/>
      <c r="F89" s="95"/>
      <c r="G89" s="95"/>
      <c r="H89" s="95"/>
      <c r="I89" s="96"/>
      <c r="J89" s="97"/>
      <c r="K89" s="309">
        <v>0.05</v>
      </c>
      <c r="L89" s="870">
        <f>N82*K89</f>
        <v>10316.713265252596</v>
      </c>
      <c r="M89" s="871"/>
      <c r="N89" s="54"/>
    </row>
    <row r="90" spans="1:14" ht="15.75" thickBot="1">
      <c r="B90" s="834" t="s">
        <v>953</v>
      </c>
      <c r="C90" s="835"/>
      <c r="D90" s="835"/>
      <c r="E90" s="835"/>
      <c r="F90" s="835"/>
      <c r="G90" s="835"/>
      <c r="H90" s="835"/>
      <c r="I90" s="835"/>
      <c r="J90" s="835"/>
      <c r="K90" s="835"/>
      <c r="L90" s="835"/>
      <c r="M90" s="836"/>
      <c r="N90" s="55">
        <f>L87+L88+L89</f>
        <v>61900.27959151558</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268234.54489656747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16"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1068</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47"/>
      <c r="C47" s="848"/>
      <c r="D47" s="848"/>
      <c r="E47" s="848"/>
      <c r="F47" s="848"/>
      <c r="G47" s="848"/>
      <c r="H47" s="849"/>
      <c r="I47" s="850"/>
      <c r="J47" s="831"/>
      <c r="K47" s="273"/>
      <c r="L47" s="851"/>
      <c r="M47" s="852"/>
      <c r="N47" s="276"/>
    </row>
    <row r="48" spans="1:14">
      <c r="B48" s="847"/>
      <c r="C48" s="848"/>
      <c r="D48" s="848"/>
      <c r="E48" s="853"/>
      <c r="F48" s="848"/>
      <c r="G48" s="848"/>
      <c r="H48" s="849"/>
      <c r="I48" s="39"/>
      <c r="J48" s="40"/>
      <c r="K48" s="278"/>
      <c r="L48" s="280"/>
      <c r="M48" s="281"/>
      <c r="N48" s="282"/>
    </row>
    <row r="49" spans="1:14">
      <c r="B49" s="854" t="s">
        <v>952</v>
      </c>
      <c r="C49" s="855"/>
      <c r="D49" s="855"/>
      <c r="E49" s="41"/>
      <c r="F49" s="42"/>
      <c r="G49" s="42"/>
      <c r="H49" s="43"/>
      <c r="I49" s="39"/>
      <c r="J49" s="40"/>
      <c r="K49" s="283"/>
      <c r="L49" s="280"/>
      <c r="M49" s="405">
        <v>0.1</v>
      </c>
      <c r="N49" s="348">
        <f>N83*M49</f>
        <v>874.7045112950251</v>
      </c>
    </row>
    <row r="50" spans="1:14" ht="15.75" thickBot="1">
      <c r="B50" s="847"/>
      <c r="C50" s="848"/>
      <c r="D50" s="848"/>
      <c r="E50" s="848"/>
      <c r="F50" s="848"/>
      <c r="G50" s="848"/>
      <c r="H50" s="849"/>
      <c r="I50" s="856"/>
      <c r="J50" s="857"/>
      <c r="K50" s="44"/>
      <c r="L50" s="858"/>
      <c r="M50" s="859"/>
      <c r="N50" s="108"/>
    </row>
    <row r="51" spans="1:14" ht="15.75" thickBot="1">
      <c r="B51" s="834" t="s">
        <v>953</v>
      </c>
      <c r="C51" s="835"/>
      <c r="D51" s="835"/>
      <c r="E51" s="835"/>
      <c r="F51" s="835"/>
      <c r="G51" s="835"/>
      <c r="H51" s="835"/>
      <c r="I51" s="835"/>
      <c r="J51" s="835"/>
      <c r="K51" s="835"/>
      <c r="L51" s="835"/>
      <c r="M51" s="836"/>
      <c r="N51" s="398">
        <f>SUM(N36:N50)</f>
        <v>154134.35714693516</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25" t="s">
        <v>944</v>
      </c>
      <c r="C55" s="826"/>
      <c r="D55" s="826"/>
      <c r="E55" s="826"/>
      <c r="F55" s="826"/>
      <c r="G55" s="826"/>
      <c r="H55" s="826"/>
      <c r="I55" s="827"/>
      <c r="J55" s="319" t="s">
        <v>945</v>
      </c>
      <c r="K55" s="88" t="s">
        <v>946</v>
      </c>
      <c r="L55" s="828" t="s">
        <v>955</v>
      </c>
      <c r="M55" s="827"/>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29338.94814</v>
      </c>
      <c r="N56" s="276">
        <f>K56*M56</f>
        <v>41074.527395999998</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71.848156273149826</v>
      </c>
      <c r="N57" s="276">
        <f>K57*M57</f>
        <v>1796.2039068287456</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829"/>
      <c r="C60" s="830"/>
      <c r="D60" s="830"/>
      <c r="E60" s="830"/>
      <c r="F60" s="830"/>
      <c r="G60" s="830"/>
      <c r="H60" s="830"/>
      <c r="I60" s="831"/>
      <c r="J60" s="45"/>
      <c r="K60" s="47"/>
      <c r="L60" s="832"/>
      <c r="M60" s="833"/>
      <c r="N60" s="48"/>
    </row>
    <row r="61" spans="1:14" ht="15.75" thickBot="1">
      <c r="B61" s="834" t="s">
        <v>953</v>
      </c>
      <c r="C61" s="835"/>
      <c r="D61" s="835"/>
      <c r="E61" s="835"/>
      <c r="F61" s="835"/>
      <c r="G61" s="835"/>
      <c r="H61" s="835"/>
      <c r="I61" s="835"/>
      <c r="J61" s="835"/>
      <c r="K61" s="835"/>
      <c r="L61" s="835"/>
      <c r="M61" s="836"/>
      <c r="N61" s="398">
        <f>SUM(N56:N60)</f>
        <v>42870.731302828746</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7" t="s">
        <v>961</v>
      </c>
      <c r="M65" s="810"/>
      <c r="N65" s="79" t="s">
        <v>951</v>
      </c>
    </row>
    <row r="66" spans="1:15">
      <c r="A66" t="s">
        <v>1269</v>
      </c>
      <c r="B66" s="49" t="str">
        <f>VLOOKUP(A66,TRANSPORTE!A5:D117,3,FALSE)</f>
        <v>Transporte de Material Crudo de Rio</v>
      </c>
      <c r="C66" s="321"/>
      <c r="D66" s="321"/>
      <c r="E66" s="321"/>
      <c r="F66" s="321"/>
      <c r="G66" s="321"/>
      <c r="H66" s="315" t="s">
        <v>1468</v>
      </c>
      <c r="I66" s="283">
        <v>1.4</v>
      </c>
      <c r="J66" s="290">
        <v>1</v>
      </c>
      <c r="K66" s="283">
        <f>I66*J66</f>
        <v>1.4</v>
      </c>
      <c r="L66" s="923">
        <f>VLOOKUP(A66,TRANSPORTE!A5:D117,4,FALSE)</f>
        <v>1270.1333007478286</v>
      </c>
      <c r="M66" s="924"/>
      <c r="N66" s="291">
        <f>K66*L66</f>
        <v>1778.18662104696</v>
      </c>
    </row>
    <row r="67" spans="1:15">
      <c r="A67" t="s">
        <v>1364</v>
      </c>
      <c r="B67" s="49" t="str">
        <f>VLOOKUP(A67,TRANSPORTE!A6:D117,3,FALSE)</f>
        <v>Transporte de Mezcla densa en Caliente MDC-25</v>
      </c>
      <c r="C67" s="50"/>
      <c r="D67" s="50"/>
      <c r="E67" s="50"/>
      <c r="F67" s="50"/>
      <c r="G67" s="50"/>
      <c r="H67" s="315" t="s">
        <v>1468</v>
      </c>
      <c r="I67" s="283">
        <v>1.25</v>
      </c>
      <c r="J67" s="290">
        <v>1</v>
      </c>
      <c r="K67" s="283">
        <f>I67*J67</f>
        <v>1.25</v>
      </c>
      <c r="L67" s="923">
        <f>VLOOKUP(A67,TRANSPORTE!A6:D117,4,FALSE)</f>
        <v>1219.3279687179154</v>
      </c>
      <c r="M67" s="924"/>
      <c r="N67" s="291">
        <f>K67*L67</f>
        <v>1524.1599608973943</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23"/>
      <c r="M71" s="824"/>
      <c r="N71" s="130"/>
    </row>
    <row r="72" spans="1:15" ht="15.75" thickBot="1">
      <c r="B72" s="840" t="s">
        <v>953</v>
      </c>
      <c r="C72" s="841"/>
      <c r="D72" s="841"/>
      <c r="E72" s="841"/>
      <c r="F72" s="841"/>
      <c r="G72" s="841"/>
      <c r="H72" s="841"/>
      <c r="I72" s="841"/>
      <c r="J72" s="841"/>
      <c r="K72" s="841"/>
      <c r="L72" s="841"/>
      <c r="M72" s="842"/>
      <c r="N72" s="107">
        <f>N66+N67+N68+N69+N70</f>
        <v>3302.3465819443545</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t="s">
        <v>19</v>
      </c>
      <c r="B77" s="52" t="str">
        <f>VLOOKUP(A77,'MANO DE OBRA'!A8:D68,3,FALSE)</f>
        <v>Obrero (8)</v>
      </c>
      <c r="C77" s="50"/>
      <c r="D77" s="50"/>
      <c r="E77" s="50"/>
      <c r="F77" s="50"/>
      <c r="G77" s="50"/>
      <c r="H77" s="50"/>
      <c r="I77" s="296">
        <f>K77/J77*100</f>
        <v>234080.00000000003</v>
      </c>
      <c r="J77" s="297">
        <v>185</v>
      </c>
      <c r="K77" s="298">
        <f>VLOOKUP(A77,'MANO DE OBRA'!A8:D99,4,FALSE)</f>
        <v>433048</v>
      </c>
      <c r="L77" s="53"/>
      <c r="M77" s="299">
        <v>80</v>
      </c>
      <c r="N77" s="399">
        <f>K77/M77</f>
        <v>5413.1</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21"/>
      <c r="C82" s="822"/>
      <c r="D82" s="822"/>
      <c r="E82" s="822"/>
      <c r="F82" s="822"/>
      <c r="G82" s="822"/>
      <c r="H82" s="822"/>
      <c r="I82" s="129"/>
      <c r="J82" s="129"/>
      <c r="K82" s="129"/>
      <c r="L82" s="922"/>
      <c r="M82" s="922"/>
      <c r="N82" s="48"/>
    </row>
    <row r="83" spans="1:14" ht="15.75" thickBot="1">
      <c r="B83" s="840" t="s">
        <v>953</v>
      </c>
      <c r="C83" s="841"/>
      <c r="D83" s="841"/>
      <c r="E83" s="841"/>
      <c r="F83" s="841"/>
      <c r="G83" s="841"/>
      <c r="H83" s="841"/>
      <c r="I83" s="841"/>
      <c r="J83" s="841"/>
      <c r="K83" s="841"/>
      <c r="L83" s="841"/>
      <c r="M83" s="842"/>
      <c r="N83" s="305">
        <f>SUM(N77:N82)</f>
        <v>8747.0451129502508</v>
      </c>
    </row>
    <row r="84" spans="1:14" ht="15.75" thickBot="1">
      <c r="B84" s="36"/>
      <c r="C84" s="37"/>
      <c r="D84" s="37"/>
      <c r="E84" s="37"/>
      <c r="F84" s="37"/>
      <c r="G84" s="37"/>
      <c r="H84" s="37"/>
      <c r="I84" s="37"/>
      <c r="J84" s="37"/>
      <c r="K84" s="37"/>
      <c r="L84" s="37"/>
      <c r="M84" s="37"/>
      <c r="N84" s="38"/>
    </row>
    <row r="85" spans="1:14" ht="15.75" thickBot="1">
      <c r="B85" s="834" t="s">
        <v>967</v>
      </c>
      <c r="C85" s="835"/>
      <c r="D85" s="835"/>
      <c r="E85" s="835"/>
      <c r="F85" s="835"/>
      <c r="G85" s="835"/>
      <c r="H85" s="835"/>
      <c r="I85" s="835"/>
      <c r="J85" s="835"/>
      <c r="K85" s="835"/>
      <c r="L85" s="835"/>
      <c r="M85" s="836"/>
      <c r="N85" s="102">
        <f>N51+N61+N72+N83</f>
        <v>209054.4801446585</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5" t="s">
        <v>969</v>
      </c>
      <c r="C89" s="826"/>
      <c r="D89" s="826"/>
      <c r="E89" s="826"/>
      <c r="F89" s="826"/>
      <c r="G89" s="826"/>
      <c r="H89" s="826"/>
      <c r="I89" s="318"/>
      <c r="J89" s="338"/>
      <c r="K89" s="306" t="s">
        <v>970</v>
      </c>
      <c r="L89" s="864" t="s">
        <v>971</v>
      </c>
      <c r="M89" s="865"/>
      <c r="N89" s="307"/>
    </row>
    <row r="90" spans="1:14">
      <c r="B90" s="866" t="s">
        <v>972</v>
      </c>
      <c r="C90" s="867"/>
      <c r="D90" s="867"/>
      <c r="E90" s="867"/>
      <c r="F90" s="867"/>
      <c r="G90" s="867"/>
      <c r="H90" s="867"/>
      <c r="I90" s="90"/>
      <c r="J90" s="91"/>
      <c r="K90" s="308">
        <v>0.2</v>
      </c>
      <c r="L90" s="868">
        <f>N85*K90</f>
        <v>41810.896028931704</v>
      </c>
      <c r="M90" s="869"/>
      <c r="N90" s="54"/>
    </row>
    <row r="91" spans="1:14">
      <c r="B91" s="92" t="s">
        <v>973</v>
      </c>
      <c r="C91" s="93"/>
      <c r="D91" s="93"/>
      <c r="E91" s="93"/>
      <c r="F91" s="93"/>
      <c r="G91" s="93"/>
      <c r="H91" s="93"/>
      <c r="I91" s="90"/>
      <c r="J91" s="91"/>
      <c r="K91" s="308">
        <v>0.05</v>
      </c>
      <c r="L91" s="868">
        <f>N85*K91</f>
        <v>10452.724007232926</v>
      </c>
      <c r="M91" s="869"/>
      <c r="N91" s="54"/>
    </row>
    <row r="92" spans="1:14" ht="15.75" thickBot="1">
      <c r="B92" s="94" t="s">
        <v>974</v>
      </c>
      <c r="C92" s="95"/>
      <c r="D92" s="95"/>
      <c r="E92" s="95"/>
      <c r="F92" s="95"/>
      <c r="G92" s="95"/>
      <c r="H92" s="95"/>
      <c r="I92" s="96"/>
      <c r="J92" s="97"/>
      <c r="K92" s="309">
        <v>0.05</v>
      </c>
      <c r="L92" s="870">
        <f>N85*K92</f>
        <v>10452.724007232926</v>
      </c>
      <c r="M92" s="871"/>
      <c r="N92" s="54"/>
    </row>
    <row r="93" spans="1:14" ht="15.75" thickBot="1">
      <c r="B93" s="834" t="s">
        <v>953</v>
      </c>
      <c r="C93" s="835"/>
      <c r="D93" s="835"/>
      <c r="E93" s="835"/>
      <c r="F93" s="835"/>
      <c r="G93" s="835"/>
      <c r="H93" s="835"/>
      <c r="I93" s="835"/>
      <c r="J93" s="835"/>
      <c r="K93" s="835"/>
      <c r="L93" s="835"/>
      <c r="M93" s="836"/>
      <c r="N93" s="55">
        <f>L90+L91+L92</f>
        <v>62716.344043397563</v>
      </c>
    </row>
    <row r="94" spans="1:14" ht="15.75" thickBot="1">
      <c r="B94" s="36"/>
      <c r="C94" s="37"/>
      <c r="D94" s="37"/>
      <c r="E94" s="37"/>
      <c r="F94" s="37"/>
      <c r="G94" s="37"/>
      <c r="H94" s="37"/>
      <c r="I94" s="37"/>
      <c r="J94" s="37"/>
      <c r="K94" s="37"/>
      <c r="L94" s="37"/>
      <c r="M94" s="37"/>
      <c r="N94" s="38"/>
    </row>
    <row r="95" spans="1:14" ht="15.75" thickBot="1">
      <c r="A95" t="s">
        <v>2016</v>
      </c>
      <c r="B95" s="834" t="s">
        <v>975</v>
      </c>
      <c r="C95" s="835"/>
      <c r="D95" s="835"/>
      <c r="E95" s="835"/>
      <c r="F95" s="835"/>
      <c r="G95" s="835"/>
      <c r="H95" s="835"/>
      <c r="I95" s="835"/>
      <c r="J95" s="835"/>
      <c r="K95" s="835"/>
      <c r="L95" s="835"/>
      <c r="M95" s="836"/>
      <c r="N95" s="192">
        <f>N85+N93</f>
        <v>271770.82418805605</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72" t="s">
        <v>2218</v>
      </c>
      <c r="C112" s="873"/>
      <c r="D112" s="873"/>
      <c r="E112" s="873"/>
      <c r="F112" s="873"/>
      <c r="G112" s="873"/>
      <c r="H112" s="873"/>
      <c r="I112" s="873"/>
      <c r="J112" s="873"/>
      <c r="K112" s="873"/>
      <c r="L112" s="873"/>
      <c r="M112" s="873"/>
      <c r="N112" s="874"/>
    </row>
    <row r="113" spans="2:14" ht="15" customHeight="1">
      <c r="B113" s="872"/>
      <c r="C113" s="873"/>
      <c r="D113" s="873"/>
      <c r="E113" s="873"/>
      <c r="F113" s="873"/>
      <c r="G113" s="873"/>
      <c r="H113" s="873"/>
      <c r="I113" s="873"/>
      <c r="J113" s="873"/>
      <c r="K113" s="873"/>
      <c r="L113" s="873"/>
      <c r="M113" s="873"/>
      <c r="N113" s="874"/>
    </row>
    <row r="114" spans="2:14" ht="30" customHeight="1">
      <c r="B114" s="875" t="s">
        <v>2219</v>
      </c>
      <c r="C114" s="876"/>
      <c r="D114" s="876"/>
      <c r="E114" s="876"/>
      <c r="F114" s="876"/>
      <c r="G114" s="876"/>
      <c r="H114" s="876"/>
      <c r="I114" s="876"/>
      <c r="J114" s="876"/>
      <c r="K114" s="876"/>
      <c r="L114" s="876"/>
      <c r="M114" s="876"/>
      <c r="N114" s="877"/>
    </row>
    <row r="115" spans="2:14">
      <c r="B115" s="875"/>
      <c r="C115" s="876"/>
      <c r="D115" s="876"/>
      <c r="E115" s="876"/>
      <c r="F115" s="876"/>
      <c r="G115" s="876"/>
      <c r="H115" s="876"/>
      <c r="I115" s="876"/>
      <c r="J115" s="876"/>
      <c r="K115" s="876"/>
      <c r="L115" s="876"/>
      <c r="M115" s="876"/>
      <c r="N115" s="877"/>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2220</v>
      </c>
      <c r="C125" s="58"/>
      <c r="D125" s="58"/>
      <c r="E125" s="15"/>
      <c r="F125" s="15"/>
      <c r="G125" s="15"/>
      <c r="H125" s="15"/>
      <c r="I125" s="15"/>
      <c r="J125" s="811"/>
      <c r="K125" s="811"/>
      <c r="L125" s="811"/>
      <c r="M125" s="811"/>
      <c r="N125" s="812"/>
    </row>
    <row r="126" spans="2:14" ht="15.75" thickBot="1">
      <c r="B126" s="265" t="s">
        <v>2221</v>
      </c>
      <c r="C126" s="397"/>
      <c r="D126" s="397"/>
      <c r="E126" s="60"/>
      <c r="F126" s="60"/>
      <c r="G126" s="60"/>
      <c r="H126" s="60"/>
      <c r="I126" s="60"/>
      <c r="J126" s="813"/>
      <c r="K126" s="813"/>
      <c r="L126" s="813"/>
      <c r="M126" s="813"/>
      <c r="N126"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1069</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1362</v>
      </c>
      <c r="B65" s="49" t="str">
        <f>VLOOKUP(A65,TRANSPORTE!A6:D117,3,FALSE)</f>
        <v>Transporte de Mezcla Densa en Caliente MDC-19</v>
      </c>
      <c r="C65" s="50"/>
      <c r="D65" s="50"/>
      <c r="E65" s="50"/>
      <c r="F65" s="50"/>
      <c r="G65" s="50"/>
      <c r="H65" s="315" t="s">
        <v>1468</v>
      </c>
      <c r="I65" s="283">
        <v>1.25</v>
      </c>
      <c r="J65" s="290">
        <v>1</v>
      </c>
      <c r="K65" s="283">
        <f>I65*J65</f>
        <v>1.25</v>
      </c>
      <c r="L65" s="923">
        <f>VLOOKUP(A65,TRANSPORTE!A6:D117,4,FALSE)</f>
        <v>1524.1599608973943</v>
      </c>
      <c r="M65" s="924"/>
      <c r="N65" s="291">
        <f>K65*L65</f>
        <v>1905.1999511217427</v>
      </c>
    </row>
    <row r="66" spans="1:15">
      <c r="B66" s="49"/>
      <c r="C66" s="50"/>
      <c r="D66" s="50"/>
      <c r="E66" s="50"/>
      <c r="F66" s="50"/>
      <c r="G66" s="50"/>
      <c r="H66" s="292"/>
      <c r="I66" s="283"/>
      <c r="J66" s="283"/>
      <c r="K66" s="283"/>
      <c r="L66" s="923"/>
      <c r="M66" s="92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3683.3865721687025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209435.52013488286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41887.104026976573</v>
      </c>
      <c r="M88" s="869"/>
      <c r="N88" s="54"/>
    </row>
    <row r="89" spans="1:14">
      <c r="B89" s="92" t="s">
        <v>973</v>
      </c>
      <c r="C89" s="93"/>
      <c r="D89" s="93"/>
      <c r="E89" s="93"/>
      <c r="F89" s="93"/>
      <c r="G89" s="93"/>
      <c r="H89" s="93"/>
      <c r="I89" s="90"/>
      <c r="J89" s="91"/>
      <c r="K89" s="308">
        <v>0.05</v>
      </c>
      <c r="L89" s="868">
        <f>N83*K89</f>
        <v>10471.776006744143</v>
      </c>
      <c r="M89" s="869"/>
      <c r="N89" s="54"/>
    </row>
    <row r="90" spans="1:14" ht="15.75" thickBot="1">
      <c r="B90" s="94" t="s">
        <v>974</v>
      </c>
      <c r="C90" s="95"/>
      <c r="D90" s="95"/>
      <c r="E90" s="95"/>
      <c r="F90" s="95"/>
      <c r="G90" s="95"/>
      <c r="H90" s="95"/>
      <c r="I90" s="96"/>
      <c r="J90" s="97"/>
      <c r="K90" s="309">
        <v>0.05</v>
      </c>
      <c r="L90" s="870">
        <f>N83*K90</f>
        <v>10471.776006744143</v>
      </c>
      <c r="M90" s="871"/>
      <c r="N90" s="54"/>
    </row>
    <row r="91" spans="1:14" ht="15.75" thickBot="1">
      <c r="B91" s="834" t="s">
        <v>953</v>
      </c>
      <c r="C91" s="835"/>
      <c r="D91" s="835"/>
      <c r="E91" s="835"/>
      <c r="F91" s="835"/>
      <c r="G91" s="835"/>
      <c r="H91" s="835"/>
      <c r="I91" s="835"/>
      <c r="J91" s="835"/>
      <c r="K91" s="835"/>
      <c r="L91" s="835"/>
      <c r="M91" s="836"/>
      <c r="N91" s="55">
        <f>L88+L89+L90</f>
        <v>62830.656040464855</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272266.1761753477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16" zoomScale="78" zoomScaleNormal="78" workbookViewId="0">
      <selection activeCell="A50" sqref="A50"/>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1070</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1376</v>
      </c>
      <c r="B65" s="49" t="str">
        <f>VLOOKUP(A65,TRANSPORTE!A6:D117,3,FALSE)</f>
        <v>Transporte de Mezcla Densa en Caliente MDC-10</v>
      </c>
      <c r="C65" s="50"/>
      <c r="D65" s="50"/>
      <c r="E65" s="50"/>
      <c r="F65" s="50"/>
      <c r="G65" s="50"/>
      <c r="H65" s="315" t="s">
        <v>1468</v>
      </c>
      <c r="I65" s="283">
        <v>1.25</v>
      </c>
      <c r="J65" s="290">
        <v>1</v>
      </c>
      <c r="K65" s="283">
        <f>I65*J65</f>
        <v>1.25</v>
      </c>
      <c r="L65" s="923">
        <f>VLOOKUP(A65,TRANSPORTE!A6:D117,4,FALSE)</f>
        <v>1330.000594107926</v>
      </c>
      <c r="M65" s="924"/>
      <c r="N65" s="291">
        <f>K65*L65</f>
        <v>1662.5007426349075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3440.6873636818673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209192.82092639603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41838.564185279211</v>
      </c>
      <c r="M88" s="869"/>
      <c r="N88" s="54"/>
    </row>
    <row r="89" spans="1:14">
      <c r="B89" s="92" t="s">
        <v>973</v>
      </c>
      <c r="C89" s="93"/>
      <c r="D89" s="93"/>
      <c r="E89" s="93"/>
      <c r="F89" s="93"/>
      <c r="G89" s="93"/>
      <c r="H89" s="93"/>
      <c r="I89" s="90"/>
      <c r="J89" s="91"/>
      <c r="K89" s="308">
        <v>0.05</v>
      </c>
      <c r="L89" s="868">
        <f>N83*K89</f>
        <v>10459.641046319803</v>
      </c>
      <c r="M89" s="869"/>
      <c r="N89" s="54"/>
    </row>
    <row r="90" spans="1:14" ht="15.75" thickBot="1">
      <c r="B90" s="94" t="s">
        <v>974</v>
      </c>
      <c r="C90" s="95"/>
      <c r="D90" s="95"/>
      <c r="E90" s="95"/>
      <c r="F90" s="95"/>
      <c r="G90" s="95"/>
      <c r="H90" s="95"/>
      <c r="I90" s="96"/>
      <c r="J90" s="97"/>
      <c r="K90" s="309">
        <v>0.05</v>
      </c>
      <c r="L90" s="870">
        <f>N83*K90</f>
        <v>10459.641046319803</v>
      </c>
      <c r="M90" s="871"/>
      <c r="N90" s="54"/>
    </row>
    <row r="91" spans="1:14" ht="15.75" thickBot="1">
      <c r="B91" s="834" t="s">
        <v>953</v>
      </c>
      <c r="C91" s="835"/>
      <c r="D91" s="835"/>
      <c r="E91" s="835"/>
      <c r="F91" s="835"/>
      <c r="G91" s="835"/>
      <c r="H91" s="835"/>
      <c r="I91" s="835"/>
      <c r="J91" s="835"/>
      <c r="K91" s="835"/>
      <c r="L91" s="835"/>
      <c r="M91" s="836"/>
      <c r="N91" s="55">
        <f>L88+L89+L90</f>
        <v>62757.846277918819</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271950.66720431484</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 customHeight="1" thickBot="1">
      <c r="A31" t="s">
        <v>1845</v>
      </c>
      <c r="B31" s="83" t="s">
        <v>1071</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ht="15" customHeight="1">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874.7045112950251</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154134.35714693516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23">
        <f>VLOOKUP(A64,TRANSPORTE!A6:D117,4,FALSE)</f>
        <v>1219.3279687179154</v>
      </c>
      <c r="M64" s="924"/>
      <c r="N64" s="291">
        <f>K64*L64</f>
        <v>1524.1599608973943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3302.3465819443545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8747.0451129502508</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209054.4801446585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41810.896028931704</v>
      </c>
      <c r="M87" s="869"/>
      <c r="N87" s="54"/>
    </row>
    <row r="88" spans="1:14">
      <c r="B88" s="92" t="s">
        <v>973</v>
      </c>
      <c r="C88" s="93"/>
      <c r="D88" s="93"/>
      <c r="E88" s="93"/>
      <c r="F88" s="93"/>
      <c r="G88" s="93"/>
      <c r="H88" s="93"/>
      <c r="I88" s="90"/>
      <c r="J88" s="91"/>
      <c r="K88" s="308">
        <v>0.05</v>
      </c>
      <c r="L88" s="868">
        <f>N82*K88</f>
        <v>10452.724007232926</v>
      </c>
      <c r="M88" s="869"/>
      <c r="N88" s="54"/>
    </row>
    <row r="89" spans="1:14" ht="15.75" thickBot="1">
      <c r="B89" s="94" t="s">
        <v>974</v>
      </c>
      <c r="C89" s="95"/>
      <c r="D89" s="95"/>
      <c r="E89" s="95"/>
      <c r="F89" s="95"/>
      <c r="G89" s="95"/>
      <c r="H89" s="95"/>
      <c r="I89" s="96"/>
      <c r="J89" s="97"/>
      <c r="K89" s="309">
        <v>0.05</v>
      </c>
      <c r="L89" s="870">
        <f>N82*K89</f>
        <v>10452.724007232926</v>
      </c>
      <c r="M89" s="871"/>
      <c r="N89" s="54"/>
    </row>
    <row r="90" spans="1:14" ht="15.75" thickBot="1">
      <c r="B90" s="834" t="s">
        <v>953</v>
      </c>
      <c r="C90" s="835"/>
      <c r="D90" s="835"/>
      <c r="E90" s="835"/>
      <c r="F90" s="835"/>
      <c r="G90" s="835"/>
      <c r="H90" s="835"/>
      <c r="I90" s="835"/>
      <c r="J90" s="835"/>
      <c r="K90" s="835"/>
      <c r="L90" s="835"/>
      <c r="M90" s="836"/>
      <c r="N90" s="55">
        <f>L87+L88+L89</f>
        <v>62716.344043397563</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271770.82418805605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1072</v>
      </c>
      <c r="C31" s="84" t="s">
        <v>2071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874.7045112950251</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154134.35714693516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1339</v>
      </c>
      <c r="B64" s="49" t="str">
        <f>VLOOKUP(A64,TRANSPORTE!A6:D117,3,FALSE)</f>
        <v>Transporte de Mezcla Semi- Densa en Caliente MSC-19</v>
      </c>
      <c r="C64" s="50"/>
      <c r="D64" s="50"/>
      <c r="E64" s="50"/>
      <c r="F64" s="50"/>
      <c r="G64" s="50"/>
      <c r="H64" s="315" t="s">
        <v>1468</v>
      </c>
      <c r="I64" s="283">
        <v>1.25</v>
      </c>
      <c r="J64" s="290">
        <v>1</v>
      </c>
      <c r="K64" s="283">
        <f>I64*J64</f>
        <v>1.25</v>
      </c>
      <c r="L64" s="923">
        <f>VLOOKUP(A64,TRANSPORTE!A6:D117,4,FALSE)</f>
        <v>1524.1599608973943</v>
      </c>
      <c r="M64" s="924"/>
      <c r="N64" s="291">
        <f>K64*L64</f>
        <v>1905.1999511217427</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3683.3865721687025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8747.0451129502508</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209435.52013488286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41887.104026976573</v>
      </c>
      <c r="M87" s="869"/>
      <c r="N87" s="54"/>
    </row>
    <row r="88" spans="1:14">
      <c r="B88" s="92" t="s">
        <v>973</v>
      </c>
      <c r="C88" s="93"/>
      <c r="D88" s="93"/>
      <c r="E88" s="93"/>
      <c r="F88" s="93"/>
      <c r="G88" s="93"/>
      <c r="H88" s="93"/>
      <c r="I88" s="90"/>
      <c r="J88" s="91"/>
      <c r="K88" s="308">
        <v>0.05</v>
      </c>
      <c r="L88" s="868">
        <f>N82*K88</f>
        <v>10471.776006744143</v>
      </c>
      <c r="M88" s="869"/>
      <c r="N88" s="54"/>
    </row>
    <row r="89" spans="1:14" ht="15.75" thickBot="1">
      <c r="B89" s="94" t="s">
        <v>974</v>
      </c>
      <c r="C89" s="95"/>
      <c r="D89" s="95"/>
      <c r="E89" s="95"/>
      <c r="F89" s="95"/>
      <c r="G89" s="95"/>
      <c r="H89" s="95"/>
      <c r="I89" s="96"/>
      <c r="J89" s="97"/>
      <c r="K89" s="309">
        <v>0.05</v>
      </c>
      <c r="L89" s="870">
        <f>N82*K89</f>
        <v>10471.776006744143</v>
      </c>
      <c r="M89" s="871"/>
      <c r="N89" s="54"/>
    </row>
    <row r="90" spans="1:14" ht="15.75" thickBot="1">
      <c r="B90" s="834" t="s">
        <v>953</v>
      </c>
      <c r="C90" s="835"/>
      <c r="D90" s="835"/>
      <c r="E90" s="835"/>
      <c r="F90" s="835"/>
      <c r="G90" s="835"/>
      <c r="H90" s="835"/>
      <c r="I90" s="835"/>
      <c r="J90" s="835"/>
      <c r="K90" s="835"/>
      <c r="L90" s="835"/>
      <c r="M90" s="836"/>
      <c r="N90" s="55">
        <f>L87+L88+L89</f>
        <v>62830.656040464855</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272266.1761753477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1073</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23">
        <f>VLOOKUP(A65,TRANSPORTE!A6:D117,4,FALSE)</f>
        <v>1310.0965176803704</v>
      </c>
      <c r="M65" s="924"/>
      <c r="N65" s="291">
        <f>K65*L65</f>
        <v>1637.620647100463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3415.8072681474232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209167.94083086157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41833.588166172318</v>
      </c>
      <c r="M88" s="869"/>
      <c r="N88" s="54"/>
    </row>
    <row r="89" spans="1:14">
      <c r="B89" s="92" t="s">
        <v>973</v>
      </c>
      <c r="C89" s="93"/>
      <c r="D89" s="93"/>
      <c r="E89" s="93"/>
      <c r="F89" s="93"/>
      <c r="G89" s="93"/>
      <c r="H89" s="93"/>
      <c r="I89" s="90"/>
      <c r="J89" s="91"/>
      <c r="K89" s="308">
        <v>0.05</v>
      </c>
      <c r="L89" s="868">
        <f>N83*K89</f>
        <v>10458.397041543079</v>
      </c>
      <c r="M89" s="869"/>
      <c r="N89" s="54"/>
    </row>
    <row r="90" spans="1:14" ht="15.75" thickBot="1">
      <c r="B90" s="94" t="s">
        <v>974</v>
      </c>
      <c r="C90" s="95"/>
      <c r="D90" s="95"/>
      <c r="E90" s="95"/>
      <c r="F90" s="95"/>
      <c r="G90" s="95"/>
      <c r="H90" s="95"/>
      <c r="I90" s="96"/>
      <c r="J90" s="97"/>
      <c r="K90" s="309">
        <v>0.05</v>
      </c>
      <c r="L90" s="870">
        <f>N83*K90</f>
        <v>10458.397041543079</v>
      </c>
      <c r="M90" s="871"/>
      <c r="N90" s="54"/>
    </row>
    <row r="91" spans="1:14" ht="15.75" thickBot="1">
      <c r="B91" s="834" t="s">
        <v>953</v>
      </c>
      <c r="C91" s="835"/>
      <c r="D91" s="835"/>
      <c r="E91" s="835"/>
      <c r="F91" s="835"/>
      <c r="G91" s="835"/>
      <c r="H91" s="835"/>
      <c r="I91" s="835"/>
      <c r="J91" s="835"/>
      <c r="K91" s="835"/>
      <c r="L91" s="835"/>
      <c r="M91" s="836"/>
      <c r="N91" s="55">
        <f>L88+L89+L90</f>
        <v>62750.38224925848</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271918.32308012003</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1074</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23">
        <f>VLOOKUP(A65,TRANSPORTE!A6:D117,4,FALSE)</f>
        <v>1310.0965176803704</v>
      </c>
      <c r="M65" s="924"/>
      <c r="N65" s="291">
        <f>K65*L65</f>
        <v>1637.620647100463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3415.8072681474232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209167.94083086157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41833.588166172318</v>
      </c>
      <c r="M88" s="869"/>
      <c r="N88" s="54"/>
    </row>
    <row r="89" spans="1:14">
      <c r="B89" s="92" t="s">
        <v>973</v>
      </c>
      <c r="C89" s="93"/>
      <c r="D89" s="93"/>
      <c r="E89" s="93"/>
      <c r="F89" s="93"/>
      <c r="G89" s="93"/>
      <c r="H89" s="93"/>
      <c r="I89" s="90"/>
      <c r="J89" s="91"/>
      <c r="K89" s="308">
        <v>0.05</v>
      </c>
      <c r="L89" s="868">
        <f>N83*K89</f>
        <v>10458.397041543079</v>
      </c>
      <c r="M89" s="869"/>
      <c r="N89" s="54"/>
    </row>
    <row r="90" spans="1:14" ht="15.75" thickBot="1">
      <c r="B90" s="94" t="s">
        <v>974</v>
      </c>
      <c r="C90" s="95"/>
      <c r="D90" s="95"/>
      <c r="E90" s="95"/>
      <c r="F90" s="95"/>
      <c r="G90" s="95"/>
      <c r="H90" s="95"/>
      <c r="I90" s="96"/>
      <c r="J90" s="97"/>
      <c r="K90" s="309">
        <v>0.05</v>
      </c>
      <c r="L90" s="870">
        <f>N83*K90</f>
        <v>10458.397041543079</v>
      </c>
      <c r="M90" s="871"/>
      <c r="N90" s="54"/>
    </row>
    <row r="91" spans="1:14" ht="15.75" thickBot="1">
      <c r="B91" s="834" t="s">
        <v>953</v>
      </c>
      <c r="C91" s="835"/>
      <c r="D91" s="835"/>
      <c r="E91" s="835"/>
      <c r="F91" s="835"/>
      <c r="G91" s="835"/>
      <c r="H91" s="835"/>
      <c r="I91" s="835"/>
      <c r="J91" s="835"/>
      <c r="K91" s="835"/>
      <c r="L91" s="835"/>
      <c r="M91" s="836"/>
      <c r="N91" s="55">
        <f>L88+L89+L90</f>
        <v>62750.38224925848</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271918.32308012003</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1075</v>
      </c>
      <c r="C31" s="84" t="s">
        <v>1583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1293</v>
      </c>
      <c r="B65" s="49" t="str">
        <f>VLOOKUP(A65,TRANSPORTE!A6:D117,3,FALSE)</f>
        <v>Transporte de mezcla</v>
      </c>
      <c r="C65" s="50"/>
      <c r="D65" s="50"/>
      <c r="E65" s="50"/>
      <c r="F65" s="50"/>
      <c r="G65" s="50"/>
      <c r="H65" s="315" t="s">
        <v>1468</v>
      </c>
      <c r="I65" s="283">
        <v>1.25</v>
      </c>
      <c r="J65" s="290">
        <v>1</v>
      </c>
      <c r="K65" s="283">
        <f>I65*J65</f>
        <v>1.25</v>
      </c>
      <c r="L65" s="923">
        <f>VLOOKUP(A65,TRANSPORTE!A6:D117,4,FALSE)</f>
        <v>1524.1599608973943</v>
      </c>
      <c r="M65" s="924"/>
      <c r="N65" s="291">
        <f>K65*L65</f>
        <v>1905.1999511217427</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3683.3865721687025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209435.52013488286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41887.104026976573</v>
      </c>
      <c r="M88" s="869"/>
      <c r="N88" s="54"/>
    </row>
    <row r="89" spans="1:14">
      <c r="B89" s="92" t="s">
        <v>973</v>
      </c>
      <c r="C89" s="93"/>
      <c r="D89" s="93"/>
      <c r="E89" s="93"/>
      <c r="F89" s="93"/>
      <c r="G89" s="93"/>
      <c r="H89" s="93"/>
      <c r="I89" s="90"/>
      <c r="J89" s="91"/>
      <c r="K89" s="308">
        <v>0.05</v>
      </c>
      <c r="L89" s="868">
        <f>N83*K89</f>
        <v>10471.776006744143</v>
      </c>
      <c r="M89" s="869"/>
      <c r="N89" s="54"/>
    </row>
    <row r="90" spans="1:14" ht="15.75" thickBot="1">
      <c r="B90" s="94" t="s">
        <v>974</v>
      </c>
      <c r="C90" s="95"/>
      <c r="D90" s="95"/>
      <c r="E90" s="95"/>
      <c r="F90" s="95"/>
      <c r="G90" s="95"/>
      <c r="H90" s="95"/>
      <c r="I90" s="96"/>
      <c r="J90" s="97"/>
      <c r="K90" s="309">
        <v>0.05</v>
      </c>
      <c r="L90" s="870">
        <f>N83*K90</f>
        <v>10471.776006744143</v>
      </c>
      <c r="M90" s="871"/>
      <c r="N90" s="54"/>
    </row>
    <row r="91" spans="1:14" ht="15.75" thickBot="1">
      <c r="B91" s="834" t="s">
        <v>953</v>
      </c>
      <c r="C91" s="835"/>
      <c r="D91" s="835"/>
      <c r="E91" s="835"/>
      <c r="F91" s="835"/>
      <c r="G91" s="835"/>
      <c r="H91" s="835"/>
      <c r="I91" s="835"/>
      <c r="J91" s="835"/>
      <c r="K91" s="835"/>
      <c r="L91" s="835"/>
      <c r="M91" s="836"/>
      <c r="N91" s="55">
        <f>L88+L89+L90</f>
        <v>62830.656040464855</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272266.1761753477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19"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1584</v>
      </c>
      <c r="C31" s="84" t="s">
        <v>1585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8</v>
      </c>
      <c r="N37" s="276">
        <f t="shared" ref="N37:N43" si="0">K37/M37</f>
        <v>16529.703114598298</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8</v>
      </c>
      <c r="N38" s="276">
        <f t="shared" si="0"/>
        <v>13986.67186619856</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8</v>
      </c>
      <c r="N39" s="276">
        <f t="shared" si="0"/>
        <v>72530.095063539178</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8</v>
      </c>
      <c r="N42" s="276">
        <f t="shared" si="0"/>
        <v>36022.518038059294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8</v>
      </c>
      <c r="N43" s="276">
        <f t="shared" si="0"/>
        <v>8264.8515572991491</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971.8939014389166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183698.31446501796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23">
        <f>VLOOKUP(A64,TRANSPORTE!A6:D117,4,FALSE)</f>
        <v>1219.3279687179154</v>
      </c>
      <c r="M64" s="924"/>
      <c r="N64" s="291">
        <f>K64*L64</f>
        <v>1524.1599608973943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3302.3465819443545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9718.9390143891651</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239590.33136418019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47918.06627283604</v>
      </c>
      <c r="M87" s="869"/>
      <c r="N87" s="54"/>
    </row>
    <row r="88" spans="1:14">
      <c r="B88" s="92" t="s">
        <v>973</v>
      </c>
      <c r="C88" s="93"/>
      <c r="D88" s="93"/>
      <c r="E88" s="93"/>
      <c r="F88" s="93"/>
      <c r="G88" s="93"/>
      <c r="H88" s="93"/>
      <c r="I88" s="90"/>
      <c r="J88" s="91"/>
      <c r="K88" s="308">
        <v>0.05</v>
      </c>
      <c r="L88" s="868">
        <f>N82*K88</f>
        <v>11979.51656820901</v>
      </c>
      <c r="M88" s="869"/>
      <c r="N88" s="54"/>
    </row>
    <row r="89" spans="1:14" ht="15.75" thickBot="1">
      <c r="B89" s="94" t="s">
        <v>974</v>
      </c>
      <c r="C89" s="95"/>
      <c r="D89" s="95"/>
      <c r="E89" s="95"/>
      <c r="F89" s="95"/>
      <c r="G89" s="95"/>
      <c r="H89" s="95"/>
      <c r="I89" s="96"/>
      <c r="J89" s="97"/>
      <c r="K89" s="309">
        <v>0.05</v>
      </c>
      <c r="L89" s="870">
        <f>N82*K89</f>
        <v>11979.51656820901</v>
      </c>
      <c r="M89" s="871"/>
      <c r="N89" s="54"/>
    </row>
    <row r="90" spans="1:14" ht="15.75" thickBot="1">
      <c r="B90" s="834" t="s">
        <v>953</v>
      </c>
      <c r="C90" s="835"/>
      <c r="D90" s="835"/>
      <c r="E90" s="835"/>
      <c r="F90" s="835"/>
      <c r="G90" s="835"/>
      <c r="H90" s="835"/>
      <c r="I90" s="835"/>
      <c r="J90" s="835"/>
      <c r="K90" s="835"/>
      <c r="L90" s="835"/>
      <c r="M90" s="836"/>
      <c r="N90" s="55">
        <f>L87+L88+L89</f>
        <v>71877.099409254064</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311467.43077343423</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1586</v>
      </c>
      <c r="C31" s="84" t="s">
        <v>1587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8</v>
      </c>
      <c r="N37" s="276">
        <f t="shared" ref="N37:N43" si="0">K37/M37</f>
        <v>16529.703114598298</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8</v>
      </c>
      <c r="N38" s="276">
        <f t="shared" si="0"/>
        <v>13986.67186619856</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8</v>
      </c>
      <c r="N39" s="276">
        <f t="shared" si="0"/>
        <v>72530.095063539178</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8</v>
      </c>
      <c r="N42" s="276">
        <f t="shared" si="0"/>
        <v>36022.518038059294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8</v>
      </c>
      <c r="N43" s="276">
        <f t="shared" si="0"/>
        <v>8264.8515572991491</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971.8939014389166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183698.31446501796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23">
        <f>VLOOKUP(A64,TRANSPORTE!A6:D117,4,FALSE)</f>
        <v>1310.0965176803704</v>
      </c>
      <c r="M64" s="924"/>
      <c r="N64" s="291">
        <f>K64*L64</f>
        <v>1637.620647100463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3415.8072681474232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130"/>
    </row>
    <row r="80" spans="1:15" ht="15.75" thickBot="1">
      <c r="B80" s="840" t="s">
        <v>953</v>
      </c>
      <c r="C80" s="841"/>
      <c r="D80" s="841"/>
      <c r="E80" s="841"/>
      <c r="F80" s="841"/>
      <c r="G80" s="841"/>
      <c r="H80" s="841"/>
      <c r="I80" s="841"/>
      <c r="J80" s="841"/>
      <c r="K80" s="841"/>
      <c r="L80" s="841"/>
      <c r="M80" s="842"/>
      <c r="N80" s="464">
        <f>SUM(N74:N79)</f>
        <v>9718.9390143891651</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239703.79205038329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47940.758410076662</v>
      </c>
      <c r="M87" s="869"/>
      <c r="N87" s="54"/>
    </row>
    <row r="88" spans="1:14">
      <c r="B88" s="92" t="s">
        <v>973</v>
      </c>
      <c r="C88" s="93"/>
      <c r="D88" s="93"/>
      <c r="E88" s="93"/>
      <c r="F88" s="93"/>
      <c r="G88" s="93"/>
      <c r="H88" s="93"/>
      <c r="I88" s="90"/>
      <c r="J88" s="91"/>
      <c r="K88" s="308">
        <v>0.05</v>
      </c>
      <c r="L88" s="868">
        <f>N82*K88</f>
        <v>11985.189602519165</v>
      </c>
      <c r="M88" s="869"/>
      <c r="N88" s="54"/>
    </row>
    <row r="89" spans="1:14" ht="15.75" thickBot="1">
      <c r="B89" s="94" t="s">
        <v>974</v>
      </c>
      <c r="C89" s="95"/>
      <c r="D89" s="95"/>
      <c r="E89" s="95"/>
      <c r="F89" s="95"/>
      <c r="G89" s="95"/>
      <c r="H89" s="95"/>
      <c r="I89" s="96"/>
      <c r="J89" s="97"/>
      <c r="K89" s="309">
        <v>0.05</v>
      </c>
      <c r="L89" s="870">
        <f>N82*K89</f>
        <v>11985.189602519165</v>
      </c>
      <c r="M89" s="871"/>
      <c r="N89" s="54"/>
    </row>
    <row r="90" spans="1:14" ht="15.75" thickBot="1">
      <c r="B90" s="834" t="s">
        <v>953</v>
      </c>
      <c r="C90" s="835"/>
      <c r="D90" s="835"/>
      <c r="E90" s="835"/>
      <c r="F90" s="835"/>
      <c r="G90" s="835"/>
      <c r="H90" s="835"/>
      <c r="I90" s="835"/>
      <c r="J90" s="835"/>
      <c r="K90" s="835"/>
      <c r="L90" s="835"/>
      <c r="M90" s="836"/>
      <c r="N90" s="55">
        <f>L87+L88+L89</f>
        <v>71911.137615114989</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311614.92966549826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1588</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8</v>
      </c>
      <c r="N37" s="276">
        <f t="shared" ref="N37:N43" si="0">K37/M37</f>
        <v>16529.703114598298</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8</v>
      </c>
      <c r="N38" s="276">
        <f t="shared" si="0"/>
        <v>13986.67186619856</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8</v>
      </c>
      <c r="N39" s="276">
        <f t="shared" si="0"/>
        <v>72530.095063539178</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8</v>
      </c>
      <c r="N42" s="276">
        <f t="shared" si="0"/>
        <v>36022.518038059294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8</v>
      </c>
      <c r="N43" s="276">
        <f t="shared" si="0"/>
        <v>8264.8515572991491</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971.8939014389166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183698.31446501796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23">
        <f>VLOOKUP(A64,TRANSPORTE!A6:D117,4,FALSE)</f>
        <v>1310.0965176803704</v>
      </c>
      <c r="M64" s="924"/>
      <c r="N64" s="291">
        <f>K64*L64</f>
        <v>1637.620647100463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3415.8072681474232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9718.9390143891651</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239703.79205038329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47940.758410076662</v>
      </c>
      <c r="M87" s="869"/>
      <c r="N87" s="54"/>
    </row>
    <row r="88" spans="1:14">
      <c r="B88" s="92" t="s">
        <v>973</v>
      </c>
      <c r="C88" s="93"/>
      <c r="D88" s="93"/>
      <c r="E88" s="93"/>
      <c r="F88" s="93"/>
      <c r="G88" s="93"/>
      <c r="H88" s="93"/>
      <c r="I88" s="90"/>
      <c r="J88" s="91"/>
      <c r="K88" s="308">
        <v>0.05</v>
      </c>
      <c r="L88" s="868">
        <f>N82*K88</f>
        <v>11985.189602519165</v>
      </c>
      <c r="M88" s="869"/>
      <c r="N88" s="54"/>
    </row>
    <row r="89" spans="1:14" ht="15.75" thickBot="1">
      <c r="B89" s="94" t="s">
        <v>974</v>
      </c>
      <c r="C89" s="95"/>
      <c r="D89" s="95"/>
      <c r="E89" s="95"/>
      <c r="F89" s="95"/>
      <c r="G89" s="95"/>
      <c r="H89" s="95"/>
      <c r="I89" s="96"/>
      <c r="J89" s="97"/>
      <c r="K89" s="309">
        <v>0.05</v>
      </c>
      <c r="L89" s="870">
        <f>N82*K89</f>
        <v>11985.189602519165</v>
      </c>
      <c r="M89" s="871"/>
      <c r="N89" s="54"/>
    </row>
    <row r="90" spans="1:14" ht="15.75" thickBot="1">
      <c r="B90" s="834" t="s">
        <v>953</v>
      </c>
      <c r="C90" s="835"/>
      <c r="D90" s="835"/>
      <c r="E90" s="835"/>
      <c r="F90" s="835"/>
      <c r="G90" s="835"/>
      <c r="H90" s="835"/>
      <c r="I90" s="835"/>
      <c r="J90" s="835"/>
      <c r="K90" s="835"/>
      <c r="L90" s="835"/>
      <c r="M90" s="836"/>
      <c r="N90" s="55">
        <f>L87+L88+L89</f>
        <v>71911.137615114989</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311614.92966549826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1076</v>
      </c>
      <c r="C31" s="84" t="s">
        <v>2032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874.7045112950251</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154134.35714693516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1378</v>
      </c>
      <c r="B64" s="49" t="str">
        <f>VLOOKUP(A64,TRANSPORTE!A6:D117,3,FALSE)</f>
        <v>Transporte de mezcla abierta en caliente MAC-75</v>
      </c>
      <c r="C64" s="50"/>
      <c r="D64" s="50"/>
      <c r="E64" s="50"/>
      <c r="F64" s="50"/>
      <c r="G64" s="50"/>
      <c r="H64" s="315" t="s">
        <v>1468</v>
      </c>
      <c r="I64" s="283">
        <v>1.25</v>
      </c>
      <c r="J64" s="290">
        <v>1</v>
      </c>
      <c r="K64" s="283">
        <f>I64*J64</f>
        <v>1.25</v>
      </c>
      <c r="L64" s="923">
        <f>VLOOKUP(A64,TRANSPORTE!A6:D117,4,FALSE)</f>
        <v>1330.000594107926</v>
      </c>
      <c r="M64" s="924"/>
      <c r="N64" s="291">
        <f>K64*L64</f>
        <v>1662.5007426349075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3440.6873636818673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8747.0451129502508</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209192.82092639603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41838.564185279211</v>
      </c>
      <c r="M87" s="869"/>
      <c r="N87" s="54"/>
    </row>
    <row r="88" spans="1:14">
      <c r="B88" s="92" t="s">
        <v>973</v>
      </c>
      <c r="C88" s="93"/>
      <c r="D88" s="93"/>
      <c r="E88" s="93"/>
      <c r="F88" s="93"/>
      <c r="G88" s="93"/>
      <c r="H88" s="93"/>
      <c r="I88" s="90"/>
      <c r="J88" s="91"/>
      <c r="K88" s="308">
        <v>0.05</v>
      </c>
      <c r="L88" s="868">
        <f>N82*K88</f>
        <v>10459.641046319803</v>
      </c>
      <c r="M88" s="869"/>
      <c r="N88" s="54"/>
    </row>
    <row r="89" spans="1:14" ht="15.75" thickBot="1">
      <c r="B89" s="94" t="s">
        <v>974</v>
      </c>
      <c r="C89" s="95"/>
      <c r="D89" s="95"/>
      <c r="E89" s="95"/>
      <c r="F89" s="95"/>
      <c r="G89" s="95"/>
      <c r="H89" s="95"/>
      <c r="I89" s="96"/>
      <c r="J89" s="97"/>
      <c r="K89" s="309">
        <v>0.05</v>
      </c>
      <c r="L89" s="870">
        <f>N82*K89</f>
        <v>10459.641046319803</v>
      </c>
      <c r="M89" s="871"/>
      <c r="N89" s="54"/>
    </row>
    <row r="90" spans="1:14" ht="15.75" thickBot="1">
      <c r="B90" s="834" t="s">
        <v>953</v>
      </c>
      <c r="C90" s="835"/>
      <c r="D90" s="835"/>
      <c r="E90" s="835"/>
      <c r="F90" s="835"/>
      <c r="G90" s="835"/>
      <c r="H90" s="835"/>
      <c r="I90" s="835"/>
      <c r="J90" s="835"/>
      <c r="K90" s="835"/>
      <c r="L90" s="835"/>
      <c r="M90" s="836"/>
      <c r="N90" s="55">
        <f>L87+L88+L89</f>
        <v>62757.846277918819</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271950.66720431484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1077</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1379</v>
      </c>
      <c r="B65" s="49" t="str">
        <f>VLOOKUP(A65,TRANSPORTE!A6:D117,3,FALSE)</f>
        <v>Transporte de mezcla abierta en caliente MAC-63</v>
      </c>
      <c r="C65" s="50"/>
      <c r="D65" s="50"/>
      <c r="E65" s="50"/>
      <c r="F65" s="50"/>
      <c r="G65" s="50"/>
      <c r="H65" s="315" t="s">
        <v>1468</v>
      </c>
      <c r="I65" s="283">
        <v>1.25</v>
      </c>
      <c r="J65" s="290">
        <v>1</v>
      </c>
      <c r="K65" s="283">
        <f>I65*J65</f>
        <v>1.25</v>
      </c>
      <c r="L65" s="923">
        <f>VLOOKUP(A65,TRANSPORTE!A6:D117,4,FALSE)</f>
        <v>1330.000594107926</v>
      </c>
      <c r="M65" s="924"/>
      <c r="N65" s="291">
        <f>K65*L65</f>
        <v>1662.5007426349075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3440.6873636818673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130"/>
    </row>
    <row r="81" spans="1:14" ht="15.75" thickBot="1">
      <c r="B81" s="840" t="s">
        <v>953</v>
      </c>
      <c r="C81" s="841"/>
      <c r="D81" s="841"/>
      <c r="E81" s="841"/>
      <c r="F81" s="841"/>
      <c r="G81" s="841"/>
      <c r="H81" s="841"/>
      <c r="I81" s="841"/>
      <c r="J81" s="841"/>
      <c r="K81" s="841"/>
      <c r="L81" s="841"/>
      <c r="M81" s="842"/>
      <c r="N81" s="464">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209192.82092639603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41838.564185279211</v>
      </c>
      <c r="M88" s="869"/>
      <c r="N88" s="54"/>
    </row>
    <row r="89" spans="1:14">
      <c r="B89" s="92" t="s">
        <v>973</v>
      </c>
      <c r="C89" s="93"/>
      <c r="D89" s="93"/>
      <c r="E89" s="93"/>
      <c r="F89" s="93"/>
      <c r="G89" s="93"/>
      <c r="H89" s="93"/>
      <c r="I89" s="90"/>
      <c r="J89" s="91"/>
      <c r="K89" s="308">
        <v>0.05</v>
      </c>
      <c r="L89" s="868">
        <f>N83*K89</f>
        <v>10459.641046319803</v>
      </c>
      <c r="M89" s="869"/>
      <c r="N89" s="54"/>
    </row>
    <row r="90" spans="1:14" ht="15.75" thickBot="1">
      <c r="B90" s="94" t="s">
        <v>974</v>
      </c>
      <c r="C90" s="95"/>
      <c r="D90" s="95"/>
      <c r="E90" s="95"/>
      <c r="F90" s="95"/>
      <c r="G90" s="95"/>
      <c r="H90" s="95"/>
      <c r="I90" s="96"/>
      <c r="J90" s="97"/>
      <c r="K90" s="309">
        <v>0.05</v>
      </c>
      <c r="L90" s="870">
        <f>N83*K90</f>
        <v>10459.641046319803</v>
      </c>
      <c r="M90" s="871"/>
      <c r="N90" s="54"/>
    </row>
    <row r="91" spans="1:14" ht="15.75" thickBot="1">
      <c r="B91" s="834" t="s">
        <v>953</v>
      </c>
      <c r="C91" s="835"/>
      <c r="D91" s="835"/>
      <c r="E91" s="835"/>
      <c r="F91" s="835"/>
      <c r="G91" s="835"/>
      <c r="H91" s="835"/>
      <c r="I91" s="835"/>
      <c r="J91" s="835"/>
      <c r="K91" s="835"/>
      <c r="L91" s="835"/>
      <c r="M91" s="836"/>
      <c r="N91" s="55">
        <f>L88+L89+L90</f>
        <v>62757.846277918819</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271950.66720431484</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1078</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874.7045112950251</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154134.35714693516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23">
        <f>VLOOKUP(A64,TRANSPORTE!A6:D117,4,FALSE)</f>
        <v>1330.000594107926</v>
      </c>
      <c r="M64" s="924"/>
      <c r="N64" s="291">
        <f>K64*L64</f>
        <v>1662.5007426349075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3440.6873636818673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8747.0451129502508</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209192.82092639603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41838.564185279211</v>
      </c>
      <c r="M87" s="869"/>
      <c r="N87" s="54"/>
    </row>
    <row r="88" spans="1:14">
      <c r="B88" s="92" t="s">
        <v>973</v>
      </c>
      <c r="C88" s="93"/>
      <c r="D88" s="93"/>
      <c r="E88" s="93"/>
      <c r="F88" s="93"/>
      <c r="G88" s="93"/>
      <c r="H88" s="93"/>
      <c r="I88" s="90"/>
      <c r="J88" s="91"/>
      <c r="K88" s="308">
        <v>0.05</v>
      </c>
      <c r="L88" s="868">
        <f>N82*K88</f>
        <v>10459.641046319803</v>
      </c>
      <c r="M88" s="869"/>
      <c r="N88" s="54"/>
    </row>
    <row r="89" spans="1:14" ht="15.75" thickBot="1">
      <c r="B89" s="94" t="s">
        <v>974</v>
      </c>
      <c r="C89" s="95"/>
      <c r="D89" s="95"/>
      <c r="E89" s="95"/>
      <c r="F89" s="95"/>
      <c r="G89" s="95"/>
      <c r="H89" s="95"/>
      <c r="I89" s="96"/>
      <c r="J89" s="97"/>
      <c r="K89" s="309">
        <v>0.05</v>
      </c>
      <c r="L89" s="870">
        <f>N82*K89</f>
        <v>10459.641046319803</v>
      </c>
      <c r="M89" s="871"/>
      <c r="N89" s="54"/>
    </row>
    <row r="90" spans="1:14" ht="15.75" thickBot="1">
      <c r="B90" s="834" t="s">
        <v>953</v>
      </c>
      <c r="C90" s="835"/>
      <c r="D90" s="835"/>
      <c r="E90" s="835"/>
      <c r="F90" s="835"/>
      <c r="G90" s="835"/>
      <c r="H90" s="835"/>
      <c r="I90" s="835"/>
      <c r="J90" s="835"/>
      <c r="K90" s="835"/>
      <c r="L90" s="835"/>
      <c r="M90" s="836"/>
      <c r="N90" s="55">
        <f>L87+L88+L89</f>
        <v>62757.846277918819</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271950.66720431484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1079</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8</v>
      </c>
      <c r="N37" s="276">
        <f t="shared" ref="N37:N43" si="0">K37/M37</f>
        <v>16529.703114598298</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8</v>
      </c>
      <c r="N38" s="276">
        <f t="shared" si="0"/>
        <v>13986.67186619856</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8</v>
      </c>
      <c r="N39" s="276">
        <f t="shared" si="0"/>
        <v>72530.095063539178</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8</v>
      </c>
      <c r="N42" s="276">
        <f t="shared" si="0"/>
        <v>36022.518038059294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8</v>
      </c>
      <c r="N43" s="276">
        <f t="shared" si="0"/>
        <v>8264.8515572991491</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971.8939014389166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183698.31446501796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23">
        <f>VLOOKUP(A64,TRANSPORTE!A6:D117,4,FALSE)</f>
        <v>1330.000594107926</v>
      </c>
      <c r="M64" s="924"/>
      <c r="N64" s="291">
        <f>K64*L64</f>
        <v>1662.5007426349075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3440.6873636818673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9718.9390143891651</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239728.67214591772</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47945.734429183547</v>
      </c>
      <c r="M87" s="869"/>
      <c r="N87" s="54"/>
    </row>
    <row r="88" spans="1:14">
      <c r="B88" s="92" t="s">
        <v>973</v>
      </c>
      <c r="C88" s="93"/>
      <c r="D88" s="93"/>
      <c r="E88" s="93"/>
      <c r="F88" s="93"/>
      <c r="G88" s="93"/>
      <c r="H88" s="93"/>
      <c r="I88" s="90"/>
      <c r="J88" s="91"/>
      <c r="K88" s="308">
        <v>0.05</v>
      </c>
      <c r="L88" s="868">
        <f>N82*K88</f>
        <v>11986.433607295887</v>
      </c>
      <c r="M88" s="869"/>
      <c r="N88" s="54"/>
    </row>
    <row r="89" spans="1:14" ht="15.75" thickBot="1">
      <c r="B89" s="94" t="s">
        <v>974</v>
      </c>
      <c r="C89" s="95"/>
      <c r="D89" s="95"/>
      <c r="E89" s="95"/>
      <c r="F89" s="95"/>
      <c r="G89" s="95"/>
      <c r="H89" s="95"/>
      <c r="I89" s="96"/>
      <c r="J89" s="97"/>
      <c r="K89" s="309">
        <v>0.05</v>
      </c>
      <c r="L89" s="870">
        <f>N82*K89</f>
        <v>11986.433607295887</v>
      </c>
      <c r="M89" s="871"/>
      <c r="N89" s="54"/>
    </row>
    <row r="90" spans="1:14" ht="15.75" thickBot="1">
      <c r="B90" s="834" t="s">
        <v>953</v>
      </c>
      <c r="C90" s="835"/>
      <c r="D90" s="835"/>
      <c r="E90" s="835"/>
      <c r="F90" s="835"/>
      <c r="G90" s="835"/>
      <c r="H90" s="835"/>
      <c r="I90" s="835"/>
      <c r="J90" s="835"/>
      <c r="K90" s="835"/>
      <c r="L90" s="835"/>
      <c r="M90" s="836"/>
      <c r="N90" s="55">
        <f>L87+L88+L89</f>
        <v>71918.601643775313</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311647.27378969302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1080</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1381</v>
      </c>
      <c r="B65" s="49" t="str">
        <f>VLOOKUP(A65,TRANSPORTE!A6:D117,3,FALSE)</f>
        <v>Transporte de mezcla discontinua en caliente tipo M-13</v>
      </c>
      <c r="C65" s="50"/>
      <c r="D65" s="50"/>
      <c r="E65" s="50"/>
      <c r="F65" s="50"/>
      <c r="G65" s="50"/>
      <c r="H65" s="315" t="s">
        <v>1468</v>
      </c>
      <c r="I65" s="283">
        <v>1.25</v>
      </c>
      <c r="J65" s="290">
        <v>1</v>
      </c>
      <c r="K65" s="283">
        <f>I65*J65</f>
        <v>1.25</v>
      </c>
      <c r="L65" s="923">
        <f>VLOOKUP(A65,TRANSPORTE!A6:D117,4,FALSE)</f>
        <v>1310.0965176803704</v>
      </c>
      <c r="M65" s="924"/>
      <c r="N65" s="291">
        <f>K65*L65</f>
        <v>1637.620647100463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3415.8072681474232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209167.94083086157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41833.588166172318</v>
      </c>
      <c r="M88" s="869"/>
      <c r="N88" s="54"/>
    </row>
    <row r="89" spans="1:14">
      <c r="B89" s="92" t="s">
        <v>973</v>
      </c>
      <c r="C89" s="93"/>
      <c r="D89" s="93"/>
      <c r="E89" s="93"/>
      <c r="F89" s="93"/>
      <c r="G89" s="93"/>
      <c r="H89" s="93"/>
      <c r="I89" s="90"/>
      <c r="J89" s="91"/>
      <c r="K89" s="308">
        <v>0.05</v>
      </c>
      <c r="L89" s="868">
        <f>N83*K89</f>
        <v>10458.397041543079</v>
      </c>
      <c r="M89" s="869"/>
      <c r="N89" s="54"/>
    </row>
    <row r="90" spans="1:14" ht="15.75" thickBot="1">
      <c r="B90" s="94" t="s">
        <v>974</v>
      </c>
      <c r="C90" s="95"/>
      <c r="D90" s="95"/>
      <c r="E90" s="95"/>
      <c r="F90" s="95"/>
      <c r="G90" s="95"/>
      <c r="H90" s="95"/>
      <c r="I90" s="96"/>
      <c r="J90" s="97"/>
      <c r="K90" s="309">
        <v>0.05</v>
      </c>
      <c r="L90" s="870">
        <f>N83*K90</f>
        <v>10458.397041543079</v>
      </c>
      <c r="M90" s="871"/>
      <c r="N90" s="54"/>
    </row>
    <row r="91" spans="1:14" ht="15.75" thickBot="1">
      <c r="B91" s="834" t="s">
        <v>953</v>
      </c>
      <c r="C91" s="835"/>
      <c r="D91" s="835"/>
      <c r="E91" s="835"/>
      <c r="F91" s="835"/>
      <c r="G91" s="835"/>
      <c r="H91" s="835"/>
      <c r="I91" s="835"/>
      <c r="J91" s="835"/>
      <c r="K91" s="835"/>
      <c r="L91" s="835"/>
      <c r="M91" s="836"/>
      <c r="N91" s="55">
        <f>L88+L89+L90</f>
        <v>62750.38224925848</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271918.32308012003</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1081</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1382</v>
      </c>
      <c r="B65" s="49" t="str">
        <f>VLOOKUP(A65,TRANSPORTE!A6:D117,3,FALSE)</f>
        <v>Transporte de mezcla discontinua en caliente tipo M-10</v>
      </c>
      <c r="C65" s="50"/>
      <c r="D65" s="50"/>
      <c r="E65" s="50"/>
      <c r="F65" s="50"/>
      <c r="G65" s="50"/>
      <c r="H65" s="315" t="s">
        <v>1468</v>
      </c>
      <c r="I65" s="283">
        <v>1.25</v>
      </c>
      <c r="J65" s="290">
        <v>1</v>
      </c>
      <c r="K65" s="283">
        <f>I65*J65</f>
        <v>1.25</v>
      </c>
      <c r="L65" s="923">
        <f>VLOOKUP(A65,TRANSPORTE!A6:D117,4,FALSE)</f>
        <v>1310.0965176803704</v>
      </c>
      <c r="M65" s="924"/>
      <c r="N65" s="291">
        <f>K65*L65</f>
        <v>1637.620647100463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3415.8072681474232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209167.94083086157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41833.588166172318</v>
      </c>
      <c r="M88" s="869"/>
      <c r="N88" s="54"/>
    </row>
    <row r="89" spans="1:14">
      <c r="B89" s="92" t="s">
        <v>973</v>
      </c>
      <c r="C89" s="93"/>
      <c r="D89" s="93"/>
      <c r="E89" s="93"/>
      <c r="F89" s="93"/>
      <c r="G89" s="93"/>
      <c r="H89" s="93"/>
      <c r="I89" s="90"/>
      <c r="J89" s="91"/>
      <c r="K89" s="308">
        <v>0.05</v>
      </c>
      <c r="L89" s="868">
        <f>N83*K89</f>
        <v>10458.397041543079</v>
      </c>
      <c r="M89" s="869"/>
      <c r="N89" s="54"/>
    </row>
    <row r="90" spans="1:14" ht="15.75" thickBot="1">
      <c r="B90" s="94" t="s">
        <v>974</v>
      </c>
      <c r="C90" s="95"/>
      <c r="D90" s="95"/>
      <c r="E90" s="95"/>
      <c r="F90" s="95"/>
      <c r="G90" s="95"/>
      <c r="H90" s="95"/>
      <c r="I90" s="96"/>
      <c r="J90" s="97"/>
      <c r="K90" s="309">
        <v>0.05</v>
      </c>
      <c r="L90" s="870">
        <f>N83*K90</f>
        <v>10458.397041543079</v>
      </c>
      <c r="M90" s="871"/>
      <c r="N90" s="54"/>
    </row>
    <row r="91" spans="1:14" ht="15.75" thickBot="1">
      <c r="B91" s="834" t="s">
        <v>953</v>
      </c>
      <c r="C91" s="835"/>
      <c r="D91" s="835"/>
      <c r="E91" s="835"/>
      <c r="F91" s="835"/>
      <c r="G91" s="835"/>
      <c r="H91" s="835"/>
      <c r="I91" s="835"/>
      <c r="J91" s="835"/>
      <c r="K91" s="835"/>
      <c r="L91" s="835"/>
      <c r="M91" s="836"/>
      <c r="N91" s="55">
        <f>L88+L89+L90</f>
        <v>62750.38224925848</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271918.32308012003</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221" t="s">
        <v>1082</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874.7045112950251</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154134.35714693516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71.848156273149826</v>
      </c>
      <c r="N54" s="276">
        <f>K54*M54</f>
        <v>1796.2039068287456</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42870.731302828746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1383</v>
      </c>
      <c r="B64" s="49" t="str">
        <f>VLOOKUP(A64,TRANSPORTE!A6:D117,3,FALSE)</f>
        <v>Transporte de mezcla discontinua en caliente tipo F-13</v>
      </c>
      <c r="C64" s="50"/>
      <c r="D64" s="50"/>
      <c r="E64" s="50"/>
      <c r="F64" s="50"/>
      <c r="G64" s="50"/>
      <c r="H64" s="315" t="s">
        <v>1468</v>
      </c>
      <c r="I64" s="283">
        <v>1.25</v>
      </c>
      <c r="J64" s="290">
        <v>1</v>
      </c>
      <c r="K64" s="283">
        <f>I64*J64</f>
        <v>1.25</v>
      </c>
      <c r="L64" s="923">
        <f>VLOOKUP(A64,TRANSPORTE!A6:D117,4,FALSE)</f>
        <v>1310.0965176803704</v>
      </c>
      <c r="M64" s="924"/>
      <c r="N64" s="291">
        <f>K64*L64</f>
        <v>1637.620647100463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3415.8072681474232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8747.0451129502508</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209167.94083086157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41833.588166172318</v>
      </c>
      <c r="M87" s="869"/>
      <c r="N87" s="54"/>
    </row>
    <row r="88" spans="1:14">
      <c r="B88" s="92" t="s">
        <v>973</v>
      </c>
      <c r="C88" s="93"/>
      <c r="D88" s="93"/>
      <c r="E88" s="93"/>
      <c r="F88" s="93"/>
      <c r="G88" s="93"/>
      <c r="H88" s="93"/>
      <c r="I88" s="90"/>
      <c r="J88" s="91"/>
      <c r="K88" s="308">
        <v>0.05</v>
      </c>
      <c r="L88" s="868">
        <f>N82*K88</f>
        <v>10458.397041543079</v>
      </c>
      <c r="M88" s="869"/>
      <c r="N88" s="54"/>
    </row>
    <row r="89" spans="1:14" ht="15.75" thickBot="1">
      <c r="B89" s="94" t="s">
        <v>974</v>
      </c>
      <c r="C89" s="95"/>
      <c r="D89" s="95"/>
      <c r="E89" s="95"/>
      <c r="F89" s="95"/>
      <c r="G89" s="95"/>
      <c r="H89" s="95"/>
      <c r="I89" s="96"/>
      <c r="J89" s="97"/>
      <c r="K89" s="309">
        <v>0.05</v>
      </c>
      <c r="L89" s="870">
        <f>N82*K89</f>
        <v>10458.397041543079</v>
      </c>
      <c r="M89" s="871"/>
      <c r="N89" s="54"/>
    </row>
    <row r="90" spans="1:14" ht="15.75" thickBot="1">
      <c r="B90" s="834" t="s">
        <v>953</v>
      </c>
      <c r="C90" s="835"/>
      <c r="D90" s="835"/>
      <c r="E90" s="835"/>
      <c r="F90" s="835"/>
      <c r="G90" s="835"/>
      <c r="H90" s="835"/>
      <c r="I90" s="835"/>
      <c r="J90" s="835"/>
      <c r="K90" s="835"/>
      <c r="L90" s="835"/>
      <c r="M90" s="836"/>
      <c r="N90" s="55">
        <f>L87+L88+L89</f>
        <v>62750.38224925848</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271918.32308012003</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1083</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150</v>
      </c>
      <c r="B36" s="847" t="str">
        <f>VLOOKUP(A36,EQUIPOS!A6:D154,3,FALSE)</f>
        <v>Cargador : Potencia en el volante 125 hp, Clasificación de RPM del motor 2300.</v>
      </c>
      <c r="C36" s="848"/>
      <c r="D36" s="848"/>
      <c r="E36" s="848"/>
      <c r="F36" s="848"/>
      <c r="G36" s="848"/>
      <c r="H36" s="849"/>
      <c r="I36" s="271"/>
      <c r="J36" s="272"/>
      <c r="K36" s="273">
        <f>VLOOKUP(A36,EQUIPOS!A6:D163,4,FALSE)</f>
        <v>213614.62486557799</v>
      </c>
      <c r="L36" s="274"/>
      <c r="M36" s="275">
        <v>30</v>
      </c>
      <c r="N36" s="276">
        <f>K36/M36</f>
        <v>7120.4874955192663</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166</v>
      </c>
      <c r="B38" s="847" t="str">
        <f>VLOOKUP(A38,EQUIPOS!A8:D154,3,FALSE)</f>
        <v>Compactador de Rodillo POTENCIA: 99HP, PESO: 8 ton</v>
      </c>
      <c r="C38" s="848"/>
      <c r="D38" s="848"/>
      <c r="E38" s="848"/>
      <c r="F38" s="848"/>
      <c r="G38" s="848"/>
      <c r="H38" s="849"/>
      <c r="I38" s="271"/>
      <c r="J38" s="272"/>
      <c r="K38" s="273">
        <f>VLOOKUP(A38,EQUIPOS!A8:D165,4,FALSE)</f>
        <v>111893.37492958848</v>
      </c>
      <c r="L38" s="274"/>
      <c r="M38" s="275">
        <v>10</v>
      </c>
      <c r="N38" s="276">
        <f t="shared" si="0"/>
        <v>11189.337492958848</v>
      </c>
    </row>
    <row r="39" spans="1:14">
      <c r="A39" t="s">
        <v>284</v>
      </c>
      <c r="B39" s="847" t="str">
        <f>VLOOKUP(A39,EQUIPOS!A9:D154,3,FALSE)</f>
        <v>Planta de asfalto en caliente</v>
      </c>
      <c r="C39" s="848"/>
      <c r="D39" s="848"/>
      <c r="E39" s="848"/>
      <c r="F39" s="848"/>
      <c r="G39" s="848"/>
      <c r="H39" s="849"/>
      <c r="I39" s="271"/>
      <c r="J39" s="272"/>
      <c r="K39" s="273">
        <f>VLOOKUP(A39,EQUIPOS!A9:D166,4,FALSE)</f>
        <v>580240.76050831343</v>
      </c>
      <c r="L39" s="274"/>
      <c r="M39" s="275">
        <v>10</v>
      </c>
      <c r="N39" s="276">
        <f t="shared" si="0"/>
        <v>58024.07605083134</v>
      </c>
    </row>
    <row r="40" spans="1:14">
      <c r="A40" t="s">
        <v>290</v>
      </c>
      <c r="B40" s="847" t="str">
        <f>VLOOKUP(A40,EQUIPOS!A10:D154,3,FALSE)</f>
        <v>Planta trituradora</v>
      </c>
      <c r="C40" s="848"/>
      <c r="D40" s="848"/>
      <c r="E40" s="848"/>
      <c r="F40" s="848"/>
      <c r="G40" s="848"/>
      <c r="H40" s="849"/>
      <c r="I40" s="271"/>
      <c r="J40" s="272"/>
      <c r="K40" s="273">
        <f>VLOOKUP(A40,EQUIPOS!A10:D167,4,FALSE)</f>
        <v>654892.42797257868</v>
      </c>
      <c r="L40" s="274"/>
      <c r="M40" s="275">
        <v>30</v>
      </c>
      <c r="N40" s="276">
        <f t="shared" si="0"/>
        <v>21829.747599085957</v>
      </c>
    </row>
    <row r="41" spans="1:14">
      <c r="A41" t="s">
        <v>314</v>
      </c>
      <c r="B41" s="847" t="str">
        <f>VLOOKUP(A41,EQUIPOS!A11:D155,3,FALSE)</f>
        <v xml:space="preserve">Retroexcavadora E-200 sobre orugas
</v>
      </c>
      <c r="C41" s="848"/>
      <c r="D41" s="848"/>
      <c r="E41" s="848"/>
      <c r="F41" s="848"/>
      <c r="G41" s="848"/>
      <c r="H41" s="849"/>
      <c r="I41" s="271"/>
      <c r="J41" s="272"/>
      <c r="K41" s="273">
        <f>VLOOKUP(A41,EQUIPOS!A11:D168,4,FALSE)</f>
        <v>193270.3748783801</v>
      </c>
      <c r="L41" s="274"/>
      <c r="M41" s="275">
        <v>30</v>
      </c>
      <c r="N41" s="276">
        <f t="shared" si="0"/>
        <v>6442.3458292793366</v>
      </c>
    </row>
    <row r="42" spans="1:14">
      <c r="A42" t="s">
        <v>358</v>
      </c>
      <c r="B42" s="847" t="str">
        <f>VLOOKUP(A42,EQUIPOS!A12:D156,3,FALSE)</f>
        <v xml:space="preserve">Terminadora de asfalto (Finisher), potencia en el volante 174 HP, R=20M3/H, velocidad de desplazamiento 114 m/min
</v>
      </c>
      <c r="C42" s="848"/>
      <c r="D42" s="848"/>
      <c r="E42" s="848"/>
      <c r="F42" s="848"/>
      <c r="G42" s="848"/>
      <c r="H42" s="849"/>
      <c r="I42" s="271"/>
      <c r="J42" s="272"/>
      <c r="K42" s="273">
        <f>VLOOKUP(A42,EQUIPOS!A12:D169,4,FALSE)</f>
        <v>288180.14430447435</v>
      </c>
      <c r="L42" s="274"/>
      <c r="M42" s="275">
        <v>10</v>
      </c>
      <c r="N42" s="276">
        <f t="shared" si="0"/>
        <v>28818.014430447434</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324"/>
      <c r="C44" s="325"/>
      <c r="D44" s="325"/>
      <c r="E44" s="325"/>
      <c r="F44" s="325"/>
      <c r="G44" s="325"/>
      <c r="H44" s="326"/>
      <c r="I44" s="271"/>
      <c r="J44" s="272"/>
      <c r="K44" s="273"/>
      <c r="L44" s="274"/>
      <c r="M44" s="275"/>
      <c r="N44" s="276"/>
    </row>
    <row r="45" spans="1:14">
      <c r="B45" s="847"/>
      <c r="C45" s="848"/>
      <c r="D45" s="848"/>
      <c r="E45" s="848"/>
      <c r="F45" s="848"/>
      <c r="G45" s="848"/>
      <c r="H45" s="849"/>
      <c r="I45" s="850"/>
      <c r="J45" s="831"/>
      <c r="K45" s="273"/>
      <c r="L45" s="851"/>
      <c r="M45" s="852"/>
      <c r="N45" s="276"/>
    </row>
    <row r="46" spans="1:14">
      <c r="B46" s="847"/>
      <c r="C46" s="848"/>
      <c r="D46" s="848"/>
      <c r="E46" s="853"/>
      <c r="F46" s="848"/>
      <c r="G46" s="848"/>
      <c r="H46" s="849"/>
      <c r="I46" s="39"/>
      <c r="J46" s="40"/>
      <c r="K46" s="278"/>
      <c r="L46" s="280"/>
      <c r="M46" s="281"/>
      <c r="N46" s="282"/>
    </row>
    <row r="47" spans="1:14">
      <c r="B47" s="854" t="s">
        <v>952</v>
      </c>
      <c r="C47" s="855"/>
      <c r="D47" s="855"/>
      <c r="E47" s="41"/>
      <c r="F47" s="42"/>
      <c r="G47" s="42"/>
      <c r="H47" s="43"/>
      <c r="I47" s="39"/>
      <c r="J47" s="40"/>
      <c r="K47" s="283"/>
      <c r="L47" s="280"/>
      <c r="M47" s="405">
        <v>0.1</v>
      </c>
      <c r="N47" s="348">
        <f>N81*M47</f>
        <v>874.7045112950251</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154134.35714693516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29338.94814</v>
      </c>
      <c r="N54" s="276">
        <f>K54*M54</f>
        <v>41074.527395999998</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71.848156273149826</v>
      </c>
      <c r="N55" s="276">
        <f>K55*M55</f>
        <v>1796.2039068287456</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9"/>
      <c r="C58" s="830"/>
      <c r="D58" s="830"/>
      <c r="E58" s="830"/>
      <c r="F58" s="830"/>
      <c r="G58" s="830"/>
      <c r="H58" s="830"/>
      <c r="I58" s="831"/>
      <c r="J58" s="45"/>
      <c r="K58" s="47"/>
      <c r="L58" s="832"/>
      <c r="M58" s="833"/>
      <c r="N58" s="48"/>
    </row>
    <row r="59" spans="1:14" ht="15.75" thickBot="1">
      <c r="B59" s="834" t="s">
        <v>953</v>
      </c>
      <c r="C59" s="835"/>
      <c r="D59" s="835"/>
      <c r="E59" s="835"/>
      <c r="F59" s="835"/>
      <c r="G59" s="835"/>
      <c r="H59" s="835"/>
      <c r="I59" s="835"/>
      <c r="J59" s="835"/>
      <c r="K59" s="835"/>
      <c r="L59" s="835"/>
      <c r="M59" s="836"/>
      <c r="N59" s="398">
        <f>SUM(N54:N58)</f>
        <v>42870.731302828746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3">
        <f>VLOOKUP(A64,TRANSPORTE!A5:D117,4,FALSE)</f>
        <v>1270.1333007478286</v>
      </c>
      <c r="M64" s="924"/>
      <c r="N64" s="291">
        <f>K64*L64</f>
        <v>1778.18662104696</v>
      </c>
    </row>
    <row r="65" spans="1:15">
      <c r="A65" t="s">
        <v>1384</v>
      </c>
      <c r="B65" s="49" t="str">
        <f>VLOOKUP(A65,TRANSPORTE!A6:D117,3,FALSE)</f>
        <v>Transporte de mezcla discontinua en caliente tipo F-10</v>
      </c>
      <c r="C65" s="50"/>
      <c r="D65" s="50"/>
      <c r="E65" s="50"/>
      <c r="F65" s="50"/>
      <c r="G65" s="50"/>
      <c r="H65" s="315" t="s">
        <v>1468</v>
      </c>
      <c r="I65" s="283">
        <v>1.25</v>
      </c>
      <c r="J65" s="290">
        <v>1</v>
      </c>
      <c r="K65" s="283">
        <f>I65*J65</f>
        <v>1.25</v>
      </c>
      <c r="L65" s="923">
        <f>VLOOKUP(A65,TRANSPORTE!A6:D117,4,FALSE)</f>
        <v>1310.0965176803704</v>
      </c>
      <c r="M65" s="924"/>
      <c r="N65" s="291">
        <f>K65*L65</f>
        <v>1637.620647100463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3415.8072681474232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8747.0451129502508</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N49+N59+N70+N81</f>
        <v>209167.94083086157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41833.588166172318</v>
      </c>
      <c r="M88" s="869"/>
      <c r="N88" s="54"/>
    </row>
    <row r="89" spans="1:14">
      <c r="B89" s="92" t="s">
        <v>973</v>
      </c>
      <c r="C89" s="93"/>
      <c r="D89" s="93"/>
      <c r="E89" s="93"/>
      <c r="F89" s="93"/>
      <c r="G89" s="93"/>
      <c r="H89" s="93"/>
      <c r="I89" s="90"/>
      <c r="J89" s="91"/>
      <c r="K89" s="308">
        <v>0.05</v>
      </c>
      <c r="L89" s="868">
        <f>N83*K89</f>
        <v>10458.397041543079</v>
      </c>
      <c r="M89" s="869"/>
      <c r="N89" s="54"/>
    </row>
    <row r="90" spans="1:14" ht="15.75" thickBot="1">
      <c r="B90" s="94" t="s">
        <v>974</v>
      </c>
      <c r="C90" s="95"/>
      <c r="D90" s="95"/>
      <c r="E90" s="95"/>
      <c r="F90" s="95"/>
      <c r="G90" s="95"/>
      <c r="H90" s="95"/>
      <c r="I90" s="96"/>
      <c r="J90" s="97"/>
      <c r="K90" s="309">
        <v>0.05</v>
      </c>
      <c r="L90" s="870">
        <f>N83*K90</f>
        <v>10458.397041543079</v>
      </c>
      <c r="M90" s="871"/>
      <c r="N90" s="54"/>
    </row>
    <row r="91" spans="1:14" ht="15.75" thickBot="1">
      <c r="B91" s="834" t="s">
        <v>953</v>
      </c>
      <c r="C91" s="835"/>
      <c r="D91" s="835"/>
      <c r="E91" s="835"/>
      <c r="F91" s="835"/>
      <c r="G91" s="835"/>
      <c r="H91" s="835"/>
      <c r="I91" s="835"/>
      <c r="J91" s="835"/>
      <c r="K91" s="835"/>
      <c r="L91" s="835"/>
      <c r="M91" s="836"/>
      <c r="N91" s="55">
        <f>L88+L89+L90</f>
        <v>62750.38224925848</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271918.32308012003</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2" t="s">
        <v>2218</v>
      </c>
      <c r="C110" s="873"/>
      <c r="D110" s="873"/>
      <c r="E110" s="873"/>
      <c r="F110" s="873"/>
      <c r="G110" s="873"/>
      <c r="H110" s="873"/>
      <c r="I110" s="873"/>
      <c r="J110" s="873"/>
      <c r="K110" s="873"/>
      <c r="L110" s="873"/>
      <c r="M110" s="873"/>
      <c r="N110" s="874"/>
    </row>
    <row r="111" spans="2:14" ht="15" customHeight="1">
      <c r="B111" s="872"/>
      <c r="C111" s="873"/>
      <c r="D111" s="873"/>
      <c r="E111" s="873"/>
      <c r="F111" s="873"/>
      <c r="G111" s="873"/>
      <c r="H111" s="873"/>
      <c r="I111" s="873"/>
      <c r="J111" s="873"/>
      <c r="K111" s="873"/>
      <c r="L111" s="873"/>
      <c r="M111" s="873"/>
      <c r="N111" s="874"/>
    </row>
    <row r="112" spans="2:14" ht="30" customHeight="1">
      <c r="B112" s="875" t="s">
        <v>2219</v>
      </c>
      <c r="C112" s="876"/>
      <c r="D112" s="876"/>
      <c r="E112" s="876"/>
      <c r="F112" s="876"/>
      <c r="G112" s="876"/>
      <c r="H112" s="876"/>
      <c r="I112" s="876"/>
      <c r="J112" s="876"/>
      <c r="K112" s="876"/>
      <c r="L112" s="876"/>
      <c r="M112" s="876"/>
      <c r="N112" s="877"/>
    </row>
    <row r="113" spans="2:14">
      <c r="B113" s="875"/>
      <c r="C113" s="876"/>
      <c r="D113" s="876"/>
      <c r="E113" s="876"/>
      <c r="F113" s="876"/>
      <c r="G113" s="876"/>
      <c r="H113" s="876"/>
      <c r="I113" s="876"/>
      <c r="J113" s="876"/>
      <c r="K113" s="876"/>
      <c r="L113" s="876"/>
      <c r="M113" s="876"/>
      <c r="N113" s="87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1"/>
      <c r="K123" s="811"/>
      <c r="L123" s="811"/>
      <c r="M123" s="811"/>
      <c r="N123" s="812"/>
    </row>
    <row r="124" spans="2:14" ht="15.75" thickBot="1">
      <c r="B124" s="265" t="s">
        <v>2221</v>
      </c>
      <c r="C124" s="397"/>
      <c r="D124" s="397"/>
      <c r="E124" s="60"/>
      <c r="F124" s="60"/>
      <c r="G124" s="60"/>
      <c r="H124" s="60"/>
      <c r="I124" s="60"/>
      <c r="J124" s="813"/>
      <c r="K124" s="813"/>
      <c r="L124" s="813"/>
      <c r="M124" s="813"/>
      <c r="N124" s="81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1084</v>
      </c>
      <c r="C31" s="84" t="s">
        <v>1597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148</v>
      </c>
      <c r="B36" s="847" t="str">
        <f>VLOOKUP(A36,EQUIPOS!A6:D154,3,FALSE)</f>
        <v>Cargador : Potencia en el volante 110 hp, Clasificación de RPM del motor 2300.</v>
      </c>
      <c r="C36" s="848"/>
      <c r="D36" s="848"/>
      <c r="E36" s="848"/>
      <c r="F36" s="848"/>
      <c r="G36" s="848"/>
      <c r="H36" s="849"/>
      <c r="I36" s="271"/>
      <c r="J36" s="272"/>
      <c r="K36" s="273">
        <f>VLOOKUP(A36,EQUIPOS!A6:D163,4,FALSE)</f>
        <v>178012.18738798166</v>
      </c>
      <c r="L36" s="274"/>
      <c r="M36" s="275">
        <v>30</v>
      </c>
      <c r="N36" s="276">
        <f>K36/M36</f>
        <v>5933.7395795993889</v>
      </c>
    </row>
    <row r="37" spans="1:14">
      <c r="A37" s="116" t="s">
        <v>173</v>
      </c>
      <c r="B37" s="847" t="str">
        <f>VLOOKUP(A37,EQUIPOS!A7:D154,3,FALSE)</f>
        <v>Compactador neumático de Potencia 70 HP, peso de 13 ton</v>
      </c>
      <c r="C37" s="848"/>
      <c r="D37" s="848"/>
      <c r="E37" s="848"/>
      <c r="F37" s="848"/>
      <c r="G37" s="848"/>
      <c r="H37" s="849"/>
      <c r="I37" s="271"/>
      <c r="J37" s="272"/>
      <c r="K37" s="273">
        <f>VLOOKUP(A37,EQUIPOS!A7:D164,4,FALSE)</f>
        <v>132237.62491678639</v>
      </c>
      <c r="L37" s="274"/>
      <c r="M37" s="275">
        <v>10</v>
      </c>
      <c r="N37" s="276">
        <f t="shared" ref="N37:N43" si="0">K37/M37</f>
        <v>13223.762491678639</v>
      </c>
    </row>
    <row r="38" spans="1:14">
      <c r="A38" t="s">
        <v>284</v>
      </c>
      <c r="B38" s="847" t="str">
        <f>VLOOKUP(A38,EQUIPOS!A8:D154,3,FALSE)</f>
        <v>Planta de asfalto en caliente</v>
      </c>
      <c r="C38" s="848"/>
      <c r="D38" s="848"/>
      <c r="E38" s="848"/>
      <c r="F38" s="848"/>
      <c r="G38" s="848"/>
      <c r="H38" s="849"/>
      <c r="I38" s="271"/>
      <c r="J38" s="272"/>
      <c r="K38" s="273">
        <f>VLOOKUP(A38,EQUIPOS!A8:D165,4,FALSE)</f>
        <v>580240.76050831343</v>
      </c>
      <c r="L38" s="274"/>
      <c r="M38" s="275">
        <v>10</v>
      </c>
      <c r="N38" s="276">
        <f t="shared" si="0"/>
        <v>58024.07605083134</v>
      </c>
    </row>
    <row r="39" spans="1:14">
      <c r="A39" t="s">
        <v>290</v>
      </c>
      <c r="B39" s="847" t="str">
        <f>VLOOKUP(A39,EQUIPOS!A9:D154,3,FALSE)</f>
        <v>Planta trituradora</v>
      </c>
      <c r="C39" s="848"/>
      <c r="D39" s="848"/>
      <c r="E39" s="848"/>
      <c r="F39" s="848"/>
      <c r="G39" s="848"/>
      <c r="H39" s="849"/>
      <c r="I39" s="271"/>
      <c r="J39" s="272"/>
      <c r="K39" s="273">
        <f>VLOOKUP(A39,EQUIPOS!A9:D166,4,FALSE)</f>
        <v>654892.42797257868</v>
      </c>
      <c r="L39" s="274"/>
      <c r="M39" s="275">
        <v>30</v>
      </c>
      <c r="N39" s="276">
        <f t="shared" si="0"/>
        <v>21829.747599085957</v>
      </c>
    </row>
    <row r="40" spans="1:14">
      <c r="A40" t="s">
        <v>316</v>
      </c>
      <c r="B40" s="847" t="str">
        <f>VLOOKUP(A40,EQUIPOS!A10:D154,3,FALSE)</f>
        <v>Retroexcavadora Tipo E-200 o  Equivalente</v>
      </c>
      <c r="C40" s="848"/>
      <c r="D40" s="848"/>
      <c r="E40" s="848"/>
      <c r="F40" s="848"/>
      <c r="G40" s="848"/>
      <c r="H40" s="849"/>
      <c r="I40" s="271"/>
      <c r="J40" s="272"/>
      <c r="K40" s="273">
        <f>VLOOKUP(A40,EQUIPOS!A10:D167,4,FALSE)</f>
        <v>198356.43737517958</v>
      </c>
      <c r="L40" s="274"/>
      <c r="M40" s="275">
        <v>30</v>
      </c>
      <c r="N40" s="276">
        <f t="shared" si="0"/>
        <v>6611.8812458393195</v>
      </c>
    </row>
    <row r="41" spans="1:14">
      <c r="A41" t="s">
        <v>358</v>
      </c>
      <c r="B41" s="847" t="str">
        <f>VLOOKUP(A41,EQUIPOS!A11:D155,3,FALSE)</f>
        <v xml:space="preserve">Terminadora de asfalto (Finisher), potencia en el volante 174 HP, R=20M3/H, velocidad de desplazamiento 114 m/min
</v>
      </c>
      <c r="C41" s="848"/>
      <c r="D41" s="848"/>
      <c r="E41" s="848"/>
      <c r="F41" s="848"/>
      <c r="G41" s="848"/>
      <c r="H41" s="849"/>
      <c r="I41" s="271"/>
      <c r="J41" s="272"/>
      <c r="K41" s="273">
        <f>VLOOKUP(A41,EQUIPOS!A11:D168,4,FALSE)</f>
        <v>288180.14430447435</v>
      </c>
      <c r="L41" s="274"/>
      <c r="M41" s="275">
        <v>10</v>
      </c>
      <c r="N41" s="276">
        <f t="shared" si="0"/>
        <v>28818.014430447434</v>
      </c>
    </row>
    <row r="42" spans="1:14">
      <c r="A42" t="s">
        <v>166</v>
      </c>
      <c r="B42" s="847" t="str">
        <f>VLOOKUP(A42,EQUIPOS!A12:D156,3,FALSE)</f>
        <v>Compactador de Rodillo POTENCIA: 99HP, PESO: 8 ton</v>
      </c>
      <c r="C42" s="848"/>
      <c r="D42" s="848"/>
      <c r="E42" s="848"/>
      <c r="F42" s="848"/>
      <c r="G42" s="848"/>
      <c r="H42" s="849"/>
      <c r="I42" s="271"/>
      <c r="J42" s="272"/>
      <c r="K42" s="273">
        <f>VLOOKUP(A42,EQUIPOS!A12:D169,4,FALSE)</f>
        <v>111893.37492958848</v>
      </c>
      <c r="L42" s="274"/>
      <c r="M42" s="275">
        <v>10</v>
      </c>
      <c r="N42" s="276">
        <f t="shared" si="0"/>
        <v>11189.337492958848</v>
      </c>
    </row>
    <row r="43" spans="1:14">
      <c r="A43" t="s">
        <v>373</v>
      </c>
      <c r="B43" s="847" t="str">
        <f>VLOOKUP(A43,EQUIPOS!A13:D157,3,FALSE)</f>
        <v>Volqueta 6 m3</v>
      </c>
      <c r="C43" s="848"/>
      <c r="D43" s="848"/>
      <c r="E43" s="848"/>
      <c r="F43" s="848"/>
      <c r="G43" s="848"/>
      <c r="H43" s="849"/>
      <c r="I43" s="271"/>
      <c r="J43" s="272"/>
      <c r="K43" s="273">
        <f>VLOOKUP(A43,EQUIPOS!A13:D170,4,FALSE)</f>
        <v>66118.812458393193</v>
      </c>
      <c r="L43" s="274"/>
      <c r="M43" s="275">
        <v>10</v>
      </c>
      <c r="N43" s="276">
        <f t="shared" si="0"/>
        <v>6611.8812458393195</v>
      </c>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1141.4201203310449</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153383.86025661128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29338.94814</v>
      </c>
      <c r="N53" s="276">
        <f>K53*M53</f>
        <v>41074.527395999998</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41074.527395999998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3">
        <f>VLOOKUP(A63,TRANSPORTE!A5:D117,4,FALSE)</f>
        <v>1270.1333007478286</v>
      </c>
      <c r="M63" s="924"/>
      <c r="N63" s="291">
        <f>K63*L63</f>
        <v>1778.18662104696</v>
      </c>
    </row>
    <row r="64" spans="1:14">
      <c r="A64" t="s">
        <v>1293</v>
      </c>
      <c r="B64" s="49" t="str">
        <f>VLOOKUP(A64,TRANSPORTE!A6:D117,3,FALSE)</f>
        <v>Transporte de mezcla</v>
      </c>
      <c r="C64" s="50"/>
      <c r="D64" s="50"/>
      <c r="E64" s="50"/>
      <c r="F64" s="50"/>
      <c r="G64" s="50"/>
      <c r="H64" s="315" t="s">
        <v>1468</v>
      </c>
      <c r="I64" s="283">
        <v>1.25</v>
      </c>
      <c r="J64" s="290">
        <v>1</v>
      </c>
      <c r="K64" s="283">
        <f>I64*J64</f>
        <v>1.25</v>
      </c>
      <c r="L64" s="923">
        <f>VLOOKUP(A64,TRANSPORTE!A6:D117,4,FALSE)</f>
        <v>1524.1599608973943</v>
      </c>
      <c r="M64" s="924"/>
      <c r="N64" s="291">
        <f>K64*L64</f>
        <v>1905.1999511217427</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3683.3865721687025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11414.201203310449</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209555.97542809043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41911.195085618092</v>
      </c>
      <c r="M87" s="869"/>
      <c r="N87" s="54"/>
    </row>
    <row r="88" spans="1:14">
      <c r="B88" s="92" t="s">
        <v>973</v>
      </c>
      <c r="C88" s="93"/>
      <c r="D88" s="93"/>
      <c r="E88" s="93"/>
      <c r="F88" s="93"/>
      <c r="G88" s="93"/>
      <c r="H88" s="93"/>
      <c r="I88" s="90"/>
      <c r="J88" s="91"/>
      <c r="K88" s="308">
        <v>0.05</v>
      </c>
      <c r="L88" s="868">
        <f>N82*K88</f>
        <v>10477.798771404523</v>
      </c>
      <c r="M88" s="869"/>
      <c r="N88" s="54"/>
    </row>
    <row r="89" spans="1:14" ht="15.75" thickBot="1">
      <c r="B89" s="94" t="s">
        <v>974</v>
      </c>
      <c r="C89" s="95"/>
      <c r="D89" s="95"/>
      <c r="E89" s="95"/>
      <c r="F89" s="95"/>
      <c r="G89" s="95"/>
      <c r="H89" s="95"/>
      <c r="I89" s="96"/>
      <c r="J89" s="97"/>
      <c r="K89" s="309">
        <v>0.05</v>
      </c>
      <c r="L89" s="870">
        <f>N82*K89</f>
        <v>10477.798771404523</v>
      </c>
      <c r="M89" s="871"/>
      <c r="N89" s="54"/>
    </row>
    <row r="90" spans="1:14" ht="15.75" thickBot="1">
      <c r="B90" s="834" t="s">
        <v>953</v>
      </c>
      <c r="C90" s="835"/>
      <c r="D90" s="835"/>
      <c r="E90" s="835"/>
      <c r="F90" s="835"/>
      <c r="G90" s="835"/>
      <c r="H90" s="835"/>
      <c r="I90" s="835"/>
      <c r="J90" s="835"/>
      <c r="K90" s="835"/>
      <c r="L90" s="835"/>
      <c r="M90" s="836"/>
      <c r="N90" s="55">
        <f>L87+L88+L89</f>
        <v>62866.792628427138</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272422.76805651758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topLeftCell="A13"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1085</v>
      </c>
      <c r="C31" s="84" t="s">
        <v>2072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117</v>
      </c>
      <c r="B36" s="847" t="str">
        <f>VLOOKUP(A36,EQUIPOS!A6:D154,3,FALSE)</f>
        <v xml:space="preserve">Barredora mecánica de cepillo de 3658 mm ; 6 m3 </v>
      </c>
      <c r="C36" s="848"/>
      <c r="D36" s="848"/>
      <c r="E36" s="848"/>
      <c r="F36" s="848"/>
      <c r="G36" s="848"/>
      <c r="H36" s="849"/>
      <c r="I36" s="271"/>
      <c r="J36" s="272"/>
      <c r="K36" s="273">
        <f>VLOOKUP(A36,EQUIPOS!A6:D163,4,FALSE)</f>
        <v>99796.305193147535</v>
      </c>
      <c r="L36" s="274"/>
      <c r="M36" s="275">
        <v>150</v>
      </c>
      <c r="N36" s="276">
        <f>K36/M36</f>
        <v>665.30870128765025</v>
      </c>
    </row>
    <row r="37" spans="1:14">
      <c r="A37" s="116" t="s">
        <v>148</v>
      </c>
      <c r="B37" s="847" t="str">
        <f>VLOOKUP(A37,EQUIPOS!A7:D154,3,FALSE)</f>
        <v>Cargador : Potencia en el volante 110 hp, Clasificación de RPM del motor 2300.</v>
      </c>
      <c r="C37" s="848"/>
      <c r="D37" s="848"/>
      <c r="E37" s="848"/>
      <c r="F37" s="848"/>
      <c r="G37" s="848"/>
      <c r="H37" s="849"/>
      <c r="I37" s="271"/>
      <c r="J37" s="272"/>
      <c r="K37" s="273">
        <f>VLOOKUP(A37,EQUIPOS!A7:D164,4,FALSE)</f>
        <v>178012.18738798166</v>
      </c>
      <c r="L37" s="274"/>
      <c r="M37" s="275">
        <v>150</v>
      </c>
      <c r="N37" s="276">
        <f>K37/M37</f>
        <v>1186.7479159198776</v>
      </c>
    </row>
    <row r="38" spans="1:14">
      <c r="A38" t="s">
        <v>236</v>
      </c>
      <c r="B38" s="847" t="str">
        <f>VLOOKUP(A38,EQUIPOS!A8:D154,3,FALSE)</f>
        <v>Fresadora de pavimento, potencia 255 HP, peso 19 Ton, PROFUNDIDAD DE CORTE 305 mm</v>
      </c>
      <c r="C38" s="848"/>
      <c r="D38" s="848"/>
      <c r="E38" s="848"/>
      <c r="F38" s="848"/>
      <c r="G38" s="848"/>
      <c r="H38" s="849"/>
      <c r="I38" s="271"/>
      <c r="J38" s="272"/>
      <c r="K38" s="273">
        <f>VLOOKUP(A38,EQUIPOS!A8:D165,4,FALSE)</f>
        <v>392798.58941272419</v>
      </c>
      <c r="L38" s="274"/>
      <c r="M38" s="275">
        <v>150</v>
      </c>
      <c r="N38" s="276">
        <f>K38/M38</f>
        <v>2618.6572627514947</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N75*M41</f>
        <v>1.8043666666666667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4472.5182466256892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1233</v>
      </c>
      <c r="B58" s="49" t="str">
        <f>VLOOKUP(A58,TRANSPORTE!A5:D117,3,FALSE)</f>
        <v>Transporte de material fresado</v>
      </c>
      <c r="C58" s="321"/>
      <c r="D58" s="321"/>
      <c r="E58" s="321"/>
      <c r="F58" s="321"/>
      <c r="G58" s="321"/>
      <c r="H58" s="315" t="s">
        <v>1468</v>
      </c>
      <c r="I58" s="283">
        <v>0.13</v>
      </c>
      <c r="J58" s="290">
        <v>1</v>
      </c>
      <c r="K58" s="283">
        <f>I58*J58</f>
        <v>0.13</v>
      </c>
      <c r="L58" s="923">
        <f>VLOOKUP(A58,TRANSPORTE!A5:D117,4,FALSE)</f>
        <v>1320.9386327777418</v>
      </c>
      <c r="M58" s="924"/>
      <c r="N58" s="291">
        <f>K58*L58</f>
        <v>171.72202226110645</v>
      </c>
    </row>
    <row r="59" spans="1:14">
      <c r="B59" s="49"/>
      <c r="C59" s="50"/>
      <c r="D59" s="50"/>
      <c r="E59" s="50"/>
      <c r="F59" s="50"/>
      <c r="G59" s="50"/>
      <c r="H59" s="315"/>
      <c r="I59" s="283"/>
      <c r="J59" s="290"/>
      <c r="K59" s="283"/>
      <c r="L59" s="923"/>
      <c r="M59" s="92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171.72202226110645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1200</v>
      </c>
      <c r="N69" s="399">
        <f>K69/M69</f>
        <v>180.43666666666667</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180.43666666666667</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4824.6769355534625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964.93538711069255</v>
      </c>
      <c r="M82" s="869"/>
      <c r="N82" s="54"/>
    </row>
    <row r="83" spans="1:14">
      <c r="B83" s="92" t="s">
        <v>973</v>
      </c>
      <c r="C83" s="93"/>
      <c r="D83" s="93"/>
      <c r="E83" s="93"/>
      <c r="F83" s="93"/>
      <c r="G83" s="93"/>
      <c r="H83" s="93"/>
      <c r="I83" s="90"/>
      <c r="J83" s="91"/>
      <c r="K83" s="308">
        <v>0.05</v>
      </c>
      <c r="L83" s="868">
        <f>N77*K83</f>
        <v>241.23384677767314</v>
      </c>
      <c r="M83" s="869"/>
      <c r="N83" s="54"/>
    </row>
    <row r="84" spans="1:14" ht="15.75" thickBot="1">
      <c r="B84" s="94" t="s">
        <v>974</v>
      </c>
      <c r="C84" s="95"/>
      <c r="D84" s="95"/>
      <c r="E84" s="95"/>
      <c r="F84" s="95"/>
      <c r="G84" s="95"/>
      <c r="H84" s="95"/>
      <c r="I84" s="96"/>
      <c r="J84" s="97"/>
      <c r="K84" s="309">
        <v>0.05</v>
      </c>
      <c r="L84" s="870">
        <f>N77*K84</f>
        <v>241.23384677767314</v>
      </c>
      <c r="M84" s="871"/>
      <c r="N84" s="54"/>
    </row>
    <row r="85" spans="1:14" ht="15.75" thickBot="1">
      <c r="B85" s="834" t="s">
        <v>953</v>
      </c>
      <c r="C85" s="835"/>
      <c r="D85" s="835"/>
      <c r="E85" s="835"/>
      <c r="F85" s="835"/>
      <c r="G85" s="835"/>
      <c r="H85" s="835"/>
      <c r="I85" s="835"/>
      <c r="J85" s="835"/>
      <c r="K85" s="835"/>
      <c r="L85" s="835"/>
      <c r="M85" s="836"/>
      <c r="N85" s="55">
        <f>L82+L83+L84</f>
        <v>1447.4030806660387</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6272.080016219501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2017</v>
      </c>
      <c r="C31" s="84" t="s">
        <v>2074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117</v>
      </c>
      <c r="B36" s="847" t="str">
        <f>VLOOKUP(A36,EQUIPOS!A6:D154,3,FALSE)</f>
        <v xml:space="preserve">Barredora mecánica de cepillo de 3658 mm ; 6 m3 </v>
      </c>
      <c r="C36" s="848"/>
      <c r="D36" s="848"/>
      <c r="E36" s="848"/>
      <c r="F36" s="848"/>
      <c r="G36" s="848"/>
      <c r="H36" s="849"/>
      <c r="I36" s="271"/>
      <c r="J36" s="272"/>
      <c r="K36" s="273">
        <f>VLOOKUP(A36,EQUIPOS!A6:D163,4,FALSE)</f>
        <v>99796.305193147535</v>
      </c>
      <c r="L36" s="274"/>
      <c r="M36" s="275">
        <v>300</v>
      </c>
      <c r="N36" s="276">
        <f>K36/M36</f>
        <v>332.65435064382513</v>
      </c>
    </row>
    <row r="37" spans="1:14">
      <c r="A37" s="116" t="s">
        <v>148</v>
      </c>
      <c r="B37" s="847" t="str">
        <f>VLOOKUP(A37,EQUIPOS!A7:D154,3,FALSE)</f>
        <v>Cargador : Potencia en el volante 110 hp, Clasificación de RPM del motor 2300.</v>
      </c>
      <c r="C37" s="848"/>
      <c r="D37" s="848"/>
      <c r="E37" s="848"/>
      <c r="F37" s="848"/>
      <c r="G37" s="848"/>
      <c r="H37" s="849"/>
      <c r="I37" s="271"/>
      <c r="J37" s="272"/>
      <c r="K37" s="273">
        <f>VLOOKUP(A37,EQUIPOS!A7:D164,4,FALSE)</f>
        <v>178012.18738798166</v>
      </c>
      <c r="L37" s="274"/>
      <c r="M37" s="275">
        <v>300</v>
      </c>
      <c r="N37" s="276">
        <f>K37/M37</f>
        <v>593.37395795993882</v>
      </c>
    </row>
    <row r="38" spans="1:14">
      <c r="A38" t="s">
        <v>236</v>
      </c>
      <c r="B38" s="847" t="str">
        <f>VLOOKUP(A38,EQUIPOS!A8:D154,3,FALSE)</f>
        <v>Fresadora de pavimento, potencia 255 HP, peso 19 Ton, PROFUNDIDAD DE CORTE 305 mm</v>
      </c>
      <c r="C38" s="848"/>
      <c r="D38" s="848"/>
      <c r="E38" s="848"/>
      <c r="F38" s="848"/>
      <c r="G38" s="848"/>
      <c r="H38" s="849"/>
      <c r="I38" s="271"/>
      <c r="J38" s="272"/>
      <c r="K38" s="273">
        <f>VLOOKUP(A38,EQUIPOS!A8:D165,4,FALSE)</f>
        <v>392798.58941272419</v>
      </c>
      <c r="L38" s="274"/>
      <c r="M38" s="275">
        <v>300</v>
      </c>
      <c r="N38" s="276">
        <f>K38/M38</f>
        <v>1309.3286313757474</v>
      </c>
    </row>
    <row r="39" spans="1:14">
      <c r="B39" s="847"/>
      <c r="C39" s="848"/>
      <c r="D39" s="848"/>
      <c r="E39" s="848"/>
      <c r="F39" s="848"/>
      <c r="G39" s="848"/>
      <c r="H39" s="849"/>
      <c r="I39" s="850"/>
      <c r="J39" s="831"/>
      <c r="K39" s="273"/>
      <c r="L39" s="851"/>
      <c r="M39" s="852"/>
      <c r="N39" s="276"/>
    </row>
    <row r="40" spans="1:14">
      <c r="B40" s="847"/>
      <c r="C40" s="848"/>
      <c r="D40" s="848"/>
      <c r="E40" s="853"/>
      <c r="F40" s="848"/>
      <c r="G40" s="848"/>
      <c r="H40" s="849"/>
      <c r="I40" s="39"/>
      <c r="J40" s="40"/>
      <c r="K40" s="278"/>
      <c r="L40" s="280"/>
      <c r="M40" s="281"/>
      <c r="N40" s="282"/>
    </row>
    <row r="41" spans="1:14">
      <c r="B41" s="854" t="s">
        <v>952</v>
      </c>
      <c r="C41" s="855"/>
      <c r="D41" s="855"/>
      <c r="E41" s="41"/>
      <c r="F41" s="42"/>
      <c r="G41" s="42"/>
      <c r="H41" s="43"/>
      <c r="I41" s="39"/>
      <c r="J41" s="40"/>
      <c r="K41" s="283"/>
      <c r="L41" s="280"/>
      <c r="M41" s="405">
        <v>0.01</v>
      </c>
      <c r="N41" s="348">
        <f>N75*M41</f>
        <v>0.90218333333333334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2236.2591233128446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1233</v>
      </c>
      <c r="B58" s="49" t="str">
        <f>VLOOKUP(A58,TRANSPORTE!A5:D117,3,FALSE)</f>
        <v>Transporte de material fresado</v>
      </c>
      <c r="C58" s="321"/>
      <c r="D58" s="321"/>
      <c r="E58" s="321"/>
      <c r="F58" s="321"/>
      <c r="G58" s="321"/>
      <c r="H58" s="315" t="s">
        <v>1468</v>
      </c>
      <c r="I58" s="417">
        <v>6.5000000000000002E-2</v>
      </c>
      <c r="J58" s="290">
        <v>1</v>
      </c>
      <c r="K58" s="417">
        <f>I58*J58</f>
        <v>6.5000000000000002E-2</v>
      </c>
      <c r="L58" s="923">
        <f>VLOOKUP(A58,TRANSPORTE!A5:D117,4,FALSE)</f>
        <v>1320.9386327777418</v>
      </c>
      <c r="M58" s="924"/>
      <c r="N58" s="291">
        <f>K58*L58</f>
        <v>85.861011130553223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85.861011130553223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2400</v>
      </c>
      <c r="N69" s="399">
        <f>K69/M69</f>
        <v>90.218333333333334</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90.218333333333334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2412.3384677767312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482.46769355534627</v>
      </c>
      <c r="M82" s="869"/>
      <c r="N82" s="54"/>
    </row>
    <row r="83" spans="1:14">
      <c r="B83" s="92" t="s">
        <v>973</v>
      </c>
      <c r="C83" s="93"/>
      <c r="D83" s="93"/>
      <c r="E83" s="93"/>
      <c r="F83" s="93"/>
      <c r="G83" s="93"/>
      <c r="H83" s="93"/>
      <c r="I83" s="90"/>
      <c r="J83" s="91"/>
      <c r="K83" s="308">
        <v>0.05</v>
      </c>
      <c r="L83" s="868">
        <f>N77*K83</f>
        <v>120.61692338883657</v>
      </c>
      <c r="M83" s="869"/>
      <c r="N83" s="54"/>
    </row>
    <row r="84" spans="1:14" ht="15.75" thickBot="1">
      <c r="B84" s="94" t="s">
        <v>974</v>
      </c>
      <c r="C84" s="95"/>
      <c r="D84" s="95"/>
      <c r="E84" s="95"/>
      <c r="F84" s="95"/>
      <c r="G84" s="95"/>
      <c r="H84" s="95"/>
      <c r="I84" s="96"/>
      <c r="J84" s="97"/>
      <c r="K84" s="309">
        <v>0.05</v>
      </c>
      <c r="L84" s="870">
        <f>N77*K84</f>
        <v>120.61692338883657</v>
      </c>
      <c r="M84" s="871"/>
      <c r="N84" s="54"/>
    </row>
    <row r="85" spans="1:14" ht="15.75" thickBot="1">
      <c r="B85" s="834" t="s">
        <v>953</v>
      </c>
      <c r="C85" s="835"/>
      <c r="D85" s="835"/>
      <c r="E85" s="835"/>
      <c r="F85" s="835"/>
      <c r="G85" s="835"/>
      <c r="H85" s="835"/>
      <c r="I85" s="835"/>
      <c r="J85" s="835"/>
      <c r="K85" s="835"/>
      <c r="L85" s="835"/>
      <c r="M85" s="836"/>
      <c r="N85" s="55">
        <f>L82+L83+L84</f>
        <v>723.70154033301935</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3136.0400081097505</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1086</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18</v>
      </c>
      <c r="N36" s="276">
        <f>K36/M36</f>
        <v>3842.8027753596043</v>
      </c>
    </row>
    <row r="37" spans="1:14">
      <c r="A37" s="116" t="s">
        <v>154</v>
      </c>
      <c r="B37" s="847" t="str">
        <f>VLOOKUP(A37,EQUIPOS!A7:D154,3,FALSE)</f>
        <v>Carrotanque Irrigador de asfalto, 1000 GALONES DE CAPACIDAD</v>
      </c>
      <c r="C37" s="848"/>
      <c r="D37" s="848"/>
      <c r="E37" s="848"/>
      <c r="F37" s="848"/>
      <c r="G37" s="848"/>
      <c r="H37" s="849"/>
      <c r="I37" s="271"/>
      <c r="J37" s="272"/>
      <c r="K37" s="273">
        <f>VLOOKUP(A37,EQUIPOS!A7:D164,4,FALSE)</f>
        <v>92171.716153365356</v>
      </c>
      <c r="L37" s="274"/>
      <c r="M37" s="275">
        <v>18</v>
      </c>
      <c r="N37" s="276">
        <f>K37/M37</f>
        <v>5120.6508974091867</v>
      </c>
    </row>
    <row r="38" spans="1:14">
      <c r="A38" t="s">
        <v>269</v>
      </c>
      <c r="B38" s="847" t="str">
        <f>VLOOKUP(A38,EQUIPOS!A8:D154,3,FALSE)</f>
        <v>Motoniveladora  potencia 215 HP, ancho de cuchilla 4,27 m, peso 18 ton.</v>
      </c>
      <c r="C38" s="848"/>
      <c r="D38" s="848"/>
      <c r="E38" s="848"/>
      <c r="F38" s="848"/>
      <c r="G38" s="848"/>
      <c r="H38" s="849"/>
      <c r="I38" s="271"/>
      <c r="J38" s="272"/>
      <c r="K38" s="273">
        <f>VLOOKUP(A38,EQUIPOS!A8:D165,4,FALSE)</f>
        <v>193270.3748783801</v>
      </c>
      <c r="L38" s="274"/>
      <c r="M38" s="275">
        <v>18</v>
      </c>
      <c r="N38" s="276">
        <f>K38/M38</f>
        <v>10737.243048798895</v>
      </c>
    </row>
    <row r="39" spans="1:14">
      <c r="A39" t="s">
        <v>299</v>
      </c>
      <c r="B39" s="847" t="str">
        <f>VLOOKUP(A39,EQUIPOS!A9:D154,3,FALSE)</f>
        <v xml:space="preserve">Recicladora, potencia 430HP </v>
      </c>
      <c r="C39" s="848"/>
      <c r="D39" s="848"/>
      <c r="E39" s="848"/>
      <c r="F39" s="848"/>
      <c r="G39" s="848"/>
      <c r="H39" s="849"/>
      <c r="I39" s="850"/>
      <c r="J39" s="831"/>
      <c r="K39" s="273">
        <f>VLOOKUP(A39,EQUIPOS!A9:D166,4,FALSE)</f>
        <v>520134.96763009508</v>
      </c>
      <c r="L39" s="851">
        <v>18</v>
      </c>
      <c r="M39" s="852"/>
      <c r="N39" s="276">
        <f>K39/L39</f>
        <v>28896.387090560838</v>
      </c>
    </row>
    <row r="40" spans="1:14">
      <c r="A40" t="s">
        <v>365</v>
      </c>
      <c r="B40" s="847" t="str">
        <f>VLOOKUP(A40,EQUIPOS!A10:D154,3,FALSE)</f>
        <v xml:space="preserve">Vibrocompatador, potencia 153 HP, peso 10 Ton. </v>
      </c>
      <c r="C40" s="848"/>
      <c r="D40" s="848"/>
      <c r="E40" s="848"/>
      <c r="F40" s="848"/>
      <c r="G40" s="848"/>
      <c r="H40" s="849"/>
      <c r="I40" s="39"/>
      <c r="J40" s="40"/>
      <c r="K40" s="273">
        <f>VLOOKUP(A40,EQUIPOS!A10:D167,4,FALSE)</f>
        <v>137323.68741358587</v>
      </c>
      <c r="L40" s="280"/>
      <c r="M40" s="281">
        <v>18</v>
      </c>
      <c r="N40" s="276">
        <f>K40/M40</f>
        <v>7629.0937451992149</v>
      </c>
    </row>
    <row r="41" spans="1:14">
      <c r="B41" s="854" t="s">
        <v>952</v>
      </c>
      <c r="C41" s="855"/>
      <c r="D41" s="855"/>
      <c r="E41" s="41"/>
      <c r="F41" s="42"/>
      <c r="G41" s="42"/>
      <c r="H41" s="43"/>
      <c r="I41" s="39"/>
      <c r="J41" s="40"/>
      <c r="K41" s="283"/>
      <c r="L41" s="280"/>
      <c r="M41" s="405">
        <v>0.01</v>
      </c>
      <c r="N41" s="348">
        <f>N75*M41</f>
        <v>29.963350251000556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56256.140907578738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76825.463330912971</v>
      </c>
      <c r="N48" s="276">
        <f>K48*M48</f>
        <v>2688.8912165819543</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44381.270011088112</v>
      </c>
      <c r="N49" s="276">
        <f>K49*M49</f>
        <v>11095.317502772028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9"/>
      <c r="C52" s="830"/>
      <c r="D52" s="830"/>
      <c r="E52" s="830"/>
      <c r="F52" s="830"/>
      <c r="G52" s="830"/>
      <c r="H52" s="830"/>
      <c r="I52" s="831"/>
      <c r="J52" s="45"/>
      <c r="K52" s="47"/>
      <c r="L52" s="832"/>
      <c r="M52" s="833"/>
      <c r="N52" s="48"/>
    </row>
    <row r="53" spans="1:14" ht="15.75" thickBot="1">
      <c r="B53" s="834" t="s">
        <v>953</v>
      </c>
      <c r="C53" s="835"/>
      <c r="D53" s="835"/>
      <c r="E53" s="835"/>
      <c r="F53" s="835"/>
      <c r="G53" s="835"/>
      <c r="H53" s="835"/>
      <c r="I53" s="835"/>
      <c r="J53" s="835"/>
      <c r="K53" s="835"/>
      <c r="L53" s="835"/>
      <c r="M53" s="836"/>
      <c r="N53" s="398">
        <f>SUM(N48:N52)</f>
        <v>13784.208719353983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1317</v>
      </c>
      <c r="B58" s="49" t="str">
        <f>VLOOKUP(A58,TRANSPORTE!A5:D117,3,FALSE)</f>
        <v>Transporte de agregados pétreos</v>
      </c>
      <c r="C58" s="321"/>
      <c r="D58" s="321"/>
      <c r="E58" s="321"/>
      <c r="F58" s="321"/>
      <c r="G58" s="321"/>
      <c r="H58" s="315" t="s">
        <v>1468</v>
      </c>
      <c r="I58" s="417">
        <v>0.28500000000000003</v>
      </c>
      <c r="J58" s="290">
        <v>1</v>
      </c>
      <c r="K58" s="417">
        <f>I58*J58</f>
        <v>0.28500000000000003</v>
      </c>
      <c r="L58" s="923">
        <f>VLOOKUP(A58,TRANSPORTE!A5:D117,4,FALSE)</f>
        <v>1320.9386327777418</v>
      </c>
      <c r="M58" s="924"/>
      <c r="N58" s="291">
        <f>K58*L58</f>
        <v>376.46751034165646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376.46751034165646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15</v>
      </c>
      <c r="B69" s="52" t="str">
        <f>VLOOKUP(A69,'MANO DE OBRA'!A8:D68,3,FALSE)</f>
        <v>Obrero (6)</v>
      </c>
      <c r="C69" s="50"/>
      <c r="D69" s="50"/>
      <c r="E69" s="50"/>
      <c r="F69" s="50"/>
      <c r="G69" s="50"/>
      <c r="H69" s="50"/>
      <c r="I69" s="296">
        <f>K69/J69*100</f>
        <v>175560</v>
      </c>
      <c r="J69" s="297">
        <v>185</v>
      </c>
      <c r="K69" s="298">
        <f>VLOOKUP(A69,'MANO DE OBRA'!A8:D99,4,FALSE)</f>
        <v>324786</v>
      </c>
      <c r="L69" s="53"/>
      <c r="M69" s="299">
        <v>144</v>
      </c>
      <c r="N69" s="399">
        <f>K69/M69</f>
        <v>2255.4583333333335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2996.3350251000556</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73413.152162374419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14682.630432474885</v>
      </c>
      <c r="M82" s="869"/>
      <c r="N82" s="54"/>
    </row>
    <row r="83" spans="1:14">
      <c r="B83" s="92" t="s">
        <v>973</v>
      </c>
      <c r="C83" s="93"/>
      <c r="D83" s="93"/>
      <c r="E83" s="93"/>
      <c r="F83" s="93"/>
      <c r="G83" s="93"/>
      <c r="H83" s="93"/>
      <c r="I83" s="90"/>
      <c r="J83" s="91"/>
      <c r="K83" s="308">
        <v>0.05</v>
      </c>
      <c r="L83" s="868">
        <f>N77*K83</f>
        <v>3670.6576081187213</v>
      </c>
      <c r="M83" s="869"/>
      <c r="N83" s="54"/>
    </row>
    <row r="84" spans="1:14" ht="15.75" thickBot="1">
      <c r="B84" s="94" t="s">
        <v>974</v>
      </c>
      <c r="C84" s="95"/>
      <c r="D84" s="95"/>
      <c r="E84" s="95"/>
      <c r="F84" s="95"/>
      <c r="G84" s="95"/>
      <c r="H84" s="95"/>
      <c r="I84" s="96"/>
      <c r="J84" s="97"/>
      <c r="K84" s="309">
        <v>0.05</v>
      </c>
      <c r="L84" s="870">
        <f>N77*K84</f>
        <v>3670.6576081187213</v>
      </c>
      <c r="M84" s="871"/>
      <c r="N84" s="54"/>
    </row>
    <row r="85" spans="1:14" ht="15.75" thickBot="1">
      <c r="B85" s="834" t="s">
        <v>953</v>
      </c>
      <c r="C85" s="835"/>
      <c r="D85" s="835"/>
      <c r="E85" s="835"/>
      <c r="F85" s="835"/>
      <c r="G85" s="835"/>
      <c r="H85" s="835"/>
      <c r="I85" s="835"/>
      <c r="J85" s="835"/>
      <c r="K85" s="835"/>
      <c r="L85" s="835"/>
      <c r="M85" s="836"/>
      <c r="N85" s="55">
        <f>L82+L83+L84</f>
        <v>22023.945648712332</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95437.097811086744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2" t="s">
        <v>2218</v>
      </c>
      <c r="C104" s="873"/>
      <c r="D104" s="873"/>
      <c r="E104" s="873"/>
      <c r="F104" s="873"/>
      <c r="G104" s="873"/>
      <c r="H104" s="873"/>
      <c r="I104" s="873"/>
      <c r="J104" s="873"/>
      <c r="K104" s="873"/>
      <c r="L104" s="873"/>
      <c r="M104" s="873"/>
      <c r="N104" s="874"/>
    </row>
    <row r="105" spans="2:14" ht="15" customHeight="1">
      <c r="B105" s="872"/>
      <c r="C105" s="873"/>
      <c r="D105" s="873"/>
      <c r="E105" s="873"/>
      <c r="F105" s="873"/>
      <c r="G105" s="873"/>
      <c r="H105" s="873"/>
      <c r="I105" s="873"/>
      <c r="J105" s="873"/>
      <c r="K105" s="873"/>
      <c r="L105" s="873"/>
      <c r="M105" s="873"/>
      <c r="N105" s="874"/>
    </row>
    <row r="106" spans="2:14" ht="30" customHeight="1">
      <c r="B106" s="875" t="s">
        <v>2219</v>
      </c>
      <c r="C106" s="876"/>
      <c r="D106" s="876"/>
      <c r="E106" s="876"/>
      <c r="F106" s="876"/>
      <c r="G106" s="876"/>
      <c r="H106" s="876"/>
      <c r="I106" s="876"/>
      <c r="J106" s="876"/>
      <c r="K106" s="876"/>
      <c r="L106" s="876"/>
      <c r="M106" s="876"/>
      <c r="N106" s="877"/>
    </row>
    <row r="107" spans="2:14">
      <c r="B107" s="875"/>
      <c r="C107" s="876"/>
      <c r="D107" s="876"/>
      <c r="E107" s="876"/>
      <c r="F107" s="876"/>
      <c r="G107" s="876"/>
      <c r="H107" s="876"/>
      <c r="I107" s="876"/>
      <c r="J107" s="876"/>
      <c r="K107" s="876"/>
      <c r="L107" s="876"/>
      <c r="M107" s="876"/>
      <c r="N107" s="877"/>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1"/>
      <c r="K117" s="811"/>
      <c r="L117" s="811"/>
      <c r="M117" s="811"/>
      <c r="N117" s="812"/>
    </row>
    <row r="118" spans="2:14" ht="15.75" thickBot="1">
      <c r="B118" s="265" t="s">
        <v>2221</v>
      </c>
      <c r="C118" s="397"/>
      <c r="D118" s="397"/>
      <c r="E118" s="60"/>
      <c r="F118" s="60"/>
      <c r="G118" s="60"/>
      <c r="H118" s="60"/>
      <c r="I118" s="60"/>
      <c r="J118" s="813"/>
      <c r="K118" s="813"/>
      <c r="L118" s="813"/>
      <c r="M118" s="813"/>
      <c r="N118"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election activeCell="C72" sqref="C72"/>
    </sheetView>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12</v>
      </c>
      <c r="N36" s="276">
        <f>K36/M36</f>
        <v>5764.204163039406</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92171.716153365356</v>
      </c>
      <c r="L37" s="274"/>
      <c r="M37" s="275">
        <v>12</v>
      </c>
      <c r="N37" s="276">
        <f>K37/M37</f>
        <v>7680.97634611378</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193270.3748783801</v>
      </c>
      <c r="L38" s="274"/>
      <c r="M38" s="275">
        <v>12</v>
      </c>
      <c r="N38" s="276">
        <f>K38/M38</f>
        <v>16105.864573198342</v>
      </c>
    </row>
    <row r="39" spans="1:14">
      <c r="A39" s="116" t="s">
        <v>299</v>
      </c>
      <c r="B39" s="847" t="str">
        <f>VLOOKUP(A39,EQUIPOS!A7:D154,3,FALSE)</f>
        <v xml:space="preserve">Recicladora, potencia 430HP </v>
      </c>
      <c r="C39" s="848"/>
      <c r="D39" s="848"/>
      <c r="E39" s="848"/>
      <c r="F39" s="848"/>
      <c r="G39" s="848"/>
      <c r="H39" s="849"/>
      <c r="I39" s="271"/>
      <c r="J39" s="272"/>
      <c r="K39" s="273">
        <f>VLOOKUP(A39,EQUIPOS!A7:D164,4,FALSE)</f>
        <v>520134.96763009508</v>
      </c>
      <c r="L39" s="274"/>
      <c r="M39" s="275">
        <v>12</v>
      </c>
      <c r="N39" s="276">
        <f>K39/M39</f>
        <v>43344.580635841259</v>
      </c>
    </row>
    <row r="40" spans="1:14">
      <c r="A40" t="s">
        <v>365</v>
      </c>
      <c r="B40" s="847" t="str">
        <f>VLOOKUP(A40,EQUIPOS!A8:D154,3,FALSE)</f>
        <v xml:space="preserve">Vibrocompatador, potencia 153 HP, peso 10 Ton. </v>
      </c>
      <c r="C40" s="848"/>
      <c r="D40" s="848"/>
      <c r="E40" s="848"/>
      <c r="F40" s="848"/>
      <c r="G40" s="848"/>
      <c r="H40" s="849"/>
      <c r="I40" s="271"/>
      <c r="J40" s="272"/>
      <c r="K40" s="273">
        <f>VLOOKUP(A40,EQUIPOS!A8:D165,4,FALSE)</f>
        <v>137323.68741358587</v>
      </c>
      <c r="L40" s="274"/>
      <c r="M40" s="275">
        <v>12</v>
      </c>
      <c r="N40" s="276">
        <f>K40/M40</f>
        <v>11443.640617798823</v>
      </c>
    </row>
    <row r="41" spans="1:14">
      <c r="B41" s="847"/>
      <c r="C41" s="848"/>
      <c r="D41" s="848"/>
      <c r="E41" s="848"/>
      <c r="F41" s="848"/>
      <c r="G41" s="848"/>
      <c r="H41" s="849"/>
      <c r="I41" s="850"/>
      <c r="J41" s="831"/>
      <c r="K41" s="273"/>
      <c r="L41" s="851"/>
      <c r="M41" s="852"/>
      <c r="N41" s="276"/>
    </row>
    <row r="42" spans="1:14">
      <c r="B42" s="847"/>
      <c r="C42" s="848"/>
      <c r="D42" s="848"/>
      <c r="E42" s="853"/>
      <c r="F42" s="848"/>
      <c r="G42" s="848"/>
      <c r="H42" s="849"/>
      <c r="I42" s="39"/>
      <c r="J42" s="40"/>
      <c r="K42" s="278"/>
      <c r="L42" s="280"/>
      <c r="M42" s="281"/>
      <c r="N42" s="282"/>
    </row>
    <row r="43" spans="1:14">
      <c r="B43" s="854" t="s">
        <v>952</v>
      </c>
      <c r="C43" s="969"/>
      <c r="D43" s="969"/>
      <c r="E43" s="41"/>
      <c r="F43" s="42"/>
      <c r="G43" s="42"/>
      <c r="H43" s="43"/>
      <c r="I43" s="39"/>
      <c r="J43" s="40"/>
      <c r="K43" s="283"/>
      <c r="L43" s="280"/>
      <c r="M43" s="405">
        <v>0.1</v>
      </c>
      <c r="N43" s="348">
        <f>N77*M43</f>
        <v>449.45025376500837</v>
      </c>
    </row>
    <row r="44" spans="1:14" ht="15.75" thickBot="1">
      <c r="B44" s="847"/>
      <c r="C44" s="848"/>
      <c r="D44" s="848"/>
      <c r="E44" s="848"/>
      <c r="F44" s="848"/>
      <c r="G44" s="848"/>
      <c r="H44" s="849"/>
      <c r="I44" s="856"/>
      <c r="J44" s="857"/>
      <c r="K44" s="44"/>
      <c r="L44" s="858"/>
      <c r="M44" s="859"/>
      <c r="N44" s="108"/>
    </row>
    <row r="45" spans="1:14" ht="15.75" thickBot="1">
      <c r="B45" s="834" t="s">
        <v>953</v>
      </c>
      <c r="C45" s="835"/>
      <c r="D45" s="835"/>
      <c r="E45" s="835"/>
      <c r="F45" s="835"/>
      <c r="G45" s="835"/>
      <c r="H45" s="835"/>
      <c r="I45" s="835"/>
      <c r="J45" s="835"/>
      <c r="K45" s="835"/>
      <c r="L45" s="835"/>
      <c r="M45" s="836"/>
      <c r="N45" s="398">
        <f>SUM(N36:N44)</f>
        <v>84788.716589756616</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25" t="s">
        <v>944</v>
      </c>
      <c r="C49" s="826"/>
      <c r="D49" s="826"/>
      <c r="E49" s="826"/>
      <c r="F49" s="826"/>
      <c r="G49" s="826"/>
      <c r="H49" s="826"/>
      <c r="I49" s="827"/>
      <c r="J49" s="319" t="s">
        <v>945</v>
      </c>
      <c r="K49" s="88" t="s">
        <v>946</v>
      </c>
      <c r="L49" s="828" t="s">
        <v>955</v>
      </c>
      <c r="M49" s="827"/>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71.848156273149826</v>
      </c>
      <c r="N50" s="276">
        <f>K50*M50</f>
        <v>5388.6117204862367</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1740.1104385669503</v>
      </c>
      <c r="N51" s="276">
        <f>K51*M51</f>
        <v>2262.1435701370356</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829"/>
      <c r="C54" s="830"/>
      <c r="D54" s="830"/>
      <c r="E54" s="830"/>
      <c r="F54" s="830"/>
      <c r="G54" s="830"/>
      <c r="H54" s="830"/>
      <c r="I54" s="831"/>
      <c r="J54" s="45"/>
      <c r="K54" s="47"/>
      <c r="L54" s="832"/>
      <c r="M54" s="833"/>
      <c r="N54" s="48"/>
    </row>
    <row r="55" spans="1:14" ht="15.75" thickBot="1">
      <c r="B55" s="834" t="s">
        <v>953</v>
      </c>
      <c r="C55" s="835"/>
      <c r="D55" s="835"/>
      <c r="E55" s="835"/>
      <c r="F55" s="835"/>
      <c r="G55" s="835"/>
      <c r="H55" s="835"/>
      <c r="I55" s="835"/>
      <c r="J55" s="835"/>
      <c r="K55" s="835"/>
      <c r="L55" s="835"/>
      <c r="M55" s="836"/>
      <c r="N55" s="398">
        <f>SUM(N50:N54)</f>
        <v>7650.7552906232722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175560</v>
      </c>
      <c r="J72" s="297">
        <v>185</v>
      </c>
      <c r="K72" s="298">
        <f>VLOOKUP(A72,'MANO DE OBRA'!A8:D100,4,FALSE)</f>
        <v>324786</v>
      </c>
      <c r="L72" s="53"/>
      <c r="M72" s="303">
        <v>96</v>
      </c>
      <c r="N72" s="399">
        <f>K72/M72</f>
        <v>3383.1875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4494.5025376500835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N45+N55+N66+N77</f>
        <v>96933.974418029975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19386.794883605995</v>
      </c>
      <c r="M84" s="869"/>
      <c r="N84" s="54"/>
    </row>
    <row r="85" spans="1:14">
      <c r="B85" s="92" t="s">
        <v>973</v>
      </c>
      <c r="C85" s="93"/>
      <c r="D85" s="93"/>
      <c r="E85" s="93"/>
      <c r="F85" s="93"/>
      <c r="G85" s="93"/>
      <c r="H85" s="93"/>
      <c r="I85" s="90"/>
      <c r="J85" s="91"/>
      <c r="K85" s="308">
        <v>0.05</v>
      </c>
      <c r="L85" s="868">
        <f>N79*K85</f>
        <v>4846.6987209014987</v>
      </c>
      <c r="M85" s="869"/>
      <c r="N85" s="54"/>
    </row>
    <row r="86" spans="1:14" ht="15.75" thickBot="1">
      <c r="B86" s="94" t="s">
        <v>974</v>
      </c>
      <c r="C86" s="95"/>
      <c r="D86" s="95"/>
      <c r="E86" s="95"/>
      <c r="F86" s="95"/>
      <c r="G86" s="95"/>
      <c r="H86" s="95"/>
      <c r="I86" s="96"/>
      <c r="J86" s="97"/>
      <c r="K86" s="309">
        <v>0.05</v>
      </c>
      <c r="L86" s="870">
        <f>N79*K86</f>
        <v>4846.6987209014987</v>
      </c>
      <c r="M86" s="871"/>
      <c r="N86" s="54"/>
    </row>
    <row r="87" spans="1:14" ht="15.75" thickBot="1">
      <c r="B87" s="834" t="s">
        <v>953</v>
      </c>
      <c r="C87" s="835"/>
      <c r="D87" s="835"/>
      <c r="E87" s="835"/>
      <c r="F87" s="835"/>
      <c r="G87" s="835"/>
      <c r="H87" s="835"/>
      <c r="I87" s="835"/>
      <c r="J87" s="835"/>
      <c r="K87" s="835"/>
      <c r="L87" s="835"/>
      <c r="M87" s="836"/>
      <c r="N87" s="55">
        <f>L84+L85+L86</f>
        <v>29080.192325408992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126014.16674343897</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72" t="s">
        <v>2218</v>
      </c>
      <c r="C106" s="873"/>
      <c r="D106" s="873"/>
      <c r="E106" s="873"/>
      <c r="F106" s="873"/>
      <c r="G106" s="873"/>
      <c r="H106" s="873"/>
      <c r="I106" s="873"/>
      <c r="J106" s="873"/>
      <c r="K106" s="873"/>
      <c r="L106" s="873"/>
      <c r="M106" s="873"/>
      <c r="N106" s="874"/>
    </row>
    <row r="107" spans="2:14" ht="15" customHeight="1">
      <c r="B107" s="872"/>
      <c r="C107" s="873"/>
      <c r="D107" s="873"/>
      <c r="E107" s="873"/>
      <c r="F107" s="873"/>
      <c r="G107" s="873"/>
      <c r="H107" s="873"/>
      <c r="I107" s="873"/>
      <c r="J107" s="873"/>
      <c r="K107" s="873"/>
      <c r="L107" s="873"/>
      <c r="M107" s="873"/>
      <c r="N107" s="874"/>
    </row>
    <row r="108" spans="2:14" ht="30" customHeight="1">
      <c r="B108" s="875" t="s">
        <v>2219</v>
      </c>
      <c r="C108" s="876"/>
      <c r="D108" s="876"/>
      <c r="E108" s="876"/>
      <c r="F108" s="876"/>
      <c r="G108" s="876"/>
      <c r="H108" s="876"/>
      <c r="I108" s="876"/>
      <c r="J108" s="876"/>
      <c r="K108" s="876"/>
      <c r="L108" s="876"/>
      <c r="M108" s="876"/>
      <c r="N108" s="877"/>
    </row>
    <row r="109" spans="2:14">
      <c r="B109" s="875"/>
      <c r="C109" s="876"/>
      <c r="D109" s="876"/>
      <c r="E109" s="876"/>
      <c r="F109" s="876"/>
      <c r="G109" s="876"/>
      <c r="H109" s="876"/>
      <c r="I109" s="876"/>
      <c r="J109" s="876"/>
      <c r="K109" s="876"/>
      <c r="L109" s="876"/>
      <c r="M109" s="876"/>
      <c r="N109" s="87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11"/>
      <c r="K119" s="811"/>
      <c r="L119" s="811"/>
      <c r="M119" s="811"/>
      <c r="N119" s="812"/>
    </row>
    <row r="120" spans="2:14" ht="15.75" thickBot="1">
      <c r="B120" s="265" t="s">
        <v>2221</v>
      </c>
      <c r="C120" s="397"/>
      <c r="D120" s="397"/>
      <c r="E120" s="60"/>
      <c r="F120" s="60"/>
      <c r="G120" s="60"/>
      <c r="H120" s="60"/>
      <c r="I120" s="60"/>
      <c r="J120" s="813"/>
      <c r="K120" s="813"/>
      <c r="L120" s="813"/>
      <c r="M120" s="813"/>
      <c r="N120" s="81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1598</v>
      </c>
      <c r="C31" s="84" t="s">
        <v>2077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18</v>
      </c>
      <c r="N36" s="276">
        <f>K36/M36</f>
        <v>3842.8027753596043</v>
      </c>
    </row>
    <row r="37" spans="1:14">
      <c r="A37" s="116" t="s">
        <v>154</v>
      </c>
      <c r="B37" s="847" t="str">
        <f>VLOOKUP(A37,EQUIPOS!A7:D154,3,FALSE)</f>
        <v>Carrotanque Irrigador de asfalto, 1000 GALONES DE CAPACIDAD</v>
      </c>
      <c r="C37" s="848"/>
      <c r="D37" s="848"/>
      <c r="E37" s="848"/>
      <c r="F37" s="848"/>
      <c r="G37" s="848"/>
      <c r="H37" s="849"/>
      <c r="I37" s="271"/>
      <c r="J37" s="272"/>
      <c r="K37" s="273">
        <f>VLOOKUP(A37,EQUIPOS!A7:D164,4,FALSE)</f>
        <v>92171.716153365356</v>
      </c>
      <c r="L37" s="274"/>
      <c r="M37" s="275">
        <v>18</v>
      </c>
      <c r="N37" s="276">
        <f>K37/M37</f>
        <v>5120.6508974091867</v>
      </c>
    </row>
    <row r="38" spans="1:14">
      <c r="A38" t="s">
        <v>269</v>
      </c>
      <c r="B38" s="847" t="str">
        <f>VLOOKUP(A38,EQUIPOS!A8:D154,3,FALSE)</f>
        <v>Motoniveladora  potencia 215 HP, ancho de cuchilla 4,27 m, peso 18 ton.</v>
      </c>
      <c r="C38" s="848"/>
      <c r="D38" s="848"/>
      <c r="E38" s="848"/>
      <c r="F38" s="848"/>
      <c r="G38" s="848"/>
      <c r="H38" s="849"/>
      <c r="I38" s="271"/>
      <c r="J38" s="272"/>
      <c r="K38" s="273">
        <f>VLOOKUP(A38,EQUIPOS!A8:D165,4,FALSE)</f>
        <v>193270.3748783801</v>
      </c>
      <c r="L38" s="274"/>
      <c r="M38" s="275">
        <v>18</v>
      </c>
      <c r="N38" s="276">
        <f>K38/M38</f>
        <v>10737.243048798895</v>
      </c>
    </row>
    <row r="39" spans="1:14">
      <c r="A39" t="s">
        <v>299</v>
      </c>
      <c r="B39" s="847" t="str">
        <f>VLOOKUP(A39,EQUIPOS!A9:D154,3,FALSE)</f>
        <v xml:space="preserve">Recicladora, potencia 430HP </v>
      </c>
      <c r="C39" s="848"/>
      <c r="D39" s="848"/>
      <c r="E39" s="848"/>
      <c r="F39" s="848"/>
      <c r="G39" s="848"/>
      <c r="H39" s="849"/>
      <c r="I39" s="850"/>
      <c r="J39" s="831"/>
      <c r="K39" s="273">
        <f>VLOOKUP(A39,EQUIPOS!A9:D166,4,FALSE)</f>
        <v>520134.96763009508</v>
      </c>
      <c r="L39" s="851">
        <v>18</v>
      </c>
      <c r="M39" s="852"/>
      <c r="N39" s="276">
        <f>K39/L39</f>
        <v>28896.387090560838</v>
      </c>
    </row>
    <row r="40" spans="1:14">
      <c r="A40" t="s">
        <v>365</v>
      </c>
      <c r="B40" s="847" t="str">
        <f>VLOOKUP(A40,EQUIPOS!A10:D154,3,FALSE)</f>
        <v xml:space="preserve">Vibrocompatador, potencia 153 HP, peso 10 Ton. </v>
      </c>
      <c r="C40" s="848"/>
      <c r="D40" s="848"/>
      <c r="E40" s="848"/>
      <c r="F40" s="848"/>
      <c r="G40" s="848"/>
      <c r="H40" s="849"/>
      <c r="I40" s="39"/>
      <c r="J40" s="40"/>
      <c r="K40" s="273">
        <f>VLOOKUP(A40,EQUIPOS!A10:D167,4,FALSE)</f>
        <v>137323.68741358587</v>
      </c>
      <c r="L40" s="280"/>
      <c r="M40" s="281">
        <v>18</v>
      </c>
      <c r="N40" s="276">
        <f>K40/M40</f>
        <v>7629.0937451992149</v>
      </c>
    </row>
    <row r="41" spans="1:14">
      <c r="B41" s="324"/>
      <c r="C41" s="325"/>
      <c r="D41" s="325"/>
      <c r="E41" s="325"/>
      <c r="F41" s="327"/>
      <c r="G41" s="327"/>
      <c r="H41" s="128"/>
      <c r="I41" s="39"/>
      <c r="J41" s="40"/>
      <c r="K41" s="278"/>
      <c r="L41" s="280"/>
      <c r="M41" s="281"/>
      <c r="N41" s="276"/>
    </row>
    <row r="42" spans="1:14">
      <c r="B42" s="854" t="s">
        <v>952</v>
      </c>
      <c r="C42" s="855"/>
      <c r="D42" s="855"/>
      <c r="E42" s="41"/>
      <c r="F42" s="42"/>
      <c r="G42" s="42"/>
      <c r="H42" s="43"/>
      <c r="I42" s="39"/>
      <c r="J42" s="40"/>
      <c r="K42" s="283"/>
      <c r="L42" s="280"/>
      <c r="M42" s="405">
        <v>0.01</v>
      </c>
      <c r="N42" s="348">
        <f>N76*M42</f>
        <v>29.963350251000556</v>
      </c>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f>SUM(N36:N43)</f>
        <v>56256.140907578738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413124.51077975315</v>
      </c>
      <c r="N49" s="276">
        <f>K49*M49</f>
        <v>63208.050149302231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63208.050149302231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23">
        <f>VLOOKUP(A59,TRANSPORTE!A5:D117,4,FALSE)</f>
        <v>1219.3279687179154</v>
      </c>
      <c r="M59" s="924"/>
      <c r="N59" s="291">
        <f>K59*L59</f>
        <v>186.55717921384104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186.55717921384104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2996.3350251000556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N44+N54+N65+N76</f>
        <v>122647.08326119486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24529.416652238971</v>
      </c>
      <c r="M83" s="869"/>
      <c r="N83" s="54"/>
    </row>
    <row r="84" spans="1:14">
      <c r="B84" s="92" t="s">
        <v>973</v>
      </c>
      <c r="C84" s="93"/>
      <c r="D84" s="93"/>
      <c r="E84" s="93"/>
      <c r="F84" s="93"/>
      <c r="G84" s="93"/>
      <c r="H84" s="93"/>
      <c r="I84" s="90"/>
      <c r="J84" s="91"/>
      <c r="K84" s="308">
        <v>0.05</v>
      </c>
      <c r="L84" s="868">
        <f>N78*K84</f>
        <v>6132.3541630597429</v>
      </c>
      <c r="M84" s="869"/>
      <c r="N84" s="54"/>
    </row>
    <row r="85" spans="1:14" ht="15.75" thickBot="1">
      <c r="B85" s="94" t="s">
        <v>974</v>
      </c>
      <c r="C85" s="95"/>
      <c r="D85" s="95"/>
      <c r="E85" s="95"/>
      <c r="F85" s="95"/>
      <c r="G85" s="95"/>
      <c r="H85" s="95"/>
      <c r="I85" s="96"/>
      <c r="J85" s="97"/>
      <c r="K85" s="309">
        <v>0.05</v>
      </c>
      <c r="L85" s="870">
        <f>N78*K85</f>
        <v>6132.3541630597429</v>
      </c>
      <c r="M85" s="871"/>
      <c r="N85" s="54"/>
    </row>
    <row r="86" spans="1:14" ht="15.75" thickBot="1">
      <c r="B86" s="834" t="s">
        <v>953</v>
      </c>
      <c r="C86" s="835"/>
      <c r="D86" s="835"/>
      <c r="E86" s="835"/>
      <c r="F86" s="835"/>
      <c r="G86" s="835"/>
      <c r="H86" s="835"/>
      <c r="I86" s="835"/>
      <c r="J86" s="835"/>
      <c r="K86" s="835"/>
      <c r="L86" s="835"/>
      <c r="M86" s="836"/>
      <c r="N86" s="55">
        <f>L83+L84+L85</f>
        <v>36794.124978358457</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159441.20823955332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18</v>
      </c>
      <c r="N36" s="276">
        <f>K36/M36</f>
        <v>3842.8027753596043</v>
      </c>
    </row>
    <row r="37" spans="1:14">
      <c r="A37" s="116" t="s">
        <v>154</v>
      </c>
      <c r="B37" s="847" t="str">
        <f>VLOOKUP(A37,EQUIPOS!A7:D154,3,FALSE)</f>
        <v>Carrotanque Irrigador de asfalto, 1000 GALONES DE CAPACIDAD</v>
      </c>
      <c r="C37" s="848"/>
      <c r="D37" s="848"/>
      <c r="E37" s="848"/>
      <c r="F37" s="848"/>
      <c r="G37" s="848"/>
      <c r="H37" s="849"/>
      <c r="I37" s="271"/>
      <c r="J37" s="272"/>
      <c r="K37" s="273">
        <f>VLOOKUP(A37,EQUIPOS!A7:D164,4,FALSE)</f>
        <v>92171.716153365356</v>
      </c>
      <c r="L37" s="274"/>
      <c r="M37" s="275">
        <v>18</v>
      </c>
      <c r="N37" s="276">
        <f>K37/M37</f>
        <v>5120.6508974091867</v>
      </c>
    </row>
    <row r="38" spans="1:14">
      <c r="A38" t="s">
        <v>269</v>
      </c>
      <c r="B38" s="847" t="str">
        <f>VLOOKUP(A38,EQUIPOS!A8:D154,3,FALSE)</f>
        <v>Motoniveladora  potencia 215 HP, ancho de cuchilla 4,27 m, peso 18 ton.</v>
      </c>
      <c r="C38" s="848"/>
      <c r="D38" s="848"/>
      <c r="E38" s="848"/>
      <c r="F38" s="848"/>
      <c r="G38" s="848"/>
      <c r="H38" s="849"/>
      <c r="I38" s="271"/>
      <c r="J38" s="272"/>
      <c r="K38" s="273">
        <f>VLOOKUP(A38,EQUIPOS!A8:D165,4,FALSE)</f>
        <v>193270.3748783801</v>
      </c>
      <c r="L38" s="274"/>
      <c r="M38" s="275">
        <v>18</v>
      </c>
      <c r="N38" s="276">
        <f>K38/M38</f>
        <v>10737.243048798895</v>
      </c>
    </row>
    <row r="39" spans="1:14">
      <c r="A39" t="s">
        <v>299</v>
      </c>
      <c r="B39" s="847" t="str">
        <f>VLOOKUP(A39,EQUIPOS!A9:D154,3,FALSE)</f>
        <v xml:space="preserve">Recicladora, potencia 430HP </v>
      </c>
      <c r="C39" s="848"/>
      <c r="D39" s="848"/>
      <c r="E39" s="848"/>
      <c r="F39" s="848"/>
      <c r="G39" s="848"/>
      <c r="H39" s="849"/>
      <c r="I39" s="850"/>
      <c r="J39" s="831"/>
      <c r="K39" s="273">
        <f>VLOOKUP(A39,EQUIPOS!A9:D166,4,FALSE)</f>
        <v>520134.96763009508</v>
      </c>
      <c r="L39" s="851">
        <v>18</v>
      </c>
      <c r="M39" s="852"/>
      <c r="N39" s="276">
        <f>K39/L39</f>
        <v>28896.387090560838</v>
      </c>
    </row>
    <row r="40" spans="1:14">
      <c r="A40" t="s">
        <v>365</v>
      </c>
      <c r="B40" s="847" t="str">
        <f>VLOOKUP(A40,EQUIPOS!A10:D154,3,FALSE)</f>
        <v xml:space="preserve">Vibrocompatador, potencia 153 HP, peso 10 Ton. </v>
      </c>
      <c r="C40" s="848"/>
      <c r="D40" s="848"/>
      <c r="E40" s="848"/>
      <c r="F40" s="848"/>
      <c r="G40" s="848"/>
      <c r="H40" s="849"/>
      <c r="I40" s="39"/>
      <c r="J40" s="40"/>
      <c r="K40" s="273">
        <f>VLOOKUP(A40,EQUIPOS!A10:D167,4,FALSE)</f>
        <v>137323.68741358587</v>
      </c>
      <c r="L40" s="280"/>
      <c r="M40" s="281">
        <v>18</v>
      </c>
      <c r="N40" s="276">
        <f>K40/M40</f>
        <v>7629.0937451992149</v>
      </c>
    </row>
    <row r="41" spans="1:14">
      <c r="B41" s="324"/>
      <c r="C41" s="325"/>
      <c r="D41" s="325"/>
      <c r="E41" s="325"/>
      <c r="F41" s="327"/>
      <c r="G41" s="327"/>
      <c r="H41" s="128"/>
      <c r="I41" s="39"/>
      <c r="J41" s="40"/>
      <c r="K41" s="278"/>
      <c r="L41" s="280"/>
      <c r="M41" s="281"/>
      <c r="N41" s="282"/>
    </row>
    <row r="42" spans="1:14">
      <c r="B42" s="854" t="s">
        <v>952</v>
      </c>
      <c r="C42" s="855"/>
      <c r="D42" s="855"/>
      <c r="E42" s="41"/>
      <c r="F42" s="42"/>
      <c r="G42" s="42"/>
      <c r="H42" s="43"/>
      <c r="I42" s="39"/>
      <c r="J42" s="40"/>
      <c r="K42" s="283"/>
      <c r="L42" s="280"/>
      <c r="M42" s="405">
        <v>0.01</v>
      </c>
      <c r="N42" s="348">
        <f>N76*M42</f>
        <v>29.963350251000556</v>
      </c>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f>SUM(N36:N43)</f>
        <v>56256.140907578738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433692.13170676673</v>
      </c>
      <c r="N49" s="276">
        <f>K49*M49</f>
        <v>66354.896151135312</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66354.896151135312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23">
        <f>VLOOKUP(A59,TRANSPORTE!A5:D117,4,FALSE)</f>
        <v>1524.1599608973943</v>
      </c>
      <c r="M59" s="924"/>
      <c r="N59" s="291">
        <f>K59*L59</f>
        <v>233.19647401730131</v>
      </c>
    </row>
    <row r="60" spans="1:14">
      <c r="B60" s="49"/>
      <c r="C60" s="50"/>
      <c r="D60" s="50"/>
      <c r="E60" s="50"/>
      <c r="F60" s="50"/>
      <c r="G60" s="50"/>
      <c r="H60" s="315"/>
      <c r="I60" s="283"/>
      <c r="J60" s="290"/>
      <c r="K60" s="283"/>
      <c r="L60" s="923"/>
      <c r="M60" s="92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233.19647401730131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2996.3350251000556</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N44+N54+N65+N76</f>
        <v>125840.5685578314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25168.113711566282</v>
      </c>
      <c r="M83" s="869"/>
      <c r="N83" s="54"/>
    </row>
    <row r="84" spans="1:14">
      <c r="B84" s="92" t="s">
        <v>973</v>
      </c>
      <c r="C84" s="93"/>
      <c r="D84" s="93"/>
      <c r="E84" s="93"/>
      <c r="F84" s="93"/>
      <c r="G84" s="93"/>
      <c r="H84" s="93"/>
      <c r="I84" s="90"/>
      <c r="J84" s="91"/>
      <c r="K84" s="308">
        <v>0.05</v>
      </c>
      <c r="L84" s="868">
        <f>N78*K84</f>
        <v>6292.0284278915706</v>
      </c>
      <c r="M84" s="869"/>
      <c r="N84" s="54"/>
    </row>
    <row r="85" spans="1:14" ht="15.75" thickBot="1">
      <c r="B85" s="94" t="s">
        <v>974</v>
      </c>
      <c r="C85" s="95"/>
      <c r="D85" s="95"/>
      <c r="E85" s="95"/>
      <c r="F85" s="95"/>
      <c r="G85" s="95"/>
      <c r="H85" s="95"/>
      <c r="I85" s="96"/>
      <c r="J85" s="97"/>
      <c r="K85" s="309">
        <v>0.05</v>
      </c>
      <c r="L85" s="870">
        <f>N78*K85</f>
        <v>6292.0284278915706</v>
      </c>
      <c r="M85" s="871"/>
      <c r="N85" s="54"/>
    </row>
    <row r="86" spans="1:14" ht="15.75" thickBot="1">
      <c r="B86" s="834" t="s">
        <v>953</v>
      </c>
      <c r="C86" s="835"/>
      <c r="D86" s="835"/>
      <c r="E86" s="835"/>
      <c r="F86" s="835"/>
      <c r="G86" s="835"/>
      <c r="H86" s="835"/>
      <c r="I86" s="835"/>
      <c r="J86" s="835"/>
      <c r="K86" s="835"/>
      <c r="L86" s="835"/>
      <c r="M86" s="836"/>
      <c r="N86" s="55">
        <f>L83+L84+L85</f>
        <v>37752.170567349422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163592.73912518081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1600</v>
      </c>
      <c r="C31" s="84" t="s">
        <v>2081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15</v>
      </c>
      <c r="N36" s="276">
        <f>K36/M36</f>
        <v>4611.3633304315254</v>
      </c>
    </row>
    <row r="37" spans="1:14">
      <c r="A37" s="116" t="s">
        <v>154</v>
      </c>
      <c r="B37" s="847" t="str">
        <f>VLOOKUP(A37,EQUIPOS!A7:D154,3,FALSE)</f>
        <v>Carrotanque Irrigador de asfalto, 1000 GALONES DE CAPACIDAD</v>
      </c>
      <c r="C37" s="848"/>
      <c r="D37" s="848"/>
      <c r="E37" s="848"/>
      <c r="F37" s="848"/>
      <c r="G37" s="848"/>
      <c r="H37" s="849"/>
      <c r="I37" s="271"/>
      <c r="J37" s="272"/>
      <c r="K37" s="273">
        <f>VLOOKUP(A37,EQUIPOS!A7:D164,4,FALSE)</f>
        <v>92171.716153365356</v>
      </c>
      <c r="L37" s="274"/>
      <c r="M37" s="275">
        <v>15</v>
      </c>
      <c r="N37" s="276">
        <f>K37/M37</f>
        <v>6144.781076891024</v>
      </c>
    </row>
    <row r="38" spans="1:14">
      <c r="A38" t="s">
        <v>269</v>
      </c>
      <c r="B38" s="847" t="str">
        <f>VLOOKUP(A38,EQUIPOS!A8:D154,3,FALSE)</f>
        <v>Motoniveladora  potencia 215 HP, ancho de cuchilla 4,27 m, peso 18 ton.</v>
      </c>
      <c r="C38" s="848"/>
      <c r="D38" s="848"/>
      <c r="E38" s="848"/>
      <c r="F38" s="848"/>
      <c r="G38" s="848"/>
      <c r="H38" s="849"/>
      <c r="I38" s="271"/>
      <c r="J38" s="272"/>
      <c r="K38" s="273">
        <f>VLOOKUP(A38,EQUIPOS!A8:D165,4,FALSE)</f>
        <v>193270.3748783801</v>
      </c>
      <c r="L38" s="274"/>
      <c r="M38" s="275">
        <v>15</v>
      </c>
      <c r="N38" s="276">
        <f>K38/M38</f>
        <v>12884.691658558673</v>
      </c>
    </row>
    <row r="39" spans="1:14">
      <c r="A39" t="s">
        <v>299</v>
      </c>
      <c r="B39" s="847" t="str">
        <f>VLOOKUP(A39,EQUIPOS!A9:D154,3,FALSE)</f>
        <v xml:space="preserve">Recicladora, potencia 430HP </v>
      </c>
      <c r="C39" s="848"/>
      <c r="D39" s="848"/>
      <c r="E39" s="848"/>
      <c r="F39" s="848"/>
      <c r="G39" s="848"/>
      <c r="H39" s="849"/>
      <c r="I39" s="850"/>
      <c r="J39" s="831"/>
      <c r="K39" s="273">
        <f>VLOOKUP(A39,EQUIPOS!A9:D166,4,FALSE)</f>
        <v>520134.96763009508</v>
      </c>
      <c r="L39" s="851">
        <v>15</v>
      </c>
      <c r="M39" s="852"/>
      <c r="N39" s="276">
        <f>K39/L39</f>
        <v>34675.664508673006</v>
      </c>
    </row>
    <row r="40" spans="1:14">
      <c r="A40" t="s">
        <v>365</v>
      </c>
      <c r="B40" s="847" t="str">
        <f>VLOOKUP(A40,EQUIPOS!A10:D154,3,FALSE)</f>
        <v xml:space="preserve">Vibrocompatador, potencia 153 HP, peso 10 Ton. </v>
      </c>
      <c r="C40" s="848"/>
      <c r="D40" s="848"/>
      <c r="E40" s="848"/>
      <c r="F40" s="848"/>
      <c r="G40" s="848"/>
      <c r="H40" s="849"/>
      <c r="I40" s="39"/>
      <c r="J40" s="40"/>
      <c r="K40" s="273">
        <f>VLOOKUP(A40,EQUIPOS!A10:D167,4,FALSE)</f>
        <v>137323.68741358587</v>
      </c>
      <c r="L40" s="280"/>
      <c r="M40" s="281">
        <v>15</v>
      </c>
      <c r="N40" s="276">
        <f>K40/M40</f>
        <v>9154.9124942390572</v>
      </c>
    </row>
    <row r="41" spans="1:14">
      <c r="B41" s="324"/>
      <c r="C41" s="325"/>
      <c r="D41" s="325"/>
      <c r="E41" s="325"/>
      <c r="F41" s="327"/>
      <c r="G41" s="327"/>
      <c r="H41" s="128"/>
      <c r="I41" s="39"/>
      <c r="J41" s="40"/>
      <c r="K41" s="278"/>
      <c r="L41" s="280"/>
      <c r="M41" s="281"/>
      <c r="N41" s="282"/>
    </row>
    <row r="42" spans="1:14">
      <c r="B42" s="854" t="s">
        <v>952</v>
      </c>
      <c r="C42" s="855"/>
      <c r="D42" s="855"/>
      <c r="E42" s="41"/>
      <c r="F42" s="42"/>
      <c r="G42" s="42"/>
      <c r="H42" s="43"/>
      <c r="I42" s="39"/>
      <c r="J42" s="40"/>
      <c r="K42" s="283"/>
      <c r="L42" s="280"/>
      <c r="M42" s="405">
        <v>0.01</v>
      </c>
      <c r="N42" s="348">
        <f>N76*M42</f>
        <v>35.956020301200674</v>
      </c>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f>SUM(N36:N43)</f>
        <v>67507.3690890945</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413124.51077975315</v>
      </c>
      <c r="N49" s="276">
        <f>K49*M49</f>
        <v>63208.050149302231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63208.050149302231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23">
        <f>VLOOKUP(A59,TRANSPORTE!A5:D117,4,FALSE)</f>
        <v>1219.3279687179154</v>
      </c>
      <c r="M59" s="924"/>
      <c r="N59" s="291">
        <f>K59*L59</f>
        <v>186.55717921384104</v>
      </c>
    </row>
    <row r="60" spans="1:14">
      <c r="B60" s="49"/>
      <c r="C60" s="50"/>
      <c r="D60" s="50"/>
      <c r="E60" s="50"/>
      <c r="F60" s="50"/>
      <c r="G60" s="50"/>
      <c r="H60" s="315"/>
      <c r="I60" s="283"/>
      <c r="J60" s="290"/>
      <c r="K60" s="283"/>
      <c r="L60" s="923"/>
      <c r="M60" s="92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186.55717921384104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3595.602030120067</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N44+N54+N65+N76</f>
        <v>134497.57844773063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26899.515689546126</v>
      </c>
      <c r="M83" s="869"/>
      <c r="N83" s="54"/>
    </row>
    <row r="84" spans="1:14">
      <c r="B84" s="92" t="s">
        <v>973</v>
      </c>
      <c r="C84" s="93"/>
      <c r="D84" s="93"/>
      <c r="E84" s="93"/>
      <c r="F84" s="93"/>
      <c r="G84" s="93"/>
      <c r="H84" s="93"/>
      <c r="I84" s="90"/>
      <c r="J84" s="91"/>
      <c r="K84" s="308">
        <v>0.05</v>
      </c>
      <c r="L84" s="868">
        <f>N78*K84</f>
        <v>6724.8789223865315</v>
      </c>
      <c r="M84" s="869"/>
      <c r="N84" s="54"/>
    </row>
    <row r="85" spans="1:14" ht="15.75" thickBot="1">
      <c r="B85" s="94" t="s">
        <v>974</v>
      </c>
      <c r="C85" s="95"/>
      <c r="D85" s="95"/>
      <c r="E85" s="95"/>
      <c r="F85" s="95"/>
      <c r="G85" s="95"/>
      <c r="H85" s="95"/>
      <c r="I85" s="96"/>
      <c r="J85" s="97"/>
      <c r="K85" s="309">
        <v>0.05</v>
      </c>
      <c r="L85" s="870">
        <f>N78*K85</f>
        <v>6724.8789223865315</v>
      </c>
      <c r="M85" s="871"/>
      <c r="N85" s="54"/>
    </row>
    <row r="86" spans="1:14" ht="15.75" thickBot="1">
      <c r="B86" s="834" t="s">
        <v>953</v>
      </c>
      <c r="C86" s="835"/>
      <c r="D86" s="835"/>
      <c r="E86" s="835"/>
      <c r="F86" s="835"/>
      <c r="G86" s="835"/>
      <c r="H86" s="835"/>
      <c r="I86" s="835"/>
      <c r="J86" s="835"/>
      <c r="K86" s="835"/>
      <c r="L86" s="835"/>
      <c r="M86" s="836"/>
      <c r="N86" s="55">
        <f>L83+L84+L85</f>
        <v>40349.273534319189</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174846.85198204982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1601</v>
      </c>
      <c r="C31" s="84" t="s">
        <v>2084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275">
        <v>15</v>
      </c>
      <c r="N36" s="276">
        <f>K36/M36</f>
        <v>4611.3633304315254</v>
      </c>
    </row>
    <row r="37" spans="1:14">
      <c r="A37" s="116" t="s">
        <v>154</v>
      </c>
      <c r="B37" s="847" t="str">
        <f>VLOOKUP(A37,EQUIPOS!A7:D154,3,FALSE)</f>
        <v>Carrotanque Irrigador de asfalto, 1000 GALONES DE CAPACIDAD</v>
      </c>
      <c r="C37" s="848"/>
      <c r="D37" s="848"/>
      <c r="E37" s="848"/>
      <c r="F37" s="848"/>
      <c r="G37" s="848"/>
      <c r="H37" s="849"/>
      <c r="I37" s="271"/>
      <c r="J37" s="272"/>
      <c r="K37" s="273">
        <f>VLOOKUP(A37,EQUIPOS!A7:D164,4,FALSE)</f>
        <v>92171.716153365356</v>
      </c>
      <c r="L37" s="274"/>
      <c r="M37" s="275">
        <v>15</v>
      </c>
      <c r="N37" s="276">
        <f>K37/M37</f>
        <v>6144.781076891024</v>
      </c>
    </row>
    <row r="38" spans="1:14">
      <c r="A38" t="s">
        <v>269</v>
      </c>
      <c r="B38" s="847" t="str">
        <f>VLOOKUP(A38,EQUIPOS!A8:D154,3,FALSE)</f>
        <v>Motoniveladora  potencia 215 HP, ancho de cuchilla 4,27 m, peso 18 ton.</v>
      </c>
      <c r="C38" s="848"/>
      <c r="D38" s="848"/>
      <c r="E38" s="848"/>
      <c r="F38" s="848"/>
      <c r="G38" s="848"/>
      <c r="H38" s="849"/>
      <c r="I38" s="271"/>
      <c r="J38" s="272"/>
      <c r="K38" s="273">
        <f>VLOOKUP(A38,EQUIPOS!A8:D165,4,FALSE)</f>
        <v>193270.3748783801</v>
      </c>
      <c r="L38" s="274"/>
      <c r="M38" s="275">
        <v>15</v>
      </c>
      <c r="N38" s="276">
        <f>K38/M38</f>
        <v>12884.691658558673</v>
      </c>
    </row>
    <row r="39" spans="1:14">
      <c r="A39" t="s">
        <v>299</v>
      </c>
      <c r="B39" s="847" t="str">
        <f>VLOOKUP(A39,EQUIPOS!A9:D154,3,FALSE)</f>
        <v xml:space="preserve">Recicladora, potencia 430HP </v>
      </c>
      <c r="C39" s="848"/>
      <c r="D39" s="848"/>
      <c r="E39" s="848"/>
      <c r="F39" s="848"/>
      <c r="G39" s="848"/>
      <c r="H39" s="849"/>
      <c r="I39" s="850"/>
      <c r="J39" s="831"/>
      <c r="K39" s="273">
        <f>VLOOKUP(A39,EQUIPOS!A9:D166,4,FALSE)</f>
        <v>520134.96763009508</v>
      </c>
      <c r="L39" s="851">
        <v>15</v>
      </c>
      <c r="M39" s="852"/>
      <c r="N39" s="276">
        <f>K39/L39</f>
        <v>34675.664508673006</v>
      </c>
    </row>
    <row r="40" spans="1:14">
      <c r="A40" t="s">
        <v>365</v>
      </c>
      <c r="B40" s="847" t="str">
        <f>VLOOKUP(A40,EQUIPOS!A10:D154,3,FALSE)</f>
        <v xml:space="preserve">Vibrocompatador, potencia 153 HP, peso 10 Ton. </v>
      </c>
      <c r="C40" s="848"/>
      <c r="D40" s="848"/>
      <c r="E40" s="848"/>
      <c r="F40" s="848"/>
      <c r="G40" s="848"/>
      <c r="H40" s="849"/>
      <c r="I40" s="39"/>
      <c r="J40" s="40"/>
      <c r="K40" s="273">
        <f>VLOOKUP(A40,EQUIPOS!A10:D167,4,FALSE)</f>
        <v>137323.68741358587</v>
      </c>
      <c r="L40" s="280"/>
      <c r="M40" s="281">
        <v>15</v>
      </c>
      <c r="N40" s="276">
        <f>K40/M40</f>
        <v>9154.9124942390572</v>
      </c>
    </row>
    <row r="41" spans="1:14">
      <c r="B41" s="324"/>
      <c r="C41" s="325"/>
      <c r="D41" s="325"/>
      <c r="E41" s="325"/>
      <c r="F41" s="327"/>
      <c r="G41" s="327"/>
      <c r="H41" s="128"/>
      <c r="I41" s="39"/>
      <c r="J41" s="40"/>
      <c r="K41" s="278"/>
      <c r="L41" s="280"/>
      <c r="M41" s="281"/>
      <c r="N41" s="282"/>
    </row>
    <row r="42" spans="1:14">
      <c r="B42" s="854" t="s">
        <v>952</v>
      </c>
      <c r="C42" s="855"/>
      <c r="D42" s="855"/>
      <c r="E42" s="41"/>
      <c r="F42" s="42"/>
      <c r="G42" s="42"/>
      <c r="H42" s="43"/>
      <c r="I42" s="39"/>
      <c r="J42" s="40"/>
      <c r="K42" s="283"/>
      <c r="L42" s="280"/>
      <c r="M42" s="405">
        <v>0.01</v>
      </c>
      <c r="N42" s="348">
        <f>N76*M42</f>
        <v>35.956020301200674</v>
      </c>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f>SUM(N36:N43)</f>
        <v>67507.3690890945</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433692.13170676673</v>
      </c>
      <c r="N49" s="276">
        <f>K49*M49</f>
        <v>66354.896151135312</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66354.896151135312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23">
        <f>VLOOKUP(A59,TRANSPORTE!A5:D117,4,FALSE)</f>
        <v>1524.1599608973943</v>
      </c>
      <c r="M59" s="924"/>
      <c r="N59" s="291">
        <f>K59*L59</f>
        <v>233.19647401730131</v>
      </c>
    </row>
    <row r="60" spans="1:14">
      <c r="B60" s="49"/>
      <c r="C60" s="50"/>
      <c r="D60" s="50"/>
      <c r="E60" s="50"/>
      <c r="F60" s="50"/>
      <c r="G60" s="50"/>
      <c r="H60" s="315"/>
      <c r="I60" s="283"/>
      <c r="J60" s="290"/>
      <c r="K60" s="283"/>
      <c r="L60" s="923"/>
      <c r="M60" s="92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233.19647401730131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3595.602030120067</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N44+N54+N65+N76</f>
        <v>137691.06374436719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27538.21274887344</v>
      </c>
      <c r="M83" s="869"/>
      <c r="N83" s="54"/>
    </row>
    <row r="84" spans="1:14">
      <c r="B84" s="92" t="s">
        <v>973</v>
      </c>
      <c r="C84" s="93"/>
      <c r="D84" s="93"/>
      <c r="E84" s="93"/>
      <c r="F84" s="93"/>
      <c r="G84" s="93"/>
      <c r="H84" s="93"/>
      <c r="I84" s="90"/>
      <c r="J84" s="91"/>
      <c r="K84" s="308">
        <v>0.05</v>
      </c>
      <c r="L84" s="868">
        <f>N78*K84</f>
        <v>6884.5531872183601</v>
      </c>
      <c r="M84" s="869"/>
      <c r="N84" s="54"/>
    </row>
    <row r="85" spans="1:14" ht="15.75" thickBot="1">
      <c r="B85" s="94" t="s">
        <v>974</v>
      </c>
      <c r="C85" s="95"/>
      <c r="D85" s="95"/>
      <c r="E85" s="95"/>
      <c r="F85" s="95"/>
      <c r="G85" s="95"/>
      <c r="H85" s="95"/>
      <c r="I85" s="96"/>
      <c r="J85" s="97"/>
      <c r="K85" s="309">
        <v>0.05</v>
      </c>
      <c r="L85" s="870">
        <f>N78*K85</f>
        <v>6884.5531872183601</v>
      </c>
      <c r="M85" s="871"/>
      <c r="N85" s="54"/>
    </row>
    <row r="86" spans="1:14" ht="15.75" thickBot="1">
      <c r="B86" s="834" t="s">
        <v>953</v>
      </c>
      <c r="C86" s="835"/>
      <c r="D86" s="835"/>
      <c r="E86" s="835"/>
      <c r="F86" s="835"/>
      <c r="G86" s="835"/>
      <c r="H86" s="835"/>
      <c r="I86" s="835"/>
      <c r="J86" s="835"/>
      <c r="K86" s="835"/>
      <c r="L86" s="835"/>
      <c r="M86" s="836"/>
      <c r="N86" s="55">
        <f>L83+L84+L85</f>
        <v>41307.319123310168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178998.38286767737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1088</v>
      </c>
      <c r="C31" s="84" t="s">
        <v>2085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48"/>
      <c r="F40" s="848"/>
      <c r="G40" s="848"/>
      <c r="H40" s="849"/>
      <c r="I40" s="39"/>
      <c r="J40" s="40"/>
      <c r="K40" s="273"/>
      <c r="L40" s="280"/>
      <c r="M40" s="281"/>
      <c r="N40" s="276"/>
    </row>
    <row r="41" spans="1:14">
      <c r="B41" s="324"/>
      <c r="C41" s="325"/>
      <c r="D41" s="325"/>
      <c r="E41" s="325"/>
      <c r="F41" s="327"/>
      <c r="G41" s="327"/>
      <c r="H41" s="128"/>
      <c r="I41" s="39"/>
      <c r="J41" s="40"/>
      <c r="K41" s="278"/>
      <c r="L41" s="280"/>
      <c r="M41" s="281"/>
      <c r="N41" s="282"/>
    </row>
    <row r="42" spans="1:14">
      <c r="B42" s="854" t="s">
        <v>952</v>
      </c>
      <c r="C42" s="855"/>
      <c r="D42" s="855"/>
      <c r="E42" s="41"/>
      <c r="F42" s="42"/>
      <c r="G42" s="42"/>
      <c r="H42" s="43"/>
      <c r="I42" s="39"/>
      <c r="J42" s="40"/>
      <c r="K42" s="283"/>
      <c r="L42" s="280"/>
      <c r="M42" s="405">
        <v>0.01</v>
      </c>
      <c r="N42" s="348">
        <f>N76*M42</f>
        <v>4.3147224361440797</v>
      </c>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f>SUM(N36:N43)</f>
        <v>4.3147224361440797</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5091.8475967493141</v>
      </c>
      <c r="N49" s="276">
        <f>K49*M49</f>
        <v>5371.8992145705261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5371.8992145705261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315"/>
      <c r="I60" s="283"/>
      <c r="J60" s="290"/>
      <c r="K60" s="283"/>
      <c r="L60" s="923"/>
      <c r="M60" s="92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1000</v>
      </c>
      <c r="N70" s="399">
        <f>K70/M70</f>
        <v>324.786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431.472243614408</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N44+N54+N65+N76</f>
        <v>5807.6861806210782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1161.5372361242157</v>
      </c>
      <c r="M83" s="869"/>
      <c r="N83" s="54"/>
    </row>
    <row r="84" spans="1:14">
      <c r="B84" s="92" t="s">
        <v>973</v>
      </c>
      <c r="C84" s="93"/>
      <c r="D84" s="93"/>
      <c r="E84" s="93"/>
      <c r="F84" s="93"/>
      <c r="G84" s="93"/>
      <c r="H84" s="93"/>
      <c r="I84" s="90"/>
      <c r="J84" s="91"/>
      <c r="K84" s="308">
        <v>0.05</v>
      </c>
      <c r="L84" s="868">
        <f>N78*K84</f>
        <v>290.38430903105393</v>
      </c>
      <c r="M84" s="869"/>
      <c r="N84" s="54"/>
    </row>
    <row r="85" spans="1:14" ht="15.75" thickBot="1">
      <c r="B85" s="94" t="s">
        <v>974</v>
      </c>
      <c r="C85" s="95"/>
      <c r="D85" s="95"/>
      <c r="E85" s="95"/>
      <c r="F85" s="95"/>
      <c r="G85" s="95"/>
      <c r="H85" s="95"/>
      <c r="I85" s="96"/>
      <c r="J85" s="97"/>
      <c r="K85" s="309">
        <v>0.05</v>
      </c>
      <c r="L85" s="870">
        <f>N78*K85</f>
        <v>290.38430903105393</v>
      </c>
      <c r="M85" s="871"/>
      <c r="N85" s="54"/>
    </row>
    <row r="86" spans="1:14" ht="15.75" thickBot="1">
      <c r="B86" s="834" t="s">
        <v>953</v>
      </c>
      <c r="C86" s="835"/>
      <c r="D86" s="835"/>
      <c r="E86" s="835"/>
      <c r="F86" s="835"/>
      <c r="G86" s="835"/>
      <c r="H86" s="835"/>
      <c r="I86" s="835"/>
      <c r="J86" s="835"/>
      <c r="K86" s="835"/>
      <c r="L86" s="835"/>
      <c r="M86" s="836"/>
      <c r="N86" s="55">
        <f>L83+L84+L85</f>
        <v>1742.3058541863234</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7549.9920348074011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30"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1"/>
      <c r="K118" s="811"/>
      <c r="L118" s="811"/>
      <c r="M118" s="811"/>
      <c r="N118" s="812"/>
    </row>
    <row r="119" spans="2:14" ht="15.75" thickBot="1">
      <c r="B119" s="265" t="s">
        <v>2221</v>
      </c>
      <c r="C119" s="397"/>
      <c r="D119" s="397"/>
      <c r="E119" s="60"/>
      <c r="F119" s="60"/>
      <c r="G119" s="60"/>
      <c r="H119" s="60"/>
      <c r="I119" s="60"/>
      <c r="J119" s="813"/>
      <c r="K119" s="813"/>
      <c r="L119" s="813"/>
      <c r="M119" s="813"/>
      <c r="N119" s="81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1089</v>
      </c>
      <c r="C31" s="222" t="s">
        <v>2086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164</v>
      </c>
      <c r="B36" s="847" t="str">
        <f>VLOOKUP(A36,EQUIPOS!A6:D154,3,FALSE)</f>
        <v>Compactador manual de rodillo</v>
      </c>
      <c r="C36" s="848"/>
      <c r="D36" s="848"/>
      <c r="E36" s="848"/>
      <c r="F36" s="848"/>
      <c r="G36" s="848"/>
      <c r="H36" s="849"/>
      <c r="I36" s="271"/>
      <c r="J36" s="272"/>
      <c r="K36" s="273">
        <f>VLOOKUP(A36,EQUIPOS!A6:D163,4,FALSE)</f>
        <v>28798.535179169252</v>
      </c>
      <c r="L36" s="274"/>
      <c r="M36" s="275">
        <v>2</v>
      </c>
      <c r="N36" s="276">
        <f>K36/M36</f>
        <v>14399.267589584626</v>
      </c>
    </row>
    <row r="37" spans="1:14">
      <c r="A37" s="116" t="s">
        <v>180</v>
      </c>
      <c r="B37" s="847" t="str">
        <f>VLOOKUP(A37,EQUIPOS!A7:D154,3,FALSE)</f>
        <v>Compresor 120 HP, con martillo.</v>
      </c>
      <c r="C37" s="848"/>
      <c r="D37" s="848"/>
      <c r="E37" s="848"/>
      <c r="F37" s="848"/>
      <c r="G37" s="848"/>
      <c r="H37" s="849"/>
      <c r="I37" s="271"/>
      <c r="J37" s="272"/>
      <c r="K37" s="273">
        <f>VLOOKUP(A37,EQUIPOS!A7:D164,4,FALSE)</f>
        <v>127151.56241998691</v>
      </c>
      <c r="L37" s="274"/>
      <c r="M37" s="275">
        <v>4</v>
      </c>
      <c r="N37" s="276">
        <f>K37/M37</f>
        <v>31787.890604996726</v>
      </c>
    </row>
    <row r="38" spans="1:14">
      <c r="A38" t="s">
        <v>184</v>
      </c>
      <c r="B38" s="847" t="str">
        <f>VLOOKUP(A38,EQUIPOS!A8:D154,3,FALSE)</f>
        <v>Cortadora de pavimento, Máxima profundidad de corte: 160 mm. Capacidad de disco: desde 12´´ hasta 18´´ de diámetro. Peso operacional: 135 kg, 13.5 hp de potencia</v>
      </c>
      <c r="C38" s="848"/>
      <c r="D38" s="848"/>
      <c r="E38" s="848"/>
      <c r="F38" s="848"/>
      <c r="G38" s="848"/>
      <c r="H38" s="849"/>
      <c r="I38" s="271"/>
      <c r="J38" s="272"/>
      <c r="K38" s="273">
        <f>VLOOKUP(A38,EQUIPOS!A8:D165,4,FALSE)</f>
        <v>36314.486227148256</v>
      </c>
      <c r="L38" s="274"/>
      <c r="M38" s="275">
        <v>10</v>
      </c>
      <c r="N38" s="276">
        <f>K38/M38</f>
        <v>3631.4486227148254</v>
      </c>
    </row>
    <row r="39" spans="1:14">
      <c r="A39" t="s">
        <v>303</v>
      </c>
      <c r="B39" s="847" t="str">
        <f>VLOOKUP(A39,EQUIPOS!A9:D154,3,FALSE)</f>
        <v>Retrocargador, pala de 1,1 m3 de capacidad, profundidad de excavación de 4.400 mm y una altura de 5.680 mm</v>
      </c>
      <c r="C39" s="848"/>
      <c r="D39" s="848"/>
      <c r="E39" s="848"/>
      <c r="F39" s="848"/>
      <c r="G39" s="848"/>
      <c r="H39" s="849"/>
      <c r="I39" s="271"/>
      <c r="J39" s="272"/>
      <c r="K39" s="273">
        <f>VLOOKUP(A39,EQUIPOS!A9:D166,4,FALSE)</f>
        <v>132237.62491678639</v>
      </c>
      <c r="L39" s="274"/>
      <c r="M39" s="275">
        <v>10</v>
      </c>
      <c r="N39" s="276">
        <f>K39/M39</f>
        <v>13223.762491678639</v>
      </c>
    </row>
    <row r="40" spans="1:14">
      <c r="A40" t="s">
        <v>129</v>
      </c>
      <c r="B40" s="847" t="str">
        <f>VLOOKUP(A40,EQUIPOS!A10:D154,3,FALSE)</f>
        <v xml:space="preserve">Buldozer, Potencia al volante de 140 HP, motor de 2200 RPM, longitud de hoja 4,80m. </v>
      </c>
      <c r="C40" s="848"/>
      <c r="D40" s="848"/>
      <c r="E40" s="848"/>
      <c r="F40" s="848"/>
      <c r="G40" s="848"/>
      <c r="H40" s="849"/>
      <c r="I40" s="271"/>
      <c r="J40" s="272"/>
      <c r="K40" s="273">
        <f>VLOOKUP(A40,EQUIPOS!A10:D167,4,FALSE)</f>
        <v>228872.81235597644</v>
      </c>
      <c r="L40" s="274"/>
      <c r="M40" s="275">
        <v>100</v>
      </c>
      <c r="N40" s="276">
        <f>K40/M40</f>
        <v>2288.7281235597643</v>
      </c>
    </row>
    <row r="41" spans="1:14">
      <c r="B41" s="847"/>
      <c r="C41" s="848"/>
      <c r="D41" s="848"/>
      <c r="E41" s="848"/>
      <c r="F41" s="848"/>
      <c r="G41" s="848"/>
      <c r="H41" s="849"/>
      <c r="I41" s="271"/>
      <c r="J41" s="272"/>
      <c r="K41" s="273"/>
      <c r="L41" s="274"/>
      <c r="M41" s="275"/>
      <c r="N41" s="276"/>
    </row>
    <row r="42" spans="1:14">
      <c r="B42" s="847"/>
      <c r="C42" s="848"/>
      <c r="D42" s="848"/>
      <c r="E42" s="848"/>
      <c r="F42" s="848"/>
      <c r="G42" s="848"/>
      <c r="H42" s="849"/>
      <c r="I42" s="271"/>
      <c r="J42" s="272"/>
      <c r="K42" s="273"/>
      <c r="L42" s="274"/>
      <c r="M42" s="275"/>
      <c r="N42" s="276"/>
    </row>
    <row r="43" spans="1:14">
      <c r="B43" s="847"/>
      <c r="C43" s="848"/>
      <c r="D43" s="848"/>
      <c r="E43" s="848"/>
      <c r="F43" s="848"/>
      <c r="G43" s="848"/>
      <c r="H43" s="849"/>
      <c r="I43" s="271"/>
      <c r="J43" s="272"/>
      <c r="K43" s="273"/>
      <c r="L43" s="274"/>
      <c r="M43" s="275"/>
      <c r="N43" s="276"/>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N80*M46</f>
        <v>1348.350761295025</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66679.448193829594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7823.7195039999997</v>
      </c>
      <c r="N53" s="276">
        <f>K53*M53</f>
        <v>7823.7195039999997</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7823.7195039999997</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1256</v>
      </c>
      <c r="B63" s="49" t="str">
        <f>VLOOKUP(A63,TRANSPORTE!A5:D117,3,FALSE)</f>
        <v>Transporte de material de excavación</v>
      </c>
      <c r="C63" s="321"/>
      <c r="D63" s="321"/>
      <c r="E63" s="321"/>
      <c r="F63" s="321"/>
      <c r="G63" s="321"/>
      <c r="H63" s="315" t="s">
        <v>1468</v>
      </c>
      <c r="I63" s="283">
        <v>1.3</v>
      </c>
      <c r="J63" s="290">
        <v>1</v>
      </c>
      <c r="K63" s="283">
        <f>I63*J63</f>
        <v>1.3</v>
      </c>
      <c r="L63" s="923">
        <f>VLOOKUP(A63,TRANSPORTE!A5:D117,4,FALSE)</f>
        <v>1320.9386327777418</v>
      </c>
      <c r="M63" s="924"/>
      <c r="N63" s="291">
        <f>K63*L63</f>
        <v>1717.2202226110644</v>
      </c>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f>N63+N64+N65+N66+N67</f>
        <v>1717.2202226110644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32</v>
      </c>
      <c r="N74" s="399">
        <f>K74/M74</f>
        <v>10149.5625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130"/>
    </row>
    <row r="80" spans="1:15" ht="15.75" thickBot="1">
      <c r="B80" s="840" t="s">
        <v>953</v>
      </c>
      <c r="C80" s="841"/>
      <c r="D80" s="841"/>
      <c r="E80" s="841"/>
      <c r="F80" s="841"/>
      <c r="G80" s="841"/>
      <c r="H80" s="841"/>
      <c r="I80" s="841"/>
      <c r="J80" s="841"/>
      <c r="K80" s="841"/>
      <c r="L80" s="841"/>
      <c r="M80" s="842"/>
      <c r="N80" s="464">
        <f>SUM(N74:N79)</f>
        <v>13483.507612950249</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89703.895533390896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17940.779106678179</v>
      </c>
      <c r="M87" s="869"/>
      <c r="N87" s="54"/>
    </row>
    <row r="88" spans="1:14">
      <c r="B88" s="92" t="s">
        <v>973</v>
      </c>
      <c r="C88" s="93"/>
      <c r="D88" s="93"/>
      <c r="E88" s="93"/>
      <c r="F88" s="93"/>
      <c r="G88" s="93"/>
      <c r="H88" s="93"/>
      <c r="I88" s="90"/>
      <c r="J88" s="91"/>
      <c r="K88" s="308">
        <v>0.05</v>
      </c>
      <c r="L88" s="868">
        <f>N82*K88</f>
        <v>4485.1947766695448</v>
      </c>
      <c r="M88" s="869"/>
      <c r="N88" s="54"/>
    </row>
    <row r="89" spans="1:14" ht="15.75" thickBot="1">
      <c r="B89" s="94" t="s">
        <v>974</v>
      </c>
      <c r="C89" s="95"/>
      <c r="D89" s="95"/>
      <c r="E89" s="95"/>
      <c r="F89" s="95"/>
      <c r="G89" s="95"/>
      <c r="H89" s="95"/>
      <c r="I89" s="96"/>
      <c r="J89" s="97"/>
      <c r="K89" s="309">
        <v>0.05</v>
      </c>
      <c r="L89" s="870">
        <f>N82*K89</f>
        <v>4485.1947766695448</v>
      </c>
      <c r="M89" s="871"/>
      <c r="N89" s="54"/>
    </row>
    <row r="90" spans="1:14" ht="15.75" thickBot="1">
      <c r="B90" s="834" t="s">
        <v>953</v>
      </c>
      <c r="C90" s="835"/>
      <c r="D90" s="835"/>
      <c r="E90" s="835"/>
      <c r="F90" s="835"/>
      <c r="G90" s="835"/>
      <c r="H90" s="835"/>
      <c r="I90" s="835"/>
      <c r="J90" s="835"/>
      <c r="K90" s="835"/>
      <c r="L90" s="835"/>
      <c r="M90" s="836"/>
      <c r="N90" s="55">
        <f>L87+L88+L89</f>
        <v>26911.168660017269</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116615.06419340817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1602</v>
      </c>
      <c r="C31" s="84" t="s">
        <v>2087</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v>
      </c>
      <c r="B36" s="847" t="str">
        <f>VLOOKUP(A36,EQUIPOS!A6:D154,3,FALSE)</f>
        <v>COMPACTADOR MANUAL VIBRATORIO (RANA) con motor de 6 HP</v>
      </c>
      <c r="C36" s="848"/>
      <c r="D36" s="848"/>
      <c r="E36" s="848"/>
      <c r="F36" s="848"/>
      <c r="G36" s="848"/>
      <c r="H36" s="849"/>
      <c r="I36" s="271"/>
      <c r="J36" s="272"/>
      <c r="K36" s="273">
        <f>VLOOKUP(A36,EQUIPOS!A6:D163,4,FALSE)</f>
        <v>8900.6093693990824</v>
      </c>
      <c r="L36" s="274"/>
      <c r="M36" s="275">
        <v>2</v>
      </c>
      <c r="N36" s="276">
        <f>K36/M36</f>
        <v>4450.3046846995412</v>
      </c>
    </row>
    <row r="37" spans="1:14">
      <c r="A37" s="116" t="s">
        <v>303</v>
      </c>
      <c r="B37" s="847" t="str">
        <f>VLOOKUP(A37,EQUIPOS!A7:D154,3,FALSE)</f>
        <v>Retrocargador, pala de 1,1 m3 de capacidad, profundidad de excavación de 4.400 mm y una altura de 5.680 mm</v>
      </c>
      <c r="C37" s="848"/>
      <c r="D37" s="848"/>
      <c r="E37" s="848"/>
      <c r="F37" s="848"/>
      <c r="G37" s="848"/>
      <c r="H37" s="849"/>
      <c r="I37" s="271"/>
      <c r="J37" s="272"/>
      <c r="K37" s="273">
        <f>VLOOKUP(A37,EQUIPOS!A7:D164,4,FALSE)</f>
        <v>132237.62491678639</v>
      </c>
      <c r="L37" s="274"/>
      <c r="M37" s="275">
        <v>10</v>
      </c>
      <c r="N37" s="276">
        <f>K37/M37</f>
        <v>13223.762491678639</v>
      </c>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271"/>
      <c r="J39" s="272"/>
      <c r="K39" s="273"/>
      <c r="L39" s="274"/>
      <c r="M39" s="275"/>
      <c r="N39" s="276"/>
    </row>
    <row r="40" spans="1:14">
      <c r="B40" s="847"/>
      <c r="C40" s="848"/>
      <c r="D40" s="848"/>
      <c r="E40" s="848"/>
      <c r="F40" s="848"/>
      <c r="G40" s="848"/>
      <c r="H40" s="849"/>
      <c r="I40" s="271"/>
      <c r="J40" s="272"/>
      <c r="K40" s="273"/>
      <c r="L40" s="274"/>
      <c r="M40" s="275"/>
      <c r="N40" s="276"/>
    </row>
    <row r="41" spans="1:14">
      <c r="B41" s="847"/>
      <c r="C41" s="848"/>
      <c r="D41" s="848"/>
      <c r="E41" s="848"/>
      <c r="F41" s="848"/>
      <c r="G41" s="848"/>
      <c r="H41" s="849"/>
      <c r="I41" s="271"/>
      <c r="J41" s="272"/>
      <c r="K41" s="273"/>
      <c r="L41" s="274"/>
      <c r="M41" s="275"/>
      <c r="N41" s="276"/>
    </row>
    <row r="42" spans="1:14">
      <c r="B42" s="847"/>
      <c r="C42" s="848"/>
      <c r="D42" s="848"/>
      <c r="E42" s="848"/>
      <c r="F42" s="848"/>
      <c r="G42" s="848"/>
      <c r="H42" s="849"/>
      <c r="I42" s="271"/>
      <c r="J42" s="272"/>
      <c r="K42" s="273"/>
      <c r="L42" s="274"/>
      <c r="M42" s="275"/>
      <c r="N42" s="276"/>
    </row>
    <row r="43" spans="1:14">
      <c r="B43" s="847"/>
      <c r="C43" s="848"/>
      <c r="D43" s="848"/>
      <c r="E43" s="848"/>
      <c r="F43" s="848"/>
      <c r="G43" s="848"/>
      <c r="H43" s="849"/>
      <c r="I43" s="271"/>
      <c r="J43" s="272"/>
      <c r="K43" s="273"/>
      <c r="L43" s="274"/>
      <c r="M43" s="275"/>
      <c r="N43" s="276"/>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0.05</v>
      </c>
      <c r="N46" s="348">
        <f>N80*M46</f>
        <v>269.67015225900496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17943.737328637184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B63" s="49"/>
      <c r="C63" s="321"/>
      <c r="D63" s="321"/>
      <c r="E63" s="321"/>
      <c r="F63" s="321"/>
      <c r="G63" s="321"/>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80</v>
      </c>
      <c r="N74" s="399">
        <f>K74/M74</f>
        <v>4059.8249999999998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5393.4030451800991</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23337.140373817281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4667.4280747634566</v>
      </c>
      <c r="M87" s="869"/>
      <c r="N87" s="54"/>
    </row>
    <row r="88" spans="1:14">
      <c r="B88" s="92" t="s">
        <v>973</v>
      </c>
      <c r="C88" s="93"/>
      <c r="D88" s="93"/>
      <c r="E88" s="93"/>
      <c r="F88" s="93"/>
      <c r="G88" s="93"/>
      <c r="H88" s="93"/>
      <c r="I88" s="90"/>
      <c r="J88" s="91"/>
      <c r="K88" s="308">
        <v>0.05</v>
      </c>
      <c r="L88" s="868">
        <f>N82*K88</f>
        <v>1166.8570186908642</v>
      </c>
      <c r="M88" s="869"/>
      <c r="N88" s="54"/>
    </row>
    <row r="89" spans="1:14" ht="15.75" thickBot="1">
      <c r="B89" s="94" t="s">
        <v>974</v>
      </c>
      <c r="C89" s="95"/>
      <c r="D89" s="95"/>
      <c r="E89" s="95"/>
      <c r="F89" s="95"/>
      <c r="G89" s="95"/>
      <c r="H89" s="95"/>
      <c r="I89" s="96"/>
      <c r="J89" s="97"/>
      <c r="K89" s="309">
        <v>0.05</v>
      </c>
      <c r="L89" s="870">
        <f>N82*K89</f>
        <v>1166.8570186908642</v>
      </c>
      <c r="M89" s="871"/>
      <c r="N89" s="54"/>
    </row>
    <row r="90" spans="1:14" ht="15.75" thickBot="1">
      <c r="B90" s="834" t="s">
        <v>953</v>
      </c>
      <c r="C90" s="835"/>
      <c r="D90" s="835"/>
      <c r="E90" s="835"/>
      <c r="F90" s="835"/>
      <c r="G90" s="835"/>
      <c r="H90" s="835"/>
      <c r="I90" s="835"/>
      <c r="J90" s="835"/>
      <c r="K90" s="835"/>
      <c r="L90" s="835"/>
      <c r="M90" s="836"/>
      <c r="N90" s="55">
        <f>L87+L88+L89</f>
        <v>7001.142112145184</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30338.282485962467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1090</v>
      </c>
      <c r="C31" s="84" t="s">
        <v>2038</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1603</v>
      </c>
      <c r="B36" s="847" t="str">
        <f>VLOOKUP(A36,EQUIPOS!A6:D154,3,FALSE)</f>
        <v>Derretidora de asfalto (crafco o similar)</v>
      </c>
      <c r="C36" s="848"/>
      <c r="D36" s="848"/>
      <c r="E36" s="848"/>
      <c r="F36" s="848"/>
      <c r="G36" s="848"/>
      <c r="H36" s="849"/>
      <c r="I36" s="271"/>
      <c r="J36" s="272"/>
      <c r="K36" s="273">
        <f>VLOOKUP(A36,EQUIPOS!A6:D163,4,FALSE)</f>
        <v>3535.4841069905719</v>
      </c>
      <c r="L36" s="274"/>
      <c r="M36" s="275">
        <v>60</v>
      </c>
      <c r="N36" s="276">
        <f>K36/M36</f>
        <v>58.924735116509531</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60</v>
      </c>
      <c r="N37" s="276">
        <f>K37/M37</f>
        <v>1441.8746840862811</v>
      </c>
    </row>
    <row r="38" spans="1:14">
      <c r="A38" t="s">
        <v>138</v>
      </c>
      <c r="B38" s="847" t="str">
        <f>VLOOKUP(A38,EQUIPOS!A8:D154,3,FALSE)</f>
        <v>Camioneta D-300</v>
      </c>
      <c r="C38" s="848"/>
      <c r="D38" s="848"/>
      <c r="E38" s="848"/>
      <c r="F38" s="848"/>
      <c r="G38" s="848"/>
      <c r="H38" s="849"/>
      <c r="I38" s="271"/>
      <c r="J38" s="272"/>
      <c r="K38" s="273">
        <f>VLOOKUP(A38,EQUIPOS!A8:D165,4,FALSE)</f>
        <v>53260.373889563642</v>
      </c>
      <c r="L38" s="274"/>
      <c r="M38" s="275">
        <v>60</v>
      </c>
      <c r="N38" s="276">
        <f>K38/M38</f>
        <v>887.67289815939398</v>
      </c>
    </row>
    <row r="39" spans="1:14">
      <c r="B39" s="847"/>
      <c r="C39" s="848"/>
      <c r="D39" s="848"/>
      <c r="E39" s="848"/>
      <c r="F39" s="848"/>
      <c r="G39" s="848"/>
      <c r="H39" s="849"/>
      <c r="I39" s="271"/>
      <c r="J39" s="272"/>
      <c r="K39" s="273"/>
      <c r="L39" s="274"/>
      <c r="M39" s="275"/>
      <c r="N39" s="276"/>
    </row>
    <row r="40" spans="1:14">
      <c r="B40" s="847"/>
      <c r="C40" s="848"/>
      <c r="D40" s="848"/>
      <c r="E40" s="848"/>
      <c r="F40" s="848"/>
      <c r="G40" s="848"/>
      <c r="H40" s="849"/>
      <c r="I40" s="271"/>
      <c r="J40" s="272"/>
      <c r="K40" s="273"/>
      <c r="L40" s="274"/>
      <c r="M40" s="275"/>
      <c r="N40" s="276"/>
    </row>
    <row r="41" spans="1:14">
      <c r="B41" s="847"/>
      <c r="C41" s="848"/>
      <c r="D41" s="848"/>
      <c r="E41" s="848"/>
      <c r="F41" s="848"/>
      <c r="G41" s="848"/>
      <c r="H41" s="849"/>
      <c r="I41" s="271"/>
      <c r="J41" s="272"/>
      <c r="K41" s="273"/>
      <c r="L41" s="274"/>
      <c r="M41" s="275"/>
      <c r="N41" s="276"/>
    </row>
    <row r="42" spans="1:14">
      <c r="B42" s="847"/>
      <c r="C42" s="848"/>
      <c r="D42" s="848"/>
      <c r="E42" s="848"/>
      <c r="F42" s="848"/>
      <c r="G42" s="848"/>
      <c r="H42" s="849"/>
      <c r="I42" s="271"/>
      <c r="J42" s="272"/>
      <c r="K42" s="273"/>
      <c r="L42" s="274"/>
      <c r="M42" s="275"/>
      <c r="N42" s="276"/>
    </row>
    <row r="43" spans="1:14">
      <c r="B43" s="847"/>
      <c r="C43" s="848"/>
      <c r="D43" s="848"/>
      <c r="E43" s="848"/>
      <c r="F43" s="848"/>
      <c r="G43" s="848"/>
      <c r="H43" s="849"/>
      <c r="I43" s="271"/>
      <c r="J43" s="272"/>
      <c r="K43" s="273"/>
      <c r="L43" s="274"/>
      <c r="M43" s="275"/>
      <c r="N43" s="276"/>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0.05</v>
      </c>
      <c r="N46" s="348">
        <f>N80*M46</f>
        <v>22.390442043167496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2410.8627594053523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1297.4319234252855</v>
      </c>
      <c r="N53" s="276">
        <f>K53*M53</f>
        <v>155.69183081103427</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9"/>
      <c r="C57" s="830"/>
      <c r="D57" s="830"/>
      <c r="E57" s="830"/>
      <c r="F57" s="830"/>
      <c r="G57" s="830"/>
      <c r="H57" s="830"/>
      <c r="I57" s="831"/>
      <c r="J57" s="45"/>
      <c r="K57" s="47"/>
      <c r="L57" s="832"/>
      <c r="M57" s="833"/>
      <c r="N57" s="48"/>
    </row>
    <row r="58" spans="1:14" ht="15.75" thickBot="1">
      <c r="B58" s="834" t="s">
        <v>953</v>
      </c>
      <c r="C58" s="835"/>
      <c r="D58" s="835"/>
      <c r="E58" s="835"/>
      <c r="F58" s="835"/>
      <c r="G58" s="835"/>
      <c r="H58" s="835"/>
      <c r="I58" s="835"/>
      <c r="J58" s="835"/>
      <c r="K58" s="835"/>
      <c r="L58" s="835"/>
      <c r="M58" s="836"/>
      <c r="N58" s="398">
        <f>SUM(N53:N57)</f>
        <v>155.69183081103427</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B63" s="49"/>
      <c r="C63" s="321"/>
      <c r="D63" s="321"/>
      <c r="E63" s="321"/>
      <c r="F63" s="321"/>
      <c r="G63" s="321"/>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3"/>
      <c r="M68" s="824"/>
      <c r="N68" s="130"/>
    </row>
    <row r="69" spans="1:15" ht="15.75" thickBot="1">
      <c r="B69" s="840" t="s">
        <v>953</v>
      </c>
      <c r="C69" s="841"/>
      <c r="D69" s="841"/>
      <c r="E69" s="841"/>
      <c r="F69" s="841"/>
      <c r="G69" s="841"/>
      <c r="H69" s="841"/>
      <c r="I69" s="841"/>
      <c r="J69" s="841"/>
      <c r="K69" s="841"/>
      <c r="L69" s="841"/>
      <c r="M69" s="842"/>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7</v>
      </c>
      <c r="B74" s="52" t="str">
        <f>VLOOKUP(A74,'MANO DE OBRA'!A8:D68,3,FALSE)</f>
        <v>Obrero (2)</v>
      </c>
      <c r="C74" s="50"/>
      <c r="D74" s="50"/>
      <c r="E74" s="50"/>
      <c r="F74" s="50"/>
      <c r="G74" s="50"/>
      <c r="H74" s="50"/>
      <c r="I74" s="296">
        <f>K74/J74*100</f>
        <v>58520.000000000007</v>
      </c>
      <c r="J74" s="297">
        <v>185</v>
      </c>
      <c r="K74" s="298">
        <f>VLOOKUP(A74,'MANO DE OBRA'!A8:D99,4,FALSE)</f>
        <v>108262</v>
      </c>
      <c r="L74" s="53"/>
      <c r="M74" s="299">
        <v>480</v>
      </c>
      <c r="N74" s="399">
        <f>K74/M74</f>
        <v>225.54583333333332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1"/>
      <c r="C79" s="822"/>
      <c r="D79" s="822"/>
      <c r="E79" s="822"/>
      <c r="F79" s="822"/>
      <c r="G79" s="822"/>
      <c r="H79" s="822"/>
      <c r="I79" s="129"/>
      <c r="J79" s="129"/>
      <c r="K79" s="129"/>
      <c r="L79" s="922"/>
      <c r="M79" s="922"/>
      <c r="N79" s="48"/>
    </row>
    <row r="80" spans="1:15" ht="15.75" thickBot="1">
      <c r="B80" s="840" t="s">
        <v>953</v>
      </c>
      <c r="C80" s="841"/>
      <c r="D80" s="841"/>
      <c r="E80" s="841"/>
      <c r="F80" s="841"/>
      <c r="G80" s="841"/>
      <c r="H80" s="841"/>
      <c r="I80" s="841"/>
      <c r="J80" s="841"/>
      <c r="K80" s="841"/>
      <c r="L80" s="841"/>
      <c r="M80" s="842"/>
      <c r="N80" s="305">
        <f>SUM(N74:N79)</f>
        <v>447.80884086334993</v>
      </c>
    </row>
    <row r="81" spans="1:14" ht="15.75" thickBot="1">
      <c r="B81" s="36"/>
      <c r="C81" s="37"/>
      <c r="D81" s="37"/>
      <c r="E81" s="37"/>
      <c r="F81" s="37"/>
      <c r="G81" s="37"/>
      <c r="H81" s="37"/>
      <c r="I81" s="37"/>
      <c r="J81" s="37"/>
      <c r="K81" s="37"/>
      <c r="L81" s="37"/>
      <c r="M81" s="37"/>
      <c r="N81" s="38"/>
    </row>
    <row r="82" spans="1:14" ht="15.75" thickBot="1">
      <c r="B82" s="834" t="s">
        <v>967</v>
      </c>
      <c r="C82" s="835"/>
      <c r="D82" s="835"/>
      <c r="E82" s="835"/>
      <c r="F82" s="835"/>
      <c r="G82" s="835"/>
      <c r="H82" s="835"/>
      <c r="I82" s="835"/>
      <c r="J82" s="835"/>
      <c r="K82" s="835"/>
      <c r="L82" s="835"/>
      <c r="M82" s="836"/>
      <c r="N82" s="102">
        <f>N48+N58+N69+N80</f>
        <v>3014.3634310797365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5" t="s">
        <v>969</v>
      </c>
      <c r="C86" s="826"/>
      <c r="D86" s="826"/>
      <c r="E86" s="826"/>
      <c r="F86" s="826"/>
      <c r="G86" s="826"/>
      <c r="H86" s="826"/>
      <c r="I86" s="318"/>
      <c r="J86" s="338"/>
      <c r="K86" s="306" t="s">
        <v>970</v>
      </c>
      <c r="L86" s="864" t="s">
        <v>971</v>
      </c>
      <c r="M86" s="865"/>
      <c r="N86" s="307"/>
    </row>
    <row r="87" spans="1:14">
      <c r="B87" s="866" t="s">
        <v>972</v>
      </c>
      <c r="C87" s="867"/>
      <c r="D87" s="867"/>
      <c r="E87" s="867"/>
      <c r="F87" s="867"/>
      <c r="G87" s="867"/>
      <c r="H87" s="867"/>
      <c r="I87" s="90"/>
      <c r="J87" s="91"/>
      <c r="K87" s="308">
        <v>0.2</v>
      </c>
      <c r="L87" s="868">
        <f>N82*K87</f>
        <v>602.87268621594728</v>
      </c>
      <c r="M87" s="869"/>
      <c r="N87" s="54"/>
    </row>
    <row r="88" spans="1:14">
      <c r="B88" s="92" t="s">
        <v>973</v>
      </c>
      <c r="C88" s="93"/>
      <c r="D88" s="93"/>
      <c r="E88" s="93"/>
      <c r="F88" s="93"/>
      <c r="G88" s="93"/>
      <c r="H88" s="93"/>
      <c r="I88" s="90"/>
      <c r="J88" s="91"/>
      <c r="K88" s="308">
        <v>0.05</v>
      </c>
      <c r="L88" s="868">
        <f>N82*K88</f>
        <v>150.71817155398682</v>
      </c>
      <c r="M88" s="869"/>
      <c r="N88" s="54"/>
    </row>
    <row r="89" spans="1:14" ht="15.75" thickBot="1">
      <c r="B89" s="94" t="s">
        <v>974</v>
      </c>
      <c r="C89" s="95"/>
      <c r="D89" s="95"/>
      <c r="E89" s="95"/>
      <c r="F89" s="95"/>
      <c r="G89" s="95"/>
      <c r="H89" s="95"/>
      <c r="I89" s="96"/>
      <c r="J89" s="97"/>
      <c r="K89" s="309">
        <v>0.05</v>
      </c>
      <c r="L89" s="870">
        <f>N82*K89</f>
        <v>150.71817155398682</v>
      </c>
      <c r="M89" s="871"/>
      <c r="N89" s="54"/>
    </row>
    <row r="90" spans="1:14" ht="15.75" thickBot="1">
      <c r="B90" s="834" t="s">
        <v>953</v>
      </c>
      <c r="C90" s="835"/>
      <c r="D90" s="835"/>
      <c r="E90" s="835"/>
      <c r="F90" s="835"/>
      <c r="G90" s="835"/>
      <c r="H90" s="835"/>
      <c r="I90" s="835"/>
      <c r="J90" s="835"/>
      <c r="K90" s="835"/>
      <c r="L90" s="835"/>
      <c r="M90" s="836"/>
      <c r="N90" s="55">
        <f>L87+L88+L89</f>
        <v>904.30902932392098</v>
      </c>
    </row>
    <row r="91" spans="1:14" ht="15.75" thickBot="1">
      <c r="B91" s="36"/>
      <c r="C91" s="37"/>
      <c r="D91" s="37"/>
      <c r="E91" s="37"/>
      <c r="F91" s="37"/>
      <c r="G91" s="37"/>
      <c r="H91" s="37"/>
      <c r="I91" s="37"/>
      <c r="J91" s="37"/>
      <c r="K91" s="37"/>
      <c r="L91" s="37"/>
      <c r="M91" s="37"/>
      <c r="N91" s="38"/>
    </row>
    <row r="92" spans="1:14" ht="15.75" thickBot="1">
      <c r="A92" t="s">
        <v>2016</v>
      </c>
      <c r="B92" s="834" t="s">
        <v>975</v>
      </c>
      <c r="C92" s="835"/>
      <c r="D92" s="835"/>
      <c r="E92" s="835"/>
      <c r="F92" s="835"/>
      <c r="G92" s="835"/>
      <c r="H92" s="835"/>
      <c r="I92" s="835"/>
      <c r="J92" s="835"/>
      <c r="K92" s="835"/>
      <c r="L92" s="835"/>
      <c r="M92" s="836"/>
      <c r="N92" s="192">
        <f>N82+N90</f>
        <v>3918.6724604036576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2" t="s">
        <v>2218</v>
      </c>
      <c r="C109" s="873"/>
      <c r="D109" s="873"/>
      <c r="E109" s="873"/>
      <c r="F109" s="873"/>
      <c r="G109" s="873"/>
      <c r="H109" s="873"/>
      <c r="I109" s="873"/>
      <c r="J109" s="873"/>
      <c r="K109" s="873"/>
      <c r="L109" s="873"/>
      <c r="M109" s="873"/>
      <c r="N109" s="874"/>
    </row>
    <row r="110" spans="2:14" ht="15" customHeight="1">
      <c r="B110" s="872"/>
      <c r="C110" s="873"/>
      <c r="D110" s="873"/>
      <c r="E110" s="873"/>
      <c r="F110" s="873"/>
      <c r="G110" s="873"/>
      <c r="H110" s="873"/>
      <c r="I110" s="873"/>
      <c r="J110" s="873"/>
      <c r="K110" s="873"/>
      <c r="L110" s="873"/>
      <c r="M110" s="873"/>
      <c r="N110" s="874"/>
    </row>
    <row r="111" spans="2:14" ht="30" customHeight="1">
      <c r="B111" s="875" t="s">
        <v>2219</v>
      </c>
      <c r="C111" s="876"/>
      <c r="D111" s="876"/>
      <c r="E111" s="876"/>
      <c r="F111" s="876"/>
      <c r="G111" s="876"/>
      <c r="H111" s="876"/>
      <c r="I111" s="876"/>
      <c r="J111" s="876"/>
      <c r="K111" s="876"/>
      <c r="L111" s="876"/>
      <c r="M111" s="876"/>
      <c r="N111" s="877"/>
    </row>
    <row r="112" spans="2:14">
      <c r="B112" s="875"/>
      <c r="C112" s="876"/>
      <c r="D112" s="876"/>
      <c r="E112" s="876"/>
      <c r="F112" s="876"/>
      <c r="G112" s="876"/>
      <c r="H112" s="876"/>
      <c r="I112" s="876"/>
      <c r="J112" s="876"/>
      <c r="K112" s="876"/>
      <c r="L112" s="876"/>
      <c r="M112" s="876"/>
      <c r="N112" s="87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1"/>
      <c r="K122" s="811"/>
      <c r="L122" s="811"/>
      <c r="M122" s="811"/>
      <c r="N122" s="812"/>
    </row>
    <row r="123" spans="2:14" ht="15.75" thickBot="1">
      <c r="B123" s="265" t="s">
        <v>2221</v>
      </c>
      <c r="C123" s="397"/>
      <c r="D123" s="397"/>
      <c r="E123" s="60"/>
      <c r="F123" s="60"/>
      <c r="G123" s="60"/>
      <c r="H123" s="60"/>
      <c r="I123" s="60"/>
      <c r="J123" s="813"/>
      <c r="K123" s="813"/>
      <c r="L123" s="813"/>
      <c r="M123" s="813"/>
      <c r="N123" s="81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1091</v>
      </c>
      <c r="C31" s="84" t="s">
        <v>1605</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1603</v>
      </c>
      <c r="B36" s="847" t="str">
        <f>VLOOKUP(A36,EQUIPOS!A6:D154,3,FALSE)</f>
        <v>Derretidora de asfalto (crafco o similar)</v>
      </c>
      <c r="C36" s="848"/>
      <c r="D36" s="848"/>
      <c r="E36" s="848"/>
      <c r="F36" s="848"/>
      <c r="G36" s="848"/>
      <c r="H36" s="849"/>
      <c r="I36" s="271"/>
      <c r="J36" s="272"/>
      <c r="K36" s="273">
        <f>VLOOKUP(A36,EQUIPOS!A6:D163,4,FALSE)</f>
        <v>3535.4841069905719</v>
      </c>
      <c r="L36" s="274"/>
      <c r="M36" s="275">
        <v>60</v>
      </c>
      <c r="N36" s="276">
        <f t="shared" ref="N36:N39" si="0">K36/M36</f>
        <v>58.924735116509531</v>
      </c>
    </row>
    <row r="37" spans="1:14">
      <c r="A37" s="116" t="s">
        <v>324</v>
      </c>
      <c r="B37" s="847" t="str">
        <f>VLOOKUP(A37,EQUIPOS!A7:D154,3,FALSE)</f>
        <v xml:space="preserve">Ruteadora </v>
      </c>
      <c r="C37" s="848"/>
      <c r="D37" s="848"/>
      <c r="E37" s="848"/>
      <c r="F37" s="848"/>
      <c r="G37" s="848"/>
      <c r="H37" s="849"/>
      <c r="I37" s="271"/>
      <c r="J37" s="272"/>
      <c r="K37" s="273">
        <f>VLOOKUP(A37,EQUIPOS!A7:D164,4,FALSE)</f>
        <v>5837.1114290708483</v>
      </c>
      <c r="L37" s="274"/>
      <c r="M37" s="275">
        <v>60</v>
      </c>
      <c r="N37" s="276">
        <f t="shared" si="0"/>
        <v>97.285190484514132</v>
      </c>
    </row>
    <row r="38" spans="1:14">
      <c r="A38" t="s">
        <v>176</v>
      </c>
      <c r="B38" s="847" t="str">
        <f>VLOOKUP(A38,EQUIPOS!A8:D154,3,FALSE)</f>
        <v xml:space="preserve">Compresor (barrido y soplado)
</v>
      </c>
      <c r="C38" s="848"/>
      <c r="D38" s="848"/>
      <c r="E38" s="848"/>
      <c r="F38" s="848"/>
      <c r="G38" s="848"/>
      <c r="H38" s="849"/>
      <c r="I38" s="271"/>
      <c r="J38" s="272"/>
      <c r="K38" s="273">
        <f>VLOOKUP(A38,EQUIPOS!A8:D165,4,FALSE)</f>
        <v>86512.481045176872</v>
      </c>
      <c r="L38" s="274"/>
      <c r="M38" s="275">
        <v>60</v>
      </c>
      <c r="N38" s="276">
        <f t="shared" si="0"/>
        <v>1441.8746840862811</v>
      </c>
    </row>
    <row r="39" spans="1:14">
      <c r="A39" t="s">
        <v>138</v>
      </c>
      <c r="B39" s="847" t="str">
        <f>VLOOKUP(A39,EQUIPOS!A9:D154,3,FALSE)</f>
        <v>Camioneta D-300</v>
      </c>
      <c r="C39" s="848"/>
      <c r="D39" s="848"/>
      <c r="E39" s="848"/>
      <c r="F39" s="848"/>
      <c r="G39" s="848"/>
      <c r="H39" s="849"/>
      <c r="I39" s="271"/>
      <c r="J39" s="272"/>
      <c r="K39" s="273">
        <f>VLOOKUP(A39,EQUIPOS!A9:D166,4,FALSE)</f>
        <v>53260.373889563642</v>
      </c>
      <c r="L39" s="274"/>
      <c r="M39" s="275">
        <v>60</v>
      </c>
      <c r="N39" s="276">
        <f t="shared" si="0"/>
        <v>887.67289815939398</v>
      </c>
    </row>
    <row r="40" spans="1:14">
      <c r="B40" s="847"/>
      <c r="C40" s="848"/>
      <c r="D40" s="848"/>
      <c r="E40" s="848"/>
      <c r="F40" s="848"/>
      <c r="G40" s="848"/>
      <c r="H40" s="849"/>
      <c r="I40" s="271"/>
      <c r="J40" s="272"/>
      <c r="K40" s="273"/>
      <c r="L40" s="274"/>
      <c r="M40" s="275"/>
      <c r="N40" s="276"/>
    </row>
    <row r="41" spans="1:14">
      <c r="B41" s="847"/>
      <c r="C41" s="848"/>
      <c r="D41" s="848"/>
      <c r="E41" s="848"/>
      <c r="F41" s="848"/>
      <c r="G41" s="848"/>
      <c r="H41" s="849"/>
      <c r="I41" s="271"/>
      <c r="J41" s="272"/>
      <c r="K41" s="273"/>
      <c r="L41" s="274"/>
      <c r="M41" s="275"/>
      <c r="N41" s="276"/>
    </row>
    <row r="42" spans="1:14">
      <c r="B42" s="847"/>
      <c r="C42" s="848"/>
      <c r="D42" s="848"/>
      <c r="E42" s="848"/>
      <c r="F42" s="848"/>
      <c r="G42" s="848"/>
      <c r="H42" s="849"/>
      <c r="I42" s="271"/>
      <c r="J42" s="272"/>
      <c r="K42" s="273"/>
      <c r="L42" s="274"/>
      <c r="M42" s="275"/>
      <c r="N42" s="276"/>
    </row>
    <row r="43" spans="1:14">
      <c r="B43" s="847"/>
      <c r="C43" s="848"/>
      <c r="D43" s="848"/>
      <c r="E43" s="848"/>
      <c r="F43" s="848"/>
      <c r="G43" s="848"/>
      <c r="H43" s="849"/>
      <c r="I43" s="271"/>
      <c r="J43" s="272"/>
      <c r="K43" s="273"/>
      <c r="L43" s="274"/>
      <c r="M43" s="275"/>
      <c r="N43" s="276"/>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0.05</v>
      </c>
      <c r="N46" s="348">
        <f>N84*M46</f>
        <v>22.390442043167496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2508.1479498898666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76825.463330912971</v>
      </c>
      <c r="N53" s="276">
        <f t="shared" ref="N53:N54" si="1">K53*M53</f>
        <v>537.77824331639079</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1297.4319234252855</v>
      </c>
      <c r="N54" s="276">
        <f t="shared" si="1"/>
        <v>155.69183081103427</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829"/>
      <c r="C61" s="830"/>
      <c r="D61" s="830"/>
      <c r="E61" s="830"/>
      <c r="F61" s="830"/>
      <c r="G61" s="830"/>
      <c r="H61" s="830"/>
      <c r="I61" s="831"/>
      <c r="J61" s="45"/>
      <c r="K61" s="47"/>
      <c r="L61" s="832"/>
      <c r="M61" s="833"/>
      <c r="N61" s="48"/>
    </row>
    <row r="62" spans="1:14" ht="15.75" thickBot="1">
      <c r="B62" s="834" t="s">
        <v>953</v>
      </c>
      <c r="C62" s="835"/>
      <c r="D62" s="835"/>
      <c r="E62" s="835"/>
      <c r="F62" s="835"/>
      <c r="G62" s="835"/>
      <c r="H62" s="835"/>
      <c r="I62" s="835"/>
      <c r="J62" s="835"/>
      <c r="K62" s="835"/>
      <c r="L62" s="835"/>
      <c r="M62" s="836"/>
      <c r="N62" s="398">
        <f>SUM(N53:N61)</f>
        <v>693.47007412742505</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837" t="s">
        <v>961</v>
      </c>
      <c r="M66" s="810"/>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923">
        <f>VLOOKUP(A67,TRANSPORTE!A6:D120,4,FALSE)</f>
        <v>1320.9386327777418</v>
      </c>
      <c r="M67" s="924"/>
      <c r="N67" s="291">
        <f>L67*K67</f>
        <v>9.2465704294441924</v>
      </c>
    </row>
    <row r="68" spans="1:15">
      <c r="B68" s="49"/>
      <c r="C68" s="50"/>
      <c r="D68" s="50"/>
      <c r="E68" s="50"/>
      <c r="F68" s="50"/>
      <c r="G68" s="50"/>
      <c r="H68" s="315"/>
      <c r="I68" s="283"/>
      <c r="J68" s="290"/>
      <c r="K68" s="283"/>
      <c r="L68" s="923"/>
      <c r="M68" s="924"/>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23"/>
      <c r="M72" s="824"/>
      <c r="N72" s="130"/>
    </row>
    <row r="73" spans="1:15" ht="15.75" thickBot="1">
      <c r="B73" s="840" t="s">
        <v>953</v>
      </c>
      <c r="C73" s="841"/>
      <c r="D73" s="841"/>
      <c r="E73" s="841"/>
      <c r="F73" s="841"/>
      <c r="G73" s="841"/>
      <c r="H73" s="841"/>
      <c r="I73" s="841"/>
      <c r="J73" s="841"/>
      <c r="K73" s="841"/>
      <c r="L73" s="841"/>
      <c r="M73" s="842"/>
      <c r="N73" s="107">
        <f>N67+N68+N69+N70+N71</f>
        <v>9.2465704294441924</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60" t="s">
        <v>963</v>
      </c>
      <c r="C77" s="861"/>
      <c r="D77" s="861"/>
      <c r="E77" s="861"/>
      <c r="F77" s="861"/>
      <c r="G77" s="861"/>
      <c r="H77" s="861"/>
      <c r="I77" s="76" t="s">
        <v>964</v>
      </c>
      <c r="J77" s="78" t="s">
        <v>1410</v>
      </c>
      <c r="K77" s="77" t="s">
        <v>966</v>
      </c>
      <c r="L77" s="862" t="s">
        <v>950</v>
      </c>
      <c r="M77" s="863"/>
      <c r="N77" s="101" t="s">
        <v>951</v>
      </c>
    </row>
    <row r="78" spans="1:15">
      <c r="A78" t="s">
        <v>7</v>
      </c>
      <c r="B78" s="52" t="str">
        <f>VLOOKUP(A78,'MANO DE OBRA'!A8:D68,3,FALSE)</f>
        <v>Obrero (2)</v>
      </c>
      <c r="C78" s="50"/>
      <c r="D78" s="50"/>
      <c r="E78" s="50"/>
      <c r="F78" s="50"/>
      <c r="G78" s="50"/>
      <c r="H78" s="50"/>
      <c r="I78" s="296">
        <f>K78/J78*100</f>
        <v>58520.000000000007</v>
      </c>
      <c r="J78" s="297">
        <v>185</v>
      </c>
      <c r="K78" s="298">
        <f>VLOOKUP(A78,'MANO DE OBRA'!A8:D99,4,FALSE)</f>
        <v>108262</v>
      </c>
      <c r="L78" s="53"/>
      <c r="M78" s="299">
        <v>480</v>
      </c>
      <c r="N78" s="399">
        <f>K78/M78</f>
        <v>225.54583333333332</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21"/>
      <c r="C83" s="822"/>
      <c r="D83" s="822"/>
      <c r="E83" s="822"/>
      <c r="F83" s="822"/>
      <c r="G83" s="822"/>
      <c r="H83" s="822"/>
      <c r="I83" s="129"/>
      <c r="J83" s="129"/>
      <c r="K83" s="129"/>
      <c r="L83" s="922"/>
      <c r="M83" s="922"/>
      <c r="N83" s="48"/>
    </row>
    <row r="84" spans="1:14" ht="15.75" thickBot="1">
      <c r="B84" s="840" t="s">
        <v>953</v>
      </c>
      <c r="C84" s="841"/>
      <c r="D84" s="841"/>
      <c r="E84" s="841"/>
      <c r="F84" s="841"/>
      <c r="G84" s="841"/>
      <c r="H84" s="841"/>
      <c r="I84" s="841"/>
      <c r="J84" s="841"/>
      <c r="K84" s="841"/>
      <c r="L84" s="841"/>
      <c r="M84" s="842"/>
      <c r="N84" s="305">
        <f>SUM(N78:N83)</f>
        <v>447.80884086334993</v>
      </c>
    </row>
    <row r="85" spans="1:14" ht="15.75" thickBot="1">
      <c r="B85" s="36"/>
      <c r="C85" s="37"/>
      <c r="D85" s="37"/>
      <c r="E85" s="37"/>
      <c r="F85" s="37"/>
      <c r="G85" s="37"/>
      <c r="H85" s="37"/>
      <c r="I85" s="37"/>
      <c r="J85" s="37"/>
      <c r="K85" s="37"/>
      <c r="L85" s="37"/>
      <c r="M85" s="37"/>
      <c r="N85" s="38"/>
    </row>
    <row r="86" spans="1:14" ht="15.75" thickBot="1">
      <c r="B86" s="834" t="s">
        <v>967</v>
      </c>
      <c r="C86" s="835"/>
      <c r="D86" s="835"/>
      <c r="E86" s="835"/>
      <c r="F86" s="835"/>
      <c r="G86" s="835"/>
      <c r="H86" s="835"/>
      <c r="I86" s="835"/>
      <c r="J86" s="835"/>
      <c r="K86" s="835"/>
      <c r="L86" s="835"/>
      <c r="M86" s="836"/>
      <c r="N86" s="102">
        <f>N48+N62+N73+N84</f>
        <v>3658.6734353100856</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25" t="s">
        <v>969</v>
      </c>
      <c r="C90" s="826"/>
      <c r="D90" s="826"/>
      <c r="E90" s="826"/>
      <c r="F90" s="826"/>
      <c r="G90" s="826"/>
      <c r="H90" s="826"/>
      <c r="I90" s="318"/>
      <c r="J90" s="338"/>
      <c r="K90" s="306" t="s">
        <v>970</v>
      </c>
      <c r="L90" s="864" t="s">
        <v>971</v>
      </c>
      <c r="M90" s="865"/>
      <c r="N90" s="307"/>
    </row>
    <row r="91" spans="1:14">
      <c r="B91" s="866" t="s">
        <v>972</v>
      </c>
      <c r="C91" s="867"/>
      <c r="D91" s="867"/>
      <c r="E91" s="867"/>
      <c r="F91" s="867"/>
      <c r="G91" s="867"/>
      <c r="H91" s="867"/>
      <c r="I91" s="90"/>
      <c r="J91" s="91"/>
      <c r="K91" s="308">
        <v>0.2</v>
      </c>
      <c r="L91" s="868">
        <f>N86*K91</f>
        <v>731.7346870620172</v>
      </c>
      <c r="M91" s="869"/>
      <c r="N91" s="54"/>
    </row>
    <row r="92" spans="1:14">
      <c r="B92" s="92" t="s">
        <v>973</v>
      </c>
      <c r="C92" s="93"/>
      <c r="D92" s="93"/>
      <c r="E92" s="93"/>
      <c r="F92" s="93"/>
      <c r="G92" s="93"/>
      <c r="H92" s="93"/>
      <c r="I92" s="90"/>
      <c r="J92" s="91"/>
      <c r="K92" s="308">
        <v>0.05</v>
      </c>
      <c r="L92" s="868">
        <f>N86*K92</f>
        <v>182.9336717655043</v>
      </c>
      <c r="M92" s="869"/>
      <c r="N92" s="54"/>
    </row>
    <row r="93" spans="1:14" ht="15.75" thickBot="1">
      <c r="B93" s="94" t="s">
        <v>974</v>
      </c>
      <c r="C93" s="95"/>
      <c r="D93" s="95"/>
      <c r="E93" s="95"/>
      <c r="F93" s="95"/>
      <c r="G93" s="95"/>
      <c r="H93" s="95"/>
      <c r="I93" s="96"/>
      <c r="J93" s="97"/>
      <c r="K93" s="309">
        <v>0.05</v>
      </c>
      <c r="L93" s="870">
        <f>N86*K93</f>
        <v>182.9336717655043</v>
      </c>
      <c r="M93" s="871"/>
      <c r="N93" s="54"/>
    </row>
    <row r="94" spans="1:14" ht="15.75" thickBot="1">
      <c r="B94" s="834" t="s">
        <v>953</v>
      </c>
      <c r="C94" s="835"/>
      <c r="D94" s="835"/>
      <c r="E94" s="835"/>
      <c r="F94" s="835"/>
      <c r="G94" s="835"/>
      <c r="H94" s="835"/>
      <c r="I94" s="835"/>
      <c r="J94" s="835"/>
      <c r="K94" s="835"/>
      <c r="L94" s="835"/>
      <c r="M94" s="836"/>
      <c r="N94" s="55">
        <f>L91+L92+L93</f>
        <v>1097.6020305930258</v>
      </c>
    </row>
    <row r="95" spans="1:14" ht="15.75" thickBot="1">
      <c r="B95" s="36"/>
      <c r="C95" s="37"/>
      <c r="D95" s="37"/>
      <c r="E95" s="37"/>
      <c r="F95" s="37"/>
      <c r="G95" s="37"/>
      <c r="H95" s="37"/>
      <c r="I95" s="37"/>
      <c r="J95" s="37"/>
      <c r="K95" s="37"/>
      <c r="L95" s="37"/>
      <c r="M95" s="37"/>
      <c r="N95" s="38"/>
    </row>
    <row r="96" spans="1:14" ht="15.75" thickBot="1">
      <c r="A96" t="s">
        <v>2016</v>
      </c>
      <c r="B96" s="834" t="s">
        <v>975</v>
      </c>
      <c r="C96" s="835"/>
      <c r="D96" s="835"/>
      <c r="E96" s="835"/>
      <c r="F96" s="835"/>
      <c r="G96" s="835"/>
      <c r="H96" s="835"/>
      <c r="I96" s="835"/>
      <c r="J96" s="835"/>
      <c r="K96" s="835"/>
      <c r="L96" s="835"/>
      <c r="M96" s="836"/>
      <c r="N96" s="192">
        <f>N86+N94</f>
        <v>4756.2754659031116</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2216</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2217</v>
      </c>
      <c r="C112" s="34"/>
      <c r="D112" s="34"/>
      <c r="E112" s="34"/>
      <c r="F112" s="34"/>
      <c r="G112" s="34"/>
      <c r="H112" s="34"/>
      <c r="I112" s="34"/>
      <c r="J112" s="34"/>
      <c r="K112" s="34"/>
      <c r="L112" s="34"/>
      <c r="M112" s="34"/>
      <c r="N112" s="35"/>
    </row>
    <row r="113" spans="2:14" ht="15" customHeight="1">
      <c r="B113" s="872" t="s">
        <v>2218</v>
      </c>
      <c r="C113" s="873"/>
      <c r="D113" s="873"/>
      <c r="E113" s="873"/>
      <c r="F113" s="873"/>
      <c r="G113" s="873"/>
      <c r="H113" s="873"/>
      <c r="I113" s="873"/>
      <c r="J113" s="873"/>
      <c r="K113" s="873"/>
      <c r="L113" s="873"/>
      <c r="M113" s="873"/>
      <c r="N113" s="874"/>
    </row>
    <row r="114" spans="2:14" ht="15" customHeight="1">
      <c r="B114" s="872"/>
      <c r="C114" s="873"/>
      <c r="D114" s="873"/>
      <c r="E114" s="873"/>
      <c r="F114" s="873"/>
      <c r="G114" s="873"/>
      <c r="H114" s="873"/>
      <c r="I114" s="873"/>
      <c r="J114" s="873"/>
      <c r="K114" s="873"/>
      <c r="L114" s="873"/>
      <c r="M114" s="873"/>
      <c r="N114" s="874"/>
    </row>
    <row r="115" spans="2:14" ht="30" customHeight="1">
      <c r="B115" s="875" t="s">
        <v>2219</v>
      </c>
      <c r="C115" s="876"/>
      <c r="D115" s="876"/>
      <c r="E115" s="876"/>
      <c r="F115" s="876"/>
      <c r="G115" s="876"/>
      <c r="H115" s="876"/>
      <c r="I115" s="876"/>
      <c r="J115" s="876"/>
      <c r="K115" s="876"/>
      <c r="L115" s="876"/>
      <c r="M115" s="876"/>
      <c r="N115" s="877"/>
    </row>
    <row r="116" spans="2:14">
      <c r="B116" s="875"/>
      <c r="C116" s="876"/>
      <c r="D116" s="876"/>
      <c r="E116" s="876"/>
      <c r="F116" s="876"/>
      <c r="G116" s="876"/>
      <c r="H116" s="876"/>
      <c r="I116" s="876"/>
      <c r="J116" s="876"/>
      <c r="K116" s="876"/>
      <c r="L116" s="876"/>
      <c r="M116" s="876"/>
      <c r="N116" s="87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2220</v>
      </c>
      <c r="C126" s="58"/>
      <c r="D126" s="58"/>
      <c r="E126" s="15"/>
      <c r="F126" s="15"/>
      <c r="G126" s="15"/>
      <c r="H126" s="15"/>
      <c r="I126" s="15"/>
      <c r="J126" s="811"/>
      <c r="K126" s="811"/>
      <c r="L126" s="811"/>
      <c r="M126" s="811"/>
      <c r="N126" s="812"/>
    </row>
    <row r="127" spans="2:14" ht="15.75" thickBot="1">
      <c r="B127" s="265" t="s">
        <v>2221</v>
      </c>
      <c r="C127" s="397"/>
      <c r="D127" s="397"/>
      <c r="E127" s="60"/>
      <c r="F127" s="60"/>
      <c r="G127" s="60"/>
      <c r="H127" s="60"/>
      <c r="I127" s="60"/>
      <c r="J127" s="813"/>
      <c r="K127" s="813"/>
      <c r="L127" s="813"/>
      <c r="M127" s="813"/>
      <c r="N127" s="81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1092</v>
      </c>
      <c r="C31" s="84" t="s">
        <v>2039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112</v>
      </c>
      <c r="B36" s="847" t="str">
        <f>VLOOKUP(A36,EQUIPOS!A6:D154,3,FALSE)</f>
        <v xml:space="preserve">Aspersor manual
</v>
      </c>
      <c r="C36" s="848"/>
      <c r="D36" s="848"/>
      <c r="E36" s="848"/>
      <c r="F36" s="848"/>
      <c r="G36" s="848"/>
      <c r="H36" s="849"/>
      <c r="I36" s="271"/>
      <c r="J36" s="272"/>
      <c r="K36" s="273">
        <f>VLOOKUP(A36,EQUIPOS!A6:D163,4,FALSE)</f>
        <v>3029.5361856335048</v>
      </c>
      <c r="L36" s="274"/>
      <c r="M36" s="275">
        <v>6.25</v>
      </c>
      <c r="N36" s="276">
        <f t="shared" ref="N36:N41" si="0">K36/M36</f>
        <v>484.72578970136078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v>
      </c>
      <c r="N37" s="276">
        <f t="shared" si="0"/>
        <v>1730.2496209035373</v>
      </c>
    </row>
    <row r="38" spans="1:14">
      <c r="A38" t="s">
        <v>184</v>
      </c>
      <c r="B38" s="847" t="str">
        <f>VLOOKUP(A38,EQUIPOS!A8:D154,3,FALSE)</f>
        <v>Cortadora de pavimento, Máxima profundidad de corte: 160 mm. Capacidad de disco: desde 12´´ hasta 18´´ de diámetro. Peso operacional: 135 kg, 13.5 hp de potencia</v>
      </c>
      <c r="C38" s="848"/>
      <c r="D38" s="848"/>
      <c r="E38" s="848"/>
      <c r="F38" s="848"/>
      <c r="G38" s="848"/>
      <c r="H38" s="849"/>
      <c r="I38" s="271"/>
      <c r="J38" s="272"/>
      <c r="K38" s="273">
        <f>VLOOKUP(A38,EQUIPOS!A8:D165,4,FALSE)</f>
        <v>36314.486227148256</v>
      </c>
      <c r="L38" s="274"/>
      <c r="M38" s="275">
        <v>3.75</v>
      </c>
      <c r="N38" s="276">
        <f t="shared" si="0"/>
        <v>9683.8629939062012</v>
      </c>
    </row>
    <row r="39" spans="1:14">
      <c r="A39" t="s">
        <v>228</v>
      </c>
      <c r="B39" s="847" t="str">
        <f>VLOOKUP(A39,EQUIPOS!A9:D154,3,FALSE)</f>
        <v xml:space="preserve">Formaleta metálica (concreto hidráulico)
</v>
      </c>
      <c r="C39" s="848"/>
      <c r="D39" s="848"/>
      <c r="E39" s="848"/>
      <c r="F39" s="848"/>
      <c r="G39" s="848"/>
      <c r="H39" s="849"/>
      <c r="I39" s="271"/>
      <c r="J39" s="272"/>
      <c r="K39" s="273">
        <f>VLOOKUP(A39,EQUIPOS!A9:D166,4,FALSE)</f>
        <v>6044.7192387462419</v>
      </c>
      <c r="L39" s="274"/>
      <c r="M39" s="275">
        <v>6.25</v>
      </c>
      <c r="N39" s="276">
        <f t="shared" si="0"/>
        <v>967.15507819939876</v>
      </c>
    </row>
    <row r="40" spans="1:14">
      <c r="A40" t="s">
        <v>301</v>
      </c>
      <c r="B40" s="847" t="str">
        <f>VLOOKUP(A40,EQUIPOS!A10:D154,3,FALSE)</f>
        <v>Regla vibratoria, de longitud de 3 a 5 m, motor de 3600 rpm, potencia 6 HP</v>
      </c>
      <c r="C40" s="848"/>
      <c r="D40" s="848"/>
      <c r="E40" s="848"/>
      <c r="F40" s="848"/>
      <c r="G40" s="848"/>
      <c r="H40" s="849"/>
      <c r="I40" s="271"/>
      <c r="J40" s="272"/>
      <c r="K40" s="273">
        <f>VLOOKUP(A40,EQUIPOS!A10:D167,4,FALSE)</f>
        <v>13024.955150721104</v>
      </c>
      <c r="L40" s="274"/>
      <c r="M40" s="275">
        <v>6.25</v>
      </c>
      <c r="N40" s="276">
        <f t="shared" si="0"/>
        <v>2083.9928241153766</v>
      </c>
    </row>
    <row r="41" spans="1:14">
      <c r="A41" t="s">
        <v>363</v>
      </c>
      <c r="B41" s="847" t="str">
        <f>VLOOKUP(A41,EQUIPOS!A11:D155,3,FALSE)</f>
        <v>Vibrador de concreto, Motor de 3 hp a 18.000 rpm Mangueras de 4 mt</v>
      </c>
      <c r="C41" s="848"/>
      <c r="D41" s="848"/>
      <c r="E41" s="848"/>
      <c r="F41" s="848"/>
      <c r="G41" s="848"/>
      <c r="H41" s="849"/>
      <c r="I41" s="271"/>
      <c r="J41" s="272"/>
      <c r="K41" s="273">
        <f>VLOOKUP(A41,EQUIPOS!A11:D168,4,FALSE)</f>
        <v>7629.093745199214</v>
      </c>
      <c r="L41" s="274"/>
      <c r="M41" s="275">
        <v>6.25</v>
      </c>
      <c r="N41" s="276">
        <f t="shared" si="0"/>
        <v>1220.6549992318742</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N83*M46</f>
        <v>971.20648722881606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17141.847793286564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4801.8800984827858</v>
      </c>
      <c r="N53" s="276">
        <f>K53*M53</f>
        <v>29455.977455970791</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4889.8246900000004</v>
      </c>
      <c r="N54" s="276">
        <f>K54*M54</f>
        <v>1811.0461814814819</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953.81030646674276</v>
      </c>
      <c r="N55" s="276">
        <f>K55*M55</f>
        <v>1059.789229407492</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6143.998112719094</v>
      </c>
      <c r="N56" s="276">
        <f>K56*M56</f>
        <v>6826.6645696878822</v>
      </c>
    </row>
    <row r="57" spans="1:14">
      <c r="A57" s="147" t="s">
        <v>778</v>
      </c>
      <c r="B57" s="829" t="str">
        <f>VLOOKUP(A57,MATERIALES!A7:D373,3,FALSE)</f>
        <v>Antisol blanco (presentación 20 kg)</v>
      </c>
      <c r="C57" s="830" t="e">
        <f>VLOOKUP(B57,MATERIALES!B7:D373,3,FALSE)</f>
        <v>#N/A</v>
      </c>
      <c r="D57" s="830" t="e">
        <f>VLOOKUP(C57,MATERIALES!C7:E373,3,FALSE)</f>
        <v>#N/A</v>
      </c>
      <c r="E57" s="830" t="e">
        <f>VLOOKUP(D57,MATERIALES!D7:F373,3,FALSE)</f>
        <v>#N/A</v>
      </c>
      <c r="F57" s="830" t="e">
        <f>VLOOKUP(E57,MATERIALES!E7:G373,3,FALSE)</f>
        <v>#N/A</v>
      </c>
      <c r="G57" s="830" t="e">
        <f>VLOOKUP(F57,MATERIALES!E7:H373,3,FALSE)</f>
        <v>#N/A</v>
      </c>
      <c r="H57" s="830" t="e">
        <f>VLOOKUP(G57,MATERIALES!F7:I373,3,FALSE)</f>
        <v>#N/A</v>
      </c>
      <c r="I57" s="830" t="e">
        <f>VLOOKUP(H57,MATERIALES!G7:J373,3,FALSE)</f>
        <v>#N/A</v>
      </c>
      <c r="J57" s="315" t="str">
        <f>VLOOKUP(A57,MATERIALES!A11:D649,2,FALSE)</f>
        <v>kg</v>
      </c>
      <c r="K57" s="47">
        <v>1.1200000000000001</v>
      </c>
      <c r="L57" s="923">
        <f>VLOOKUP(A57,MATERIALES!A4:D373,4,FALSE)</f>
        <v>6112.2996713534721</v>
      </c>
      <c r="M57" s="924"/>
      <c r="N57" s="276">
        <f>K57*L57</f>
        <v>6845.7756319158898</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659983.69789080962</v>
      </c>
      <c r="N58" s="276">
        <f>K58*M58</f>
        <v>666583.53486971767</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34" t="s">
        <v>953</v>
      </c>
      <c r="C61" s="835"/>
      <c r="D61" s="835"/>
      <c r="E61" s="835"/>
      <c r="F61" s="835"/>
      <c r="G61" s="835"/>
      <c r="H61" s="835"/>
      <c r="I61" s="835"/>
      <c r="J61" s="835"/>
      <c r="K61" s="835"/>
      <c r="L61" s="835"/>
      <c r="M61" s="836"/>
      <c r="N61" s="398">
        <f>SUM(N53:N60)</f>
        <v>712582.78793818119</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7" t="s">
        <v>961</v>
      </c>
      <c r="M65" s="810"/>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23">
        <f>VLOOKUP(A66,TRANSPORTE!A5:D117,4,FALSE)</f>
        <v>1371.7439648076547</v>
      </c>
      <c r="M66" s="924"/>
      <c r="N66" s="291">
        <f>K66*L66</f>
        <v>1385.4614044557313</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23"/>
      <c r="M71" s="824"/>
      <c r="N71" s="130"/>
    </row>
    <row r="72" spans="1:15" ht="15.75" thickBot="1">
      <c r="B72" s="840" t="s">
        <v>953</v>
      </c>
      <c r="C72" s="841"/>
      <c r="D72" s="841"/>
      <c r="E72" s="841"/>
      <c r="F72" s="841"/>
      <c r="G72" s="841"/>
      <c r="H72" s="841"/>
      <c r="I72" s="841"/>
      <c r="J72" s="841"/>
      <c r="K72" s="841"/>
      <c r="L72" s="841"/>
      <c r="M72" s="842"/>
      <c r="N72" s="107">
        <f>N66+N67+N68+N69+N70</f>
        <v>1385.4614044557313</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21"/>
      <c r="C82" s="822"/>
      <c r="D82" s="822"/>
      <c r="E82" s="822"/>
      <c r="F82" s="822"/>
      <c r="G82" s="822"/>
      <c r="H82" s="822"/>
      <c r="I82" s="129"/>
      <c r="J82" s="129"/>
      <c r="K82" s="129"/>
      <c r="L82" s="922"/>
      <c r="M82" s="922"/>
      <c r="N82" s="130"/>
    </row>
    <row r="83" spans="1:14" ht="15.75" thickBot="1">
      <c r="B83" s="840" t="s">
        <v>953</v>
      </c>
      <c r="C83" s="841"/>
      <c r="D83" s="841"/>
      <c r="E83" s="841"/>
      <c r="F83" s="841"/>
      <c r="G83" s="841"/>
      <c r="H83" s="841"/>
      <c r="I83" s="841"/>
      <c r="J83" s="841"/>
      <c r="K83" s="841"/>
      <c r="L83" s="841"/>
      <c r="M83" s="842"/>
      <c r="N83" s="464">
        <f>SUM(N77:N82)</f>
        <v>9712.0648722881597</v>
      </c>
    </row>
    <row r="84" spans="1:14" ht="15.75" thickBot="1">
      <c r="B84" s="36"/>
      <c r="C84" s="37"/>
      <c r="D84" s="37"/>
      <c r="E84" s="37"/>
      <c r="F84" s="37"/>
      <c r="G84" s="37"/>
      <c r="H84" s="37"/>
      <c r="I84" s="37"/>
      <c r="J84" s="37"/>
      <c r="K84" s="37"/>
      <c r="L84" s="37"/>
      <c r="M84" s="37"/>
      <c r="N84" s="38"/>
    </row>
    <row r="85" spans="1:14" ht="15.75" thickBot="1">
      <c r="B85" s="834" t="s">
        <v>967</v>
      </c>
      <c r="C85" s="835"/>
      <c r="D85" s="835"/>
      <c r="E85" s="835"/>
      <c r="F85" s="835"/>
      <c r="G85" s="835"/>
      <c r="H85" s="835"/>
      <c r="I85" s="835"/>
      <c r="J85" s="835"/>
      <c r="K85" s="835"/>
      <c r="L85" s="835"/>
      <c r="M85" s="836"/>
      <c r="N85" s="102">
        <f>N48+N61+N72+N83</f>
        <v>740822.1620082116</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5" t="s">
        <v>969</v>
      </c>
      <c r="C89" s="826"/>
      <c r="D89" s="826"/>
      <c r="E89" s="826"/>
      <c r="F89" s="826"/>
      <c r="G89" s="826"/>
      <c r="H89" s="826"/>
      <c r="I89" s="318"/>
      <c r="J89" s="338"/>
      <c r="K89" s="306" t="s">
        <v>970</v>
      </c>
      <c r="L89" s="864" t="s">
        <v>971</v>
      </c>
      <c r="M89" s="865"/>
      <c r="N89" s="307"/>
    </row>
    <row r="90" spans="1:14">
      <c r="B90" s="866" t="s">
        <v>972</v>
      </c>
      <c r="C90" s="867"/>
      <c r="D90" s="867"/>
      <c r="E90" s="867"/>
      <c r="F90" s="867"/>
      <c r="G90" s="867"/>
      <c r="H90" s="867"/>
      <c r="I90" s="90"/>
      <c r="J90" s="91"/>
      <c r="K90" s="308">
        <v>0.2</v>
      </c>
      <c r="L90" s="868">
        <f>N85*K90</f>
        <v>148164.43240164232</v>
      </c>
      <c r="M90" s="869"/>
      <c r="N90" s="54"/>
    </row>
    <row r="91" spans="1:14">
      <c r="B91" s="92" t="s">
        <v>973</v>
      </c>
      <c r="C91" s="93"/>
      <c r="D91" s="93"/>
      <c r="E91" s="93"/>
      <c r="F91" s="93"/>
      <c r="G91" s="93"/>
      <c r="H91" s="93"/>
      <c r="I91" s="90"/>
      <c r="J91" s="91"/>
      <c r="K91" s="308">
        <v>0.05</v>
      </c>
      <c r="L91" s="868">
        <f>N85*K91</f>
        <v>37041.10810041058</v>
      </c>
      <c r="M91" s="869"/>
      <c r="N91" s="54"/>
    </row>
    <row r="92" spans="1:14" ht="15.75" thickBot="1">
      <c r="B92" s="94" t="s">
        <v>974</v>
      </c>
      <c r="C92" s="95"/>
      <c r="D92" s="95"/>
      <c r="E92" s="95"/>
      <c r="F92" s="95"/>
      <c r="G92" s="95"/>
      <c r="H92" s="95"/>
      <c r="I92" s="96"/>
      <c r="J92" s="97"/>
      <c r="K92" s="309">
        <v>0.05</v>
      </c>
      <c r="L92" s="870">
        <f>N85*K92</f>
        <v>37041.10810041058</v>
      </c>
      <c r="M92" s="871"/>
      <c r="N92" s="54"/>
    </row>
    <row r="93" spans="1:14" ht="15.75" thickBot="1">
      <c r="B93" s="834" t="s">
        <v>953</v>
      </c>
      <c r="C93" s="835"/>
      <c r="D93" s="835"/>
      <c r="E93" s="835"/>
      <c r="F93" s="835"/>
      <c r="G93" s="835"/>
      <c r="H93" s="835"/>
      <c r="I93" s="835"/>
      <c r="J93" s="835"/>
      <c r="K93" s="835"/>
      <c r="L93" s="835"/>
      <c r="M93" s="836"/>
      <c r="N93" s="55">
        <f>L90+L91+L92</f>
        <v>222246.64860246348</v>
      </c>
    </row>
    <row r="94" spans="1:14" ht="15.75" thickBot="1">
      <c r="B94" s="36"/>
      <c r="C94" s="37"/>
      <c r="D94" s="37"/>
      <c r="E94" s="37"/>
      <c r="F94" s="37"/>
      <c r="G94" s="37"/>
      <c r="H94" s="37"/>
      <c r="I94" s="37"/>
      <c r="J94" s="37"/>
      <c r="K94" s="37"/>
      <c r="L94" s="37"/>
      <c r="M94" s="37"/>
      <c r="N94" s="38"/>
    </row>
    <row r="95" spans="1:14" ht="15.75" thickBot="1">
      <c r="A95" t="s">
        <v>2016</v>
      </c>
      <c r="B95" s="834" t="s">
        <v>975</v>
      </c>
      <c r="C95" s="835"/>
      <c r="D95" s="835"/>
      <c r="E95" s="835"/>
      <c r="F95" s="835"/>
      <c r="G95" s="835"/>
      <c r="H95" s="835"/>
      <c r="I95" s="835"/>
      <c r="J95" s="835"/>
      <c r="K95" s="835"/>
      <c r="L95" s="835"/>
      <c r="M95" s="836"/>
      <c r="N95" s="192">
        <f>N85+N93</f>
        <v>963068.81061067502</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72" t="s">
        <v>2218</v>
      </c>
      <c r="C112" s="873"/>
      <c r="D112" s="873"/>
      <c r="E112" s="873"/>
      <c r="F112" s="873"/>
      <c r="G112" s="873"/>
      <c r="H112" s="873"/>
      <c r="I112" s="873"/>
      <c r="J112" s="873"/>
      <c r="K112" s="873"/>
      <c r="L112" s="873"/>
      <c r="M112" s="873"/>
      <c r="N112" s="874"/>
    </row>
    <row r="113" spans="2:14" ht="15" customHeight="1">
      <c r="B113" s="872"/>
      <c r="C113" s="873"/>
      <c r="D113" s="873"/>
      <c r="E113" s="873"/>
      <c r="F113" s="873"/>
      <c r="G113" s="873"/>
      <c r="H113" s="873"/>
      <c r="I113" s="873"/>
      <c r="J113" s="873"/>
      <c r="K113" s="873"/>
      <c r="L113" s="873"/>
      <c r="M113" s="873"/>
      <c r="N113" s="874"/>
    </row>
    <row r="114" spans="2:14" ht="30" customHeight="1">
      <c r="B114" s="875" t="s">
        <v>2219</v>
      </c>
      <c r="C114" s="876"/>
      <c r="D114" s="876"/>
      <c r="E114" s="876"/>
      <c r="F114" s="876"/>
      <c r="G114" s="876"/>
      <c r="H114" s="876"/>
      <c r="I114" s="876"/>
      <c r="J114" s="876"/>
      <c r="K114" s="876"/>
      <c r="L114" s="876"/>
      <c r="M114" s="876"/>
      <c r="N114" s="877"/>
    </row>
    <row r="115" spans="2:14">
      <c r="B115" s="875"/>
      <c r="C115" s="876"/>
      <c r="D115" s="876"/>
      <c r="E115" s="876"/>
      <c r="F115" s="876"/>
      <c r="G115" s="876"/>
      <c r="H115" s="876"/>
      <c r="I115" s="876"/>
      <c r="J115" s="876"/>
      <c r="K115" s="876"/>
      <c r="L115" s="876"/>
      <c r="M115" s="876"/>
      <c r="N115" s="877"/>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11"/>
      <c r="K125" s="811"/>
      <c r="L125" s="811"/>
      <c r="M125" s="811"/>
      <c r="N125" s="812"/>
    </row>
    <row r="126" spans="2:14" ht="15.75" customHeight="1" thickBot="1">
      <c r="B126" s="265" t="s">
        <v>2221</v>
      </c>
      <c r="C126" s="397"/>
      <c r="D126" s="397"/>
      <c r="E126" s="60"/>
      <c r="F126" s="60"/>
      <c r="G126" s="60"/>
      <c r="H126" s="60"/>
      <c r="I126" s="60"/>
      <c r="J126" s="813"/>
      <c r="K126" s="813"/>
      <c r="L126" s="813"/>
      <c r="M126" s="813"/>
      <c r="N126" s="81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5.75" hidden="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1624</v>
      </c>
      <c r="C31" s="84" t="s">
        <v>1623</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112</v>
      </c>
      <c r="B36" s="847" t="str">
        <f>VLOOKUP(A36,EQUIPOS!A6:D154,3,FALSE)</f>
        <v xml:space="preserve">Aspersor manual
</v>
      </c>
      <c r="C36" s="848"/>
      <c r="D36" s="848"/>
      <c r="E36" s="848"/>
      <c r="F36" s="848"/>
      <c r="G36" s="848"/>
      <c r="H36" s="849"/>
      <c r="I36" s="271"/>
      <c r="J36" s="272"/>
      <c r="K36" s="273">
        <f>VLOOKUP(A36,EQUIPOS!A6:D163,4,FALSE)</f>
        <v>3029.5361856335048</v>
      </c>
      <c r="L36" s="274"/>
      <c r="M36" s="275">
        <v>6.25</v>
      </c>
      <c r="N36" s="276">
        <f t="shared" ref="N36:N41" si="0">K36/M36</f>
        <v>484.72578970136078</v>
      </c>
    </row>
    <row r="37" spans="1:14">
      <c r="A37" s="116" t="s">
        <v>176</v>
      </c>
      <c r="B37" s="847" t="str">
        <f>VLOOKUP(A37,EQUIPOS!A7:D154,3,FALSE)</f>
        <v xml:space="preserve">Compresor (barrido y soplado)
</v>
      </c>
      <c r="C37" s="848"/>
      <c r="D37" s="848"/>
      <c r="E37" s="848"/>
      <c r="F37" s="848"/>
      <c r="G37" s="848"/>
      <c r="H37" s="849"/>
      <c r="I37" s="271"/>
      <c r="J37" s="272"/>
      <c r="K37" s="273">
        <f>VLOOKUP(A37,EQUIPOS!A7:D164,4,FALSE)</f>
        <v>86512.481045176872</v>
      </c>
      <c r="L37" s="274"/>
      <c r="M37" s="275">
        <v>50</v>
      </c>
      <c r="N37" s="276">
        <f t="shared" si="0"/>
        <v>1730.2496209035373</v>
      </c>
    </row>
    <row r="38" spans="1:14">
      <c r="A38" t="s">
        <v>184</v>
      </c>
      <c r="B38" s="847" t="str">
        <f>VLOOKUP(A38,EQUIPOS!A8:D154,3,FALSE)</f>
        <v>Cortadora de pavimento, Máxima profundidad de corte: 160 mm. Capacidad de disco: desde 12´´ hasta 18´´ de diámetro. Peso operacional: 135 kg, 13.5 hp de potencia</v>
      </c>
      <c r="C38" s="848"/>
      <c r="D38" s="848"/>
      <c r="E38" s="848"/>
      <c r="F38" s="848"/>
      <c r="G38" s="848"/>
      <c r="H38" s="849"/>
      <c r="I38" s="271"/>
      <c r="J38" s="272"/>
      <c r="K38" s="273">
        <f>VLOOKUP(A38,EQUIPOS!A8:D165,4,FALSE)</f>
        <v>36314.486227148256</v>
      </c>
      <c r="L38" s="274"/>
      <c r="M38" s="275">
        <v>3.75</v>
      </c>
      <c r="N38" s="276">
        <f t="shared" si="0"/>
        <v>9683.8629939062012</v>
      </c>
    </row>
    <row r="39" spans="1:14">
      <c r="A39" t="s">
        <v>228</v>
      </c>
      <c r="B39" s="847" t="str">
        <f>VLOOKUP(A39,EQUIPOS!A9:D154,3,FALSE)</f>
        <v xml:space="preserve">Formaleta metálica (concreto hidráulico)
</v>
      </c>
      <c r="C39" s="848"/>
      <c r="D39" s="848"/>
      <c r="E39" s="848"/>
      <c r="F39" s="848"/>
      <c r="G39" s="848"/>
      <c r="H39" s="849"/>
      <c r="I39" s="271"/>
      <c r="J39" s="272"/>
      <c r="K39" s="273">
        <f>VLOOKUP(A39,EQUIPOS!A9:D166,4,FALSE)</f>
        <v>6044.7192387462419</v>
      </c>
      <c r="L39" s="274"/>
      <c r="M39" s="275">
        <v>6.25</v>
      </c>
      <c r="N39" s="276">
        <f t="shared" si="0"/>
        <v>967.15507819939876</v>
      </c>
    </row>
    <row r="40" spans="1:14">
      <c r="A40" t="s">
        <v>301</v>
      </c>
      <c r="B40" s="847" t="str">
        <f>VLOOKUP(A40,EQUIPOS!A10:D154,3,FALSE)</f>
        <v>Regla vibratoria, de longitud de 3 a 5 m, motor de 3600 rpm, potencia 6 HP</v>
      </c>
      <c r="C40" s="848"/>
      <c r="D40" s="848"/>
      <c r="E40" s="848"/>
      <c r="F40" s="848"/>
      <c r="G40" s="848"/>
      <c r="H40" s="849"/>
      <c r="I40" s="271"/>
      <c r="J40" s="272"/>
      <c r="K40" s="273">
        <f>VLOOKUP(A40,EQUIPOS!A10:D167,4,FALSE)</f>
        <v>13024.955150721104</v>
      </c>
      <c r="L40" s="274"/>
      <c r="M40" s="275">
        <v>6.25</v>
      </c>
      <c r="N40" s="276">
        <f t="shared" si="0"/>
        <v>2083.9928241153766</v>
      </c>
    </row>
    <row r="41" spans="1:14">
      <c r="A41" t="s">
        <v>363</v>
      </c>
      <c r="B41" s="847" t="str">
        <f>VLOOKUP(A41,EQUIPOS!A11:D155,3,FALSE)</f>
        <v>Vibrador de concreto, Motor de 3 hp a 18.000 rpm Mangueras de 4 mt</v>
      </c>
      <c r="C41" s="848"/>
      <c r="D41" s="848"/>
      <c r="E41" s="848"/>
      <c r="F41" s="848"/>
      <c r="G41" s="848"/>
      <c r="H41" s="849"/>
      <c r="I41" s="271"/>
      <c r="J41" s="272"/>
      <c r="K41" s="273">
        <f>VLOOKUP(A41,EQUIPOS!A11:D168,4,FALSE)</f>
        <v>7629.093745199214</v>
      </c>
      <c r="L41" s="274"/>
      <c r="M41" s="275">
        <v>6.25</v>
      </c>
      <c r="N41" s="276">
        <f t="shared" si="0"/>
        <v>1220.6549992318742</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47"/>
      <c r="C44" s="848"/>
      <c r="D44" s="848"/>
      <c r="E44" s="848"/>
      <c r="F44" s="848"/>
      <c r="G44" s="848"/>
      <c r="H44" s="849"/>
      <c r="I44" s="850"/>
      <c r="J44" s="831"/>
      <c r="K44" s="273"/>
      <c r="L44" s="851"/>
      <c r="M44" s="852"/>
      <c r="N44" s="276"/>
    </row>
    <row r="45" spans="1:14">
      <c r="B45" s="847"/>
      <c r="C45" s="848"/>
      <c r="D45" s="848"/>
      <c r="E45" s="853"/>
      <c r="F45" s="848"/>
      <c r="G45" s="848"/>
      <c r="H45" s="849"/>
      <c r="I45" s="39"/>
      <c r="J45" s="40"/>
      <c r="K45" s="278"/>
      <c r="L45" s="280"/>
      <c r="M45" s="281"/>
      <c r="N45" s="282"/>
    </row>
    <row r="46" spans="1:14">
      <c r="B46" s="854" t="s">
        <v>952</v>
      </c>
      <c r="C46" s="855"/>
      <c r="D46" s="855"/>
      <c r="E46" s="41"/>
      <c r="F46" s="42"/>
      <c r="G46" s="42"/>
      <c r="H46" s="43"/>
      <c r="I46" s="39"/>
      <c r="J46" s="40"/>
      <c r="K46" s="283"/>
      <c r="L46" s="280"/>
      <c r="M46" s="405">
        <v>0.1</v>
      </c>
      <c r="N46" s="348">
        <f>N83*M46</f>
        <v>971.20648722881606</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SUM(N36:N47)</f>
        <v>17141.847793286564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4801.8800984827858</v>
      </c>
      <c r="N53" s="276">
        <f>K53*M53</f>
        <v>29455.977455970791</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12639.027838311489</v>
      </c>
      <c r="N54" s="276">
        <f>K54*M54</f>
        <v>14155.711178908869</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4889.8246900000004</v>
      </c>
      <c r="N55" s="276">
        <f>K55*M55</f>
        <v>1811.0461814814819</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953.81030646674276</v>
      </c>
      <c r="N56" s="276">
        <f>K56*M56</f>
        <v>1059.789229407492</v>
      </c>
    </row>
    <row r="57" spans="1:14">
      <c r="A57" s="147" t="s">
        <v>646</v>
      </c>
      <c r="B57" s="829" t="str">
        <f>VLOOKUP(A57,MATERIALES!A7:D373,3,FALSE)</f>
        <v>Sello de silicona o sellador autonivelante</v>
      </c>
      <c r="C57" s="830" t="e">
        <f>VLOOKUP(B57,MATERIALES!B7:D373,3,FALSE)</f>
        <v>#N/A</v>
      </c>
      <c r="D57" s="830" t="e">
        <f>VLOOKUP(C57,MATERIALES!C7:E373,3,FALSE)</f>
        <v>#N/A</v>
      </c>
      <c r="E57" s="830" t="e">
        <f>VLOOKUP(D57,MATERIALES!D7:F373,3,FALSE)</f>
        <v>#N/A</v>
      </c>
      <c r="F57" s="830" t="e">
        <f>VLOOKUP(E57,MATERIALES!E7:G373,3,FALSE)</f>
        <v>#N/A</v>
      </c>
      <c r="G57" s="830" t="e">
        <f>VLOOKUP(F57,MATERIALES!E7:H373,3,FALSE)</f>
        <v>#N/A</v>
      </c>
      <c r="H57" s="830" t="e">
        <f>VLOOKUP(G57,MATERIALES!F7:I373,3,FALSE)</f>
        <v>#N/A</v>
      </c>
      <c r="I57" s="830" t="e">
        <f>VLOOKUP(H57,MATERIALES!G7:J373,3,FALSE)</f>
        <v>#N/A</v>
      </c>
      <c r="J57" s="315" t="s">
        <v>144</v>
      </c>
      <c r="K57" s="47">
        <v>1.1111111111111112</v>
      </c>
      <c r="L57" s="923">
        <f>VLOOKUP(A57,MATERIALES!A4:D373,4,FALSE)</f>
        <v>6143.998112719094</v>
      </c>
      <c r="M57" s="924"/>
      <c r="N57" s="276">
        <f>K57*L57</f>
        <v>6826.6645696878822</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6112.2996713534721</v>
      </c>
      <c r="N58" s="276">
        <f>K58*M58</f>
        <v>6845.7756319158898</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659983.69789080962</v>
      </c>
      <c r="N59" s="276">
        <f>K59*M59</f>
        <v>666583.53486971767</v>
      </c>
    </row>
    <row r="60" spans="1:14" ht="15.75" thickBot="1">
      <c r="B60" s="313"/>
      <c r="C60" s="314"/>
      <c r="D60" s="314"/>
      <c r="E60" s="314"/>
      <c r="F60" s="314"/>
      <c r="G60" s="314"/>
      <c r="H60" s="314"/>
      <c r="I60" s="314"/>
      <c r="J60" s="129"/>
      <c r="K60" s="129"/>
      <c r="L60" s="329"/>
      <c r="M60" s="328"/>
      <c r="N60" s="130"/>
    </row>
    <row r="61" spans="1:14" ht="15.75" thickBot="1">
      <c r="B61" s="834" t="s">
        <v>953</v>
      </c>
      <c r="C61" s="835"/>
      <c r="D61" s="835"/>
      <c r="E61" s="835"/>
      <c r="F61" s="835"/>
      <c r="G61" s="835"/>
      <c r="H61" s="835"/>
      <c r="I61" s="835"/>
      <c r="J61" s="835"/>
      <c r="K61" s="835"/>
      <c r="L61" s="835"/>
      <c r="M61" s="836"/>
      <c r="N61" s="398">
        <f>SUM(N53:N60)</f>
        <v>726738.49911709013</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7" t="s">
        <v>961</v>
      </c>
      <c r="M65" s="810"/>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23">
        <f>VLOOKUP(A66,TRANSPORTE!A5:D117,4,FALSE)</f>
        <v>1371.7439648076547</v>
      </c>
      <c r="M66" s="924"/>
      <c r="N66" s="291">
        <f>K66*L66</f>
        <v>1385.4614044557313</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23"/>
      <c r="M71" s="824"/>
      <c r="N71" s="130"/>
    </row>
    <row r="72" spans="1:15" ht="15.75" thickBot="1">
      <c r="B72" s="840" t="s">
        <v>953</v>
      </c>
      <c r="C72" s="841"/>
      <c r="D72" s="841"/>
      <c r="E72" s="841"/>
      <c r="F72" s="841"/>
      <c r="G72" s="841"/>
      <c r="H72" s="841"/>
      <c r="I72" s="841"/>
      <c r="J72" s="841"/>
      <c r="K72" s="841"/>
      <c r="L72" s="841"/>
      <c r="M72" s="842"/>
      <c r="N72" s="107">
        <f>N66+N67+N68+N69+N70</f>
        <v>1385.4614044557313</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21"/>
      <c r="C82" s="822"/>
      <c r="D82" s="822"/>
      <c r="E82" s="822"/>
      <c r="F82" s="822"/>
      <c r="G82" s="822"/>
      <c r="H82" s="822"/>
      <c r="I82" s="129"/>
      <c r="J82" s="129"/>
      <c r="K82" s="129"/>
      <c r="L82" s="922"/>
      <c r="M82" s="922"/>
      <c r="N82" s="48"/>
    </row>
    <row r="83" spans="1:14" ht="15.75" thickBot="1">
      <c r="B83" s="840" t="s">
        <v>953</v>
      </c>
      <c r="C83" s="841"/>
      <c r="D83" s="841"/>
      <c r="E83" s="841"/>
      <c r="F83" s="841"/>
      <c r="G83" s="841"/>
      <c r="H83" s="841"/>
      <c r="I83" s="841"/>
      <c r="J83" s="841"/>
      <c r="K83" s="841"/>
      <c r="L83" s="841"/>
      <c r="M83" s="842"/>
      <c r="N83" s="305">
        <f>SUM(N77:N82)</f>
        <v>9712.0648722881597</v>
      </c>
    </row>
    <row r="84" spans="1:14" ht="15.75" thickBot="1">
      <c r="B84" s="36"/>
      <c r="C84" s="37"/>
      <c r="D84" s="37"/>
      <c r="E84" s="37"/>
      <c r="F84" s="37"/>
      <c r="G84" s="37"/>
      <c r="H84" s="37"/>
      <c r="I84" s="37"/>
      <c r="J84" s="37"/>
      <c r="K84" s="37"/>
      <c r="L84" s="37"/>
      <c r="M84" s="37"/>
      <c r="N84" s="38"/>
    </row>
    <row r="85" spans="1:14" ht="15.75" thickBot="1">
      <c r="B85" s="834" t="s">
        <v>967</v>
      </c>
      <c r="C85" s="835"/>
      <c r="D85" s="835"/>
      <c r="E85" s="835"/>
      <c r="F85" s="835"/>
      <c r="G85" s="835"/>
      <c r="H85" s="835"/>
      <c r="I85" s="835"/>
      <c r="J85" s="835"/>
      <c r="K85" s="835"/>
      <c r="L85" s="835"/>
      <c r="M85" s="836"/>
      <c r="N85" s="102">
        <f>N48+N61+N72+N83</f>
        <v>754977.87318712054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5" t="s">
        <v>969</v>
      </c>
      <c r="C89" s="826"/>
      <c r="D89" s="826"/>
      <c r="E89" s="826"/>
      <c r="F89" s="826"/>
      <c r="G89" s="826"/>
      <c r="H89" s="826"/>
      <c r="I89" s="318"/>
      <c r="J89" s="338"/>
      <c r="K89" s="306" t="s">
        <v>970</v>
      </c>
      <c r="L89" s="864" t="s">
        <v>971</v>
      </c>
      <c r="M89" s="865"/>
      <c r="N89" s="307"/>
    </row>
    <row r="90" spans="1:14">
      <c r="B90" s="866" t="s">
        <v>972</v>
      </c>
      <c r="C90" s="867"/>
      <c r="D90" s="867"/>
      <c r="E90" s="867"/>
      <c r="F90" s="867"/>
      <c r="G90" s="867"/>
      <c r="H90" s="867"/>
      <c r="I90" s="90"/>
      <c r="J90" s="91"/>
      <c r="K90" s="308">
        <v>0.2</v>
      </c>
      <c r="L90" s="868">
        <f>N85*K90</f>
        <v>150995.57463742411</v>
      </c>
      <c r="M90" s="869"/>
      <c r="N90" s="54"/>
    </row>
    <row r="91" spans="1:14">
      <c r="B91" s="92" t="s">
        <v>973</v>
      </c>
      <c r="C91" s="93"/>
      <c r="D91" s="93"/>
      <c r="E91" s="93"/>
      <c r="F91" s="93"/>
      <c r="G91" s="93"/>
      <c r="H91" s="93"/>
      <c r="I91" s="90"/>
      <c r="J91" s="91"/>
      <c r="K91" s="308">
        <v>0.05</v>
      </c>
      <c r="L91" s="868">
        <f>N85*K91</f>
        <v>37748.893659356028</v>
      </c>
      <c r="M91" s="869"/>
      <c r="N91" s="54"/>
    </row>
    <row r="92" spans="1:14" ht="15.75" thickBot="1">
      <c r="B92" s="94" t="s">
        <v>974</v>
      </c>
      <c r="C92" s="95"/>
      <c r="D92" s="95"/>
      <c r="E92" s="95"/>
      <c r="F92" s="95"/>
      <c r="G92" s="95"/>
      <c r="H92" s="95"/>
      <c r="I92" s="96"/>
      <c r="J92" s="97"/>
      <c r="K92" s="309">
        <v>0.05</v>
      </c>
      <c r="L92" s="870">
        <f>N85*K92</f>
        <v>37748.893659356028</v>
      </c>
      <c r="M92" s="871"/>
      <c r="N92" s="54"/>
    </row>
    <row r="93" spans="1:14" ht="15.75" thickBot="1">
      <c r="B93" s="834" t="s">
        <v>953</v>
      </c>
      <c r="C93" s="835"/>
      <c r="D93" s="835"/>
      <c r="E93" s="835"/>
      <c r="F93" s="835"/>
      <c r="G93" s="835"/>
      <c r="H93" s="835"/>
      <c r="I93" s="835"/>
      <c r="J93" s="835"/>
      <c r="K93" s="835"/>
      <c r="L93" s="835"/>
      <c r="M93" s="836"/>
      <c r="N93" s="55">
        <f>L90+L91+L92</f>
        <v>226493.36195613616</v>
      </c>
    </row>
    <row r="94" spans="1:14" ht="15.75" thickBot="1">
      <c r="B94" s="36"/>
      <c r="C94" s="37"/>
      <c r="D94" s="37"/>
      <c r="E94" s="37"/>
      <c r="F94" s="37"/>
      <c r="G94" s="37"/>
      <c r="H94" s="37"/>
      <c r="I94" s="37"/>
      <c r="J94" s="37"/>
      <c r="K94" s="37"/>
      <c r="L94" s="37"/>
      <c r="M94" s="37"/>
      <c r="N94" s="38"/>
    </row>
    <row r="95" spans="1:14" ht="15.75" thickBot="1">
      <c r="A95" t="s">
        <v>2016</v>
      </c>
      <c r="B95" s="834" t="s">
        <v>975</v>
      </c>
      <c r="C95" s="835"/>
      <c r="D95" s="835"/>
      <c r="E95" s="835"/>
      <c r="F95" s="835"/>
      <c r="G95" s="835"/>
      <c r="H95" s="835"/>
      <c r="I95" s="835"/>
      <c r="J95" s="835"/>
      <c r="K95" s="835"/>
      <c r="L95" s="835"/>
      <c r="M95" s="836"/>
      <c r="N95" s="192">
        <f>N85+N93</f>
        <v>981471.23514325672</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72" t="s">
        <v>2218</v>
      </c>
      <c r="C112" s="873"/>
      <c r="D112" s="873"/>
      <c r="E112" s="873"/>
      <c r="F112" s="873"/>
      <c r="G112" s="873"/>
      <c r="H112" s="873"/>
      <c r="I112" s="873"/>
      <c r="J112" s="873"/>
      <c r="K112" s="873"/>
      <c r="L112" s="873"/>
      <c r="M112" s="873"/>
      <c r="N112" s="874"/>
    </row>
    <row r="113" spans="2:14" ht="15" customHeight="1">
      <c r="B113" s="872"/>
      <c r="C113" s="873"/>
      <c r="D113" s="873"/>
      <c r="E113" s="873"/>
      <c r="F113" s="873"/>
      <c r="G113" s="873"/>
      <c r="H113" s="873"/>
      <c r="I113" s="873"/>
      <c r="J113" s="873"/>
      <c r="K113" s="873"/>
      <c r="L113" s="873"/>
      <c r="M113" s="873"/>
      <c r="N113" s="874"/>
    </row>
    <row r="114" spans="2:14" ht="30" customHeight="1">
      <c r="B114" s="875" t="s">
        <v>2219</v>
      </c>
      <c r="C114" s="876"/>
      <c r="D114" s="876"/>
      <c r="E114" s="876"/>
      <c r="F114" s="876"/>
      <c r="G114" s="876"/>
      <c r="H114" s="876"/>
      <c r="I114" s="876"/>
      <c r="J114" s="876"/>
      <c r="K114" s="876"/>
      <c r="L114" s="876"/>
      <c r="M114" s="876"/>
      <c r="N114" s="877"/>
    </row>
    <row r="115" spans="2:14">
      <c r="B115" s="875"/>
      <c r="C115" s="876"/>
      <c r="D115" s="876"/>
      <c r="E115" s="876"/>
      <c r="F115" s="876"/>
      <c r="G115" s="876"/>
      <c r="H115" s="876"/>
      <c r="I115" s="876"/>
      <c r="J115" s="876"/>
      <c r="K115" s="876"/>
      <c r="L115" s="876"/>
      <c r="M115" s="876"/>
      <c r="N115" s="877"/>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11"/>
      <c r="K125" s="811"/>
      <c r="L125" s="811"/>
      <c r="M125" s="811"/>
      <c r="N125" s="812"/>
    </row>
    <row r="126" spans="2:14" ht="15.75" customHeight="1" thickBot="1">
      <c r="B126" s="265" t="s">
        <v>2221</v>
      </c>
      <c r="C126" s="397"/>
      <c r="D126" s="397"/>
      <c r="E126" s="60"/>
      <c r="F126" s="60"/>
      <c r="G126" s="60"/>
      <c r="H126" s="60"/>
      <c r="I126" s="60"/>
      <c r="J126" s="813"/>
      <c r="K126" s="813"/>
      <c r="L126" s="813"/>
      <c r="M126" s="813"/>
      <c r="N126" s="81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29.25" customHeight="1" thickBot="1">
      <c r="A31" s="160" t="s">
        <v>1845</v>
      </c>
      <c r="B31" s="83" t="s">
        <v>1093</v>
      </c>
      <c r="C31" s="976" t="s">
        <v>1625</v>
      </c>
      <c r="D31" s="977"/>
      <c r="E31" s="977"/>
      <c r="F31" s="977"/>
      <c r="G31" s="977"/>
      <c r="H31" s="977"/>
      <c r="I31" s="977"/>
      <c r="J31" s="977"/>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48"/>
      <c r="F40" s="848"/>
      <c r="G40" s="848"/>
      <c r="H40" s="849"/>
      <c r="I40" s="39"/>
      <c r="J40" s="40"/>
      <c r="K40" s="273"/>
      <c r="L40" s="280"/>
      <c r="M40" s="281"/>
      <c r="N40" s="276"/>
    </row>
    <row r="41" spans="1:14">
      <c r="B41" s="324"/>
      <c r="C41" s="325"/>
      <c r="D41" s="325"/>
      <c r="E41" s="325"/>
      <c r="F41" s="327"/>
      <c r="G41" s="327"/>
      <c r="H41" s="128"/>
      <c r="I41" s="39"/>
      <c r="J41" s="40"/>
      <c r="K41" s="278"/>
      <c r="L41" s="280"/>
      <c r="M41" s="281"/>
      <c r="N41" s="282"/>
    </row>
    <row r="42" spans="1:14">
      <c r="B42" s="854"/>
      <c r="C42" s="855"/>
      <c r="D42" s="855"/>
      <c r="E42" s="41"/>
      <c r="F42" s="42"/>
      <c r="G42" s="42"/>
      <c r="H42" s="43"/>
      <c r="I42" s="39"/>
      <c r="J42" s="40"/>
      <c r="K42" s="283"/>
      <c r="L42" s="280"/>
      <c r="M42" s="405"/>
      <c r="N42" s="348"/>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782.37195039999995</v>
      </c>
      <c r="N49" s="276">
        <f>K49*M49</f>
        <v>782.37195039999995</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782.37195039999995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315"/>
      <c r="I60" s="283"/>
      <c r="J60" s="290"/>
      <c r="K60" s="283"/>
      <c r="L60" s="923"/>
      <c r="M60" s="92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N44+N54+N65+N76</f>
        <v>782.37195039999995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156.47439008000001</v>
      </c>
      <c r="M83" s="869"/>
      <c r="N83" s="54"/>
    </row>
    <row r="84" spans="1:14">
      <c r="B84" s="92" t="s">
        <v>973</v>
      </c>
      <c r="C84" s="93"/>
      <c r="D84" s="93"/>
      <c r="E84" s="93"/>
      <c r="F84" s="93"/>
      <c r="G84" s="93"/>
      <c r="H84" s="93"/>
      <c r="I84" s="90"/>
      <c r="J84" s="91"/>
      <c r="K84" s="308">
        <v>0.05</v>
      </c>
      <c r="L84" s="868">
        <f>N78*K84</f>
        <v>39.118597520000002</v>
      </c>
      <c r="M84" s="869"/>
      <c r="N84" s="54"/>
    </row>
    <row r="85" spans="1:14" ht="15.75" thickBot="1">
      <c r="B85" s="94" t="s">
        <v>974</v>
      </c>
      <c r="C85" s="95"/>
      <c r="D85" s="95"/>
      <c r="E85" s="95"/>
      <c r="F85" s="95"/>
      <c r="G85" s="95"/>
      <c r="H85" s="95"/>
      <c r="I85" s="96"/>
      <c r="J85" s="97"/>
      <c r="K85" s="309">
        <v>0.05</v>
      </c>
      <c r="L85" s="870">
        <f>N78*K85</f>
        <v>39.118597520000002</v>
      </c>
      <c r="M85" s="871"/>
      <c r="N85" s="54"/>
    </row>
    <row r="86" spans="1:14" ht="15.75" thickBot="1">
      <c r="B86" s="834" t="s">
        <v>953</v>
      </c>
      <c r="C86" s="835"/>
      <c r="D86" s="835"/>
      <c r="E86" s="835"/>
      <c r="F86" s="835"/>
      <c r="G86" s="835"/>
      <c r="H86" s="835"/>
      <c r="I86" s="835"/>
      <c r="J86" s="835"/>
      <c r="K86" s="835"/>
      <c r="L86" s="835"/>
      <c r="M86" s="836"/>
      <c r="N86" s="55">
        <f>L83+L84+L85</f>
        <v>234.71158512000002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1017.0835355199999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2" t="s">
        <v>2218</v>
      </c>
      <c r="C105" s="873"/>
      <c r="D105" s="873"/>
      <c r="E105" s="873"/>
      <c r="F105" s="873"/>
      <c r="G105" s="873"/>
      <c r="H105" s="873"/>
      <c r="I105" s="873"/>
      <c r="J105" s="873"/>
      <c r="K105" s="873"/>
      <c r="L105" s="873"/>
      <c r="M105" s="873"/>
      <c r="N105" s="874"/>
    </row>
    <row r="106" spans="2:14" ht="15" customHeight="1">
      <c r="B106" s="872"/>
      <c r="C106" s="873"/>
      <c r="D106" s="873"/>
      <c r="E106" s="873"/>
      <c r="F106" s="873"/>
      <c r="G106" s="873"/>
      <c r="H106" s="873"/>
      <c r="I106" s="873"/>
      <c r="J106" s="873"/>
      <c r="K106" s="873"/>
      <c r="L106" s="873"/>
      <c r="M106" s="873"/>
      <c r="N106" s="874"/>
    </row>
    <row r="107" spans="2:14" ht="29.25" customHeight="1">
      <c r="B107" s="875" t="s">
        <v>2219</v>
      </c>
      <c r="C107" s="876"/>
      <c r="D107" s="876"/>
      <c r="E107" s="876"/>
      <c r="F107" s="876"/>
      <c r="G107" s="876"/>
      <c r="H107" s="876"/>
      <c r="I107" s="876"/>
      <c r="J107" s="876"/>
      <c r="K107" s="876"/>
      <c r="L107" s="876"/>
      <c r="M107" s="876"/>
      <c r="N107" s="877"/>
    </row>
    <row r="108" spans="2:14">
      <c r="B108" s="875"/>
      <c r="C108" s="876"/>
      <c r="D108" s="876"/>
      <c r="E108" s="876"/>
      <c r="F108" s="876"/>
      <c r="G108" s="876"/>
      <c r="H108" s="876"/>
      <c r="I108" s="876"/>
      <c r="J108" s="876"/>
      <c r="K108" s="876"/>
      <c r="L108" s="876"/>
      <c r="M108" s="876"/>
      <c r="N108" s="87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1"/>
      <c r="K118" s="811"/>
      <c r="L118" s="811"/>
      <c r="M118" s="811"/>
      <c r="N118" s="812"/>
    </row>
    <row r="119" spans="2:14" ht="15.75" customHeight="1" thickBot="1">
      <c r="B119" s="265" t="s">
        <v>2221</v>
      </c>
      <c r="C119" s="397"/>
      <c r="D119" s="397"/>
      <c r="E119" s="60"/>
      <c r="F119" s="60"/>
      <c r="G119" s="60"/>
      <c r="H119" s="60"/>
      <c r="I119" s="60"/>
      <c r="J119" s="813"/>
      <c r="K119" s="813"/>
      <c r="L119" s="813"/>
      <c r="M119" s="813"/>
      <c r="N119" s="81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29.25" customHeight="1" thickBot="1">
      <c r="A31" t="s">
        <v>1845</v>
      </c>
      <c r="B31" s="83" t="s">
        <v>1626</v>
      </c>
      <c r="C31" s="976" t="s">
        <v>2040</v>
      </c>
      <c r="D31" s="977"/>
      <c r="E31" s="977"/>
      <c r="F31" s="977"/>
      <c r="G31" s="977"/>
      <c r="H31" s="977"/>
      <c r="I31" s="977"/>
      <c r="J31" s="977"/>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48"/>
      <c r="F40" s="848"/>
      <c r="G40" s="848"/>
      <c r="H40" s="849"/>
      <c r="I40" s="39"/>
      <c r="J40" s="40"/>
      <c r="K40" s="273"/>
      <c r="L40" s="280"/>
      <c r="M40" s="281"/>
      <c r="N40" s="276"/>
    </row>
    <row r="41" spans="1:14">
      <c r="B41" s="324"/>
      <c r="C41" s="325"/>
      <c r="D41" s="325"/>
      <c r="E41" s="325"/>
      <c r="F41" s="327"/>
      <c r="G41" s="327"/>
      <c r="H41" s="128"/>
      <c r="I41" s="39"/>
      <c r="J41" s="40"/>
      <c r="K41" s="278"/>
      <c r="L41" s="280"/>
      <c r="M41" s="281"/>
      <c r="N41" s="282"/>
    </row>
    <row r="42" spans="1:14">
      <c r="B42" s="854"/>
      <c r="C42" s="855"/>
      <c r="D42" s="855"/>
      <c r="E42" s="41"/>
      <c r="F42" s="42"/>
      <c r="G42" s="42"/>
      <c r="H42" s="43"/>
      <c r="I42" s="39"/>
      <c r="J42" s="40"/>
      <c r="K42" s="283"/>
      <c r="L42" s="280"/>
      <c r="M42" s="405"/>
      <c r="N42" s="348"/>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782.37195039999995</v>
      </c>
      <c r="N49" s="276">
        <f>K49*M49</f>
        <v>782.37195039999995</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782.37195039999995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315"/>
      <c r="I60" s="283"/>
      <c r="J60" s="290"/>
      <c r="K60" s="283"/>
      <c r="L60" s="923"/>
      <c r="M60" s="92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N44+N54+N65+N76</f>
        <v>782.37195039999995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156.47439008000001</v>
      </c>
      <c r="M83" s="869"/>
      <c r="N83" s="54"/>
    </row>
    <row r="84" spans="1:14">
      <c r="B84" s="92" t="s">
        <v>973</v>
      </c>
      <c r="C84" s="93"/>
      <c r="D84" s="93"/>
      <c r="E84" s="93"/>
      <c r="F84" s="93"/>
      <c r="G84" s="93"/>
      <c r="H84" s="93"/>
      <c r="I84" s="90"/>
      <c r="J84" s="91"/>
      <c r="K84" s="308">
        <v>0.05</v>
      </c>
      <c r="L84" s="868">
        <f>N78*K84</f>
        <v>39.118597520000002</v>
      </c>
      <c r="M84" s="869"/>
      <c r="N84" s="54"/>
    </row>
    <row r="85" spans="1:14" ht="15.75" thickBot="1">
      <c r="B85" s="94" t="s">
        <v>974</v>
      </c>
      <c r="C85" s="95"/>
      <c r="D85" s="95"/>
      <c r="E85" s="95"/>
      <c r="F85" s="95"/>
      <c r="G85" s="95"/>
      <c r="H85" s="95"/>
      <c r="I85" s="96"/>
      <c r="J85" s="97"/>
      <c r="K85" s="309">
        <v>0.05</v>
      </c>
      <c r="L85" s="870">
        <f>N78*K85</f>
        <v>39.118597520000002</v>
      </c>
      <c r="M85" s="871"/>
      <c r="N85" s="54"/>
    </row>
    <row r="86" spans="1:14" ht="15.75" thickBot="1">
      <c r="B86" s="834" t="s">
        <v>953</v>
      </c>
      <c r="C86" s="835"/>
      <c r="D86" s="835"/>
      <c r="E86" s="835"/>
      <c r="F86" s="835"/>
      <c r="G86" s="835"/>
      <c r="H86" s="835"/>
      <c r="I86" s="835"/>
      <c r="J86" s="835"/>
      <c r="K86" s="835"/>
      <c r="L86" s="835"/>
      <c r="M86" s="836"/>
      <c r="N86" s="55">
        <f>L83+L84+L85</f>
        <v>234.71158512000002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1017.0835355199999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41.25" customHeight="1" thickBot="1">
      <c r="A31" t="s">
        <v>1845</v>
      </c>
      <c r="B31" s="83" t="s">
        <v>1627</v>
      </c>
      <c r="C31" s="976" t="s">
        <v>2041</v>
      </c>
      <c r="D31" s="977"/>
      <c r="E31" s="977"/>
      <c r="F31" s="977"/>
      <c r="G31" s="977"/>
      <c r="H31" s="977"/>
      <c r="I31" s="977"/>
      <c r="J31" s="977"/>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275"/>
      <c r="N36" s="276"/>
    </row>
    <row r="37" spans="1:14">
      <c r="A37" s="116"/>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6"/>
    </row>
    <row r="39" spans="1:14">
      <c r="B39" s="847"/>
      <c r="C39" s="848"/>
      <c r="D39" s="848"/>
      <c r="E39" s="848"/>
      <c r="F39" s="848"/>
      <c r="G39" s="848"/>
      <c r="H39" s="849"/>
      <c r="I39" s="850"/>
      <c r="J39" s="831"/>
      <c r="K39" s="273"/>
      <c r="L39" s="851"/>
      <c r="M39" s="852"/>
      <c r="N39" s="276"/>
    </row>
    <row r="40" spans="1:14">
      <c r="B40" s="847"/>
      <c r="C40" s="848"/>
      <c r="D40" s="848"/>
      <c r="E40" s="848"/>
      <c r="F40" s="848"/>
      <c r="G40" s="848"/>
      <c r="H40" s="849"/>
      <c r="I40" s="39"/>
      <c r="J40" s="40"/>
      <c r="K40" s="273"/>
      <c r="L40" s="280"/>
      <c r="M40" s="281"/>
      <c r="N40" s="276"/>
    </row>
    <row r="41" spans="1:14">
      <c r="B41" s="324"/>
      <c r="C41" s="325"/>
      <c r="D41" s="325"/>
      <c r="E41" s="325"/>
      <c r="F41" s="327"/>
      <c r="G41" s="327"/>
      <c r="H41" s="128"/>
      <c r="I41" s="39"/>
      <c r="J41" s="40"/>
      <c r="K41" s="278"/>
      <c r="L41" s="280"/>
      <c r="M41" s="281"/>
      <c r="N41" s="282"/>
    </row>
    <row r="42" spans="1:14">
      <c r="B42" s="854"/>
      <c r="C42" s="855"/>
      <c r="D42" s="855"/>
      <c r="E42" s="41"/>
      <c r="F42" s="42"/>
      <c r="G42" s="42"/>
      <c r="H42" s="43"/>
      <c r="I42" s="39"/>
      <c r="J42" s="40"/>
      <c r="K42" s="283"/>
      <c r="L42" s="280"/>
      <c r="M42" s="405"/>
      <c r="N42" s="348"/>
    </row>
    <row r="43" spans="1:14" ht="15.75" thickBot="1">
      <c r="B43" s="847"/>
      <c r="C43" s="848"/>
      <c r="D43" s="848"/>
      <c r="E43" s="848"/>
      <c r="F43" s="848"/>
      <c r="G43" s="848"/>
      <c r="H43" s="849"/>
      <c r="I43" s="856"/>
      <c r="J43" s="857"/>
      <c r="K43" s="44"/>
      <c r="L43" s="858"/>
      <c r="M43" s="859"/>
      <c r="N43" s="108"/>
    </row>
    <row r="44" spans="1:14" ht="15.75" thickBot="1">
      <c r="B44" s="834" t="s">
        <v>953</v>
      </c>
      <c r="C44" s="835"/>
      <c r="D44" s="835"/>
      <c r="E44" s="835"/>
      <c r="F44" s="835"/>
      <c r="G44" s="835"/>
      <c r="H44" s="835"/>
      <c r="I44" s="835"/>
      <c r="J44" s="835"/>
      <c r="K44" s="835"/>
      <c r="L44" s="835"/>
      <c r="M44" s="836"/>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5" t="s">
        <v>944</v>
      </c>
      <c r="C48" s="826"/>
      <c r="D48" s="826"/>
      <c r="E48" s="826"/>
      <c r="F48" s="826"/>
      <c r="G48" s="826"/>
      <c r="H48" s="826"/>
      <c r="I48" s="827"/>
      <c r="J48" s="319" t="s">
        <v>945</v>
      </c>
      <c r="K48" s="88" t="s">
        <v>946</v>
      </c>
      <c r="L48" s="828" t="s">
        <v>955</v>
      </c>
      <c r="M48" s="827"/>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458.16215594472357</v>
      </c>
      <c r="N49" s="276">
        <f>K49*M49</f>
        <v>458.16215594472357</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9"/>
      <c r="C53" s="830"/>
      <c r="D53" s="830"/>
      <c r="E53" s="830"/>
      <c r="F53" s="830"/>
      <c r="G53" s="830"/>
      <c r="H53" s="830"/>
      <c r="I53" s="831"/>
      <c r="J53" s="45"/>
      <c r="K53" s="47"/>
      <c r="L53" s="832"/>
      <c r="M53" s="833"/>
      <c r="N53" s="48"/>
    </row>
    <row r="54" spans="1:14" ht="15.75" thickBot="1">
      <c r="B54" s="834" t="s">
        <v>953</v>
      </c>
      <c r="C54" s="835"/>
      <c r="D54" s="835"/>
      <c r="E54" s="835"/>
      <c r="F54" s="835"/>
      <c r="G54" s="835"/>
      <c r="H54" s="835"/>
      <c r="I54" s="835"/>
      <c r="J54" s="835"/>
      <c r="K54" s="835"/>
      <c r="L54" s="835"/>
      <c r="M54" s="836"/>
      <c r="N54" s="398">
        <f>SUM(N49:N53)</f>
        <v>458.16215594472357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315"/>
      <c r="I60" s="283"/>
      <c r="J60" s="290"/>
      <c r="K60" s="283"/>
      <c r="L60" s="923"/>
      <c r="M60" s="92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2:15" ht="15.75" thickBot="1">
      <c r="B65" s="840" t="s">
        <v>953</v>
      </c>
      <c r="C65" s="841"/>
      <c r="D65" s="841"/>
      <c r="E65" s="841"/>
      <c r="F65" s="841"/>
      <c r="G65" s="841"/>
      <c r="H65" s="841"/>
      <c r="I65" s="841"/>
      <c r="J65" s="841"/>
      <c r="K65" s="841"/>
      <c r="L65" s="841"/>
      <c r="M65" s="842"/>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1"/>
      <c r="C75" s="822"/>
      <c r="D75" s="822"/>
      <c r="E75" s="822"/>
      <c r="F75" s="822"/>
      <c r="G75" s="822"/>
      <c r="H75" s="822"/>
      <c r="I75" s="129"/>
      <c r="J75" s="129"/>
      <c r="K75" s="129"/>
      <c r="L75" s="922"/>
      <c r="M75" s="922"/>
      <c r="N75" s="48"/>
    </row>
    <row r="76" spans="2:15" ht="15.75" thickBot="1">
      <c r="B76" s="840" t="s">
        <v>953</v>
      </c>
      <c r="C76" s="841"/>
      <c r="D76" s="841"/>
      <c r="E76" s="841"/>
      <c r="F76" s="841"/>
      <c r="G76" s="841"/>
      <c r="H76" s="841"/>
      <c r="I76" s="841"/>
      <c r="J76" s="841"/>
      <c r="K76" s="841"/>
      <c r="L76" s="841"/>
      <c r="M76" s="842"/>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N44+N54+N65+N76</f>
        <v>458.16215594472357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91.632431188944722</v>
      </c>
      <c r="M83" s="869"/>
      <c r="N83" s="54"/>
    </row>
    <row r="84" spans="1:14">
      <c r="B84" s="92" t="s">
        <v>973</v>
      </c>
      <c r="C84" s="93"/>
      <c r="D84" s="93"/>
      <c r="E84" s="93"/>
      <c r="F84" s="93"/>
      <c r="G84" s="93"/>
      <c r="H84" s="93"/>
      <c r="I84" s="90"/>
      <c r="J84" s="91"/>
      <c r="K84" s="308">
        <v>0.05</v>
      </c>
      <c r="L84" s="868">
        <f>N78*K84</f>
        <v>22.90810779723618</v>
      </c>
      <c r="M84" s="869"/>
      <c r="N84" s="54"/>
    </row>
    <row r="85" spans="1:14" ht="15.75" thickBot="1">
      <c r="B85" s="94" t="s">
        <v>974</v>
      </c>
      <c r="C85" s="95"/>
      <c r="D85" s="95"/>
      <c r="E85" s="95"/>
      <c r="F85" s="95"/>
      <c r="G85" s="95"/>
      <c r="H85" s="95"/>
      <c r="I85" s="96"/>
      <c r="J85" s="97"/>
      <c r="K85" s="309">
        <v>0.05</v>
      </c>
      <c r="L85" s="870">
        <f>N78*K85</f>
        <v>22.90810779723618</v>
      </c>
      <c r="M85" s="871"/>
      <c r="N85" s="54"/>
    </row>
    <row r="86" spans="1:14" ht="15.75" thickBot="1">
      <c r="B86" s="834" t="s">
        <v>953</v>
      </c>
      <c r="C86" s="835"/>
      <c r="D86" s="835"/>
      <c r="E86" s="835"/>
      <c r="F86" s="835"/>
      <c r="G86" s="835"/>
      <c r="H86" s="835"/>
      <c r="I86" s="835"/>
      <c r="J86" s="835"/>
      <c r="K86" s="835"/>
      <c r="L86" s="835"/>
      <c r="M86" s="836"/>
      <c r="N86" s="55">
        <f>L83+L84+L85</f>
        <v>137.44864678341708</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595.6108027281407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10"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83" t="s">
        <v>1628</v>
      </c>
      <c r="C31" s="84" t="s">
        <v>1629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112</v>
      </c>
      <c r="B36" s="847" t="str">
        <f>VLOOKUP(A36,EQUIPOS!A6:D154,3,FALSE)</f>
        <v xml:space="preserve">Aspersor manual
</v>
      </c>
      <c r="C36" s="848"/>
      <c r="D36" s="848"/>
      <c r="E36" s="848"/>
      <c r="F36" s="848"/>
      <c r="G36" s="848"/>
      <c r="H36" s="849"/>
      <c r="I36" s="271"/>
      <c r="J36" s="272"/>
      <c r="K36" s="273">
        <f>VLOOKUP(A36,EQUIPOS!A6:D163,4,FALSE)</f>
        <v>3029.5361856335048</v>
      </c>
      <c r="L36" s="274"/>
      <c r="M36" s="275">
        <v>30</v>
      </c>
      <c r="N36" s="276">
        <f>K36/M36</f>
        <v>100.98453952111683</v>
      </c>
    </row>
    <row r="37" spans="1:14">
      <c r="A37" t="s">
        <v>363</v>
      </c>
      <c r="B37" s="847" t="str">
        <f>VLOOKUP(A37,EQUIPOS!A7:D154,3,FALSE)</f>
        <v>Vibrador de concreto, Motor de 3 hp a 18.000 rpm Mangueras de 4 mt</v>
      </c>
      <c r="C37" s="848"/>
      <c r="D37" s="848"/>
      <c r="E37" s="848"/>
      <c r="F37" s="848"/>
      <c r="G37" s="848"/>
      <c r="H37" s="849"/>
      <c r="I37" s="271"/>
      <c r="J37" s="272"/>
      <c r="K37" s="273">
        <f>VLOOKUP(A37,EQUIPOS!A7:D164,4,FALSE)</f>
        <v>7629.093745199214</v>
      </c>
      <c r="L37" s="274"/>
      <c r="M37" s="275">
        <v>30</v>
      </c>
      <c r="N37" s="276">
        <f>K37/M37</f>
        <v>254.3031248399738</v>
      </c>
    </row>
    <row r="38" spans="1:14">
      <c r="A38" t="s">
        <v>228</v>
      </c>
      <c r="B38" s="847" t="str">
        <f>VLOOKUP(A38,EQUIPOS!A8:D154,3,FALSE)</f>
        <v xml:space="preserve">Formaleta metálica (concreto hidráulico)
</v>
      </c>
      <c r="C38" s="848"/>
      <c r="D38" s="848"/>
      <c r="E38" s="848"/>
      <c r="F38" s="848"/>
      <c r="G38" s="848"/>
      <c r="H38" s="849"/>
      <c r="I38" s="850"/>
      <c r="J38" s="831"/>
      <c r="K38" s="273">
        <f>VLOOKUP(A38,EQUIPOS!A8:D165,4,FALSE)</f>
        <v>6044.7192387462419</v>
      </c>
      <c r="L38" s="851">
        <v>0.33329999999999999</v>
      </c>
      <c r="M38" s="852"/>
      <c r="N38" s="276">
        <f>K38/L38</f>
        <v>18135.971313370064</v>
      </c>
    </row>
    <row r="39" spans="1:14">
      <c r="B39" s="847"/>
      <c r="C39" s="848"/>
      <c r="D39" s="848"/>
      <c r="E39" s="848"/>
      <c r="F39" s="848"/>
      <c r="G39" s="848"/>
      <c r="H39" s="849"/>
      <c r="I39" s="39"/>
      <c r="J39" s="40"/>
      <c r="K39" s="273"/>
      <c r="L39" s="280"/>
      <c r="M39" s="281"/>
      <c r="N39" s="276"/>
    </row>
    <row r="40" spans="1:14">
      <c r="B40" s="324"/>
      <c r="C40" s="325"/>
      <c r="D40" s="325"/>
      <c r="E40" s="327"/>
      <c r="F40" s="327"/>
      <c r="G40" s="327"/>
      <c r="H40" s="128"/>
      <c r="I40" s="39"/>
      <c r="J40" s="40"/>
      <c r="K40" s="278"/>
      <c r="L40" s="280"/>
      <c r="M40" s="281"/>
      <c r="N40" s="282"/>
    </row>
    <row r="41" spans="1:14">
      <c r="B41" s="854" t="s">
        <v>952</v>
      </c>
      <c r="C41" s="855"/>
      <c r="D41" s="855"/>
      <c r="E41" s="41"/>
      <c r="F41" s="42"/>
      <c r="G41" s="42"/>
      <c r="H41" s="43"/>
      <c r="I41" s="39"/>
      <c r="J41" s="40"/>
      <c r="K41" s="283"/>
      <c r="L41" s="280"/>
      <c r="M41" s="405">
        <v>0.1</v>
      </c>
      <c r="N41" s="348">
        <f>N72*M41</f>
        <v>224.88926817266997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18716.148245903823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659983.69789080962</v>
      </c>
      <c r="N48" s="276">
        <f>K48*M48</f>
        <v>666583.53486971767</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829"/>
      <c r="C51" s="830"/>
      <c r="D51" s="830"/>
      <c r="E51" s="830"/>
      <c r="F51" s="830"/>
      <c r="G51" s="830"/>
      <c r="H51" s="830"/>
      <c r="I51" s="831"/>
      <c r="J51" s="45"/>
      <c r="K51" s="47"/>
      <c r="L51" s="832"/>
      <c r="M51" s="833"/>
      <c r="N51" s="48"/>
    </row>
    <row r="52" spans="1:14" ht="15.75" thickBot="1">
      <c r="B52" s="834" t="s">
        <v>953</v>
      </c>
      <c r="C52" s="835"/>
      <c r="D52" s="835"/>
      <c r="E52" s="835"/>
      <c r="F52" s="835"/>
      <c r="G52" s="835"/>
      <c r="H52" s="835"/>
      <c r="I52" s="835"/>
      <c r="J52" s="835"/>
      <c r="K52" s="835"/>
      <c r="L52" s="835"/>
      <c r="M52" s="836"/>
      <c r="N52" s="398">
        <f>SUM(N48:N51)</f>
        <v>666583.53486971767</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837" t="s">
        <v>961</v>
      </c>
      <c r="M56" s="810"/>
      <c r="N56" s="79" t="s">
        <v>951</v>
      </c>
    </row>
    <row r="57" spans="1:14">
      <c r="A57" t="s">
        <v>1390</v>
      </c>
      <c r="B57" s="49" t="str">
        <f>VLOOKUP(A57,TRANSPORTE!A5:D117,3,FALSE)</f>
        <v xml:space="preserve">Transporte de Concreto </v>
      </c>
      <c r="C57" s="321"/>
      <c r="D57" s="321"/>
      <c r="E57" s="321"/>
      <c r="F57" s="321"/>
      <c r="G57" s="321"/>
      <c r="H57" s="315" t="s">
        <v>1468</v>
      </c>
      <c r="I57" s="283">
        <v>1.01</v>
      </c>
      <c r="J57" s="290">
        <v>1</v>
      </c>
      <c r="K57" s="283">
        <f>I57*J57</f>
        <v>1.01</v>
      </c>
      <c r="L57" s="923">
        <f>VLOOKUP(A57,TRANSPORTE!A5:D117,4,FALSE)</f>
        <v>1261.612228946582</v>
      </c>
      <c r="M57" s="924"/>
      <c r="N57" s="291">
        <f>K57*L57</f>
        <v>1274.228351236048</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23"/>
      <c r="M61" s="824"/>
      <c r="N61" s="130"/>
    </row>
    <row r="62" spans="1:14" ht="15.75" thickBot="1">
      <c r="B62" s="840" t="s">
        <v>953</v>
      </c>
      <c r="C62" s="841"/>
      <c r="D62" s="841"/>
      <c r="E62" s="841"/>
      <c r="F62" s="841"/>
      <c r="G62" s="841"/>
      <c r="H62" s="841"/>
      <c r="I62" s="841"/>
      <c r="J62" s="841"/>
      <c r="K62" s="841"/>
      <c r="L62" s="841"/>
      <c r="M62" s="842"/>
      <c r="N62" s="107">
        <f>SUM(N57:N61)</f>
        <v>1274.228351236048</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60" t="s">
        <v>963</v>
      </c>
      <c r="C66" s="861"/>
      <c r="D66" s="861"/>
      <c r="E66" s="861"/>
      <c r="F66" s="861"/>
      <c r="G66" s="861"/>
      <c r="H66" s="861"/>
      <c r="I66" s="76" t="s">
        <v>964</v>
      </c>
      <c r="J66" s="78" t="s">
        <v>1410</v>
      </c>
      <c r="K66" s="77" t="s">
        <v>966</v>
      </c>
      <c r="L66" s="862" t="s">
        <v>950</v>
      </c>
      <c r="M66" s="863"/>
      <c r="N66" s="101" t="s">
        <v>951</v>
      </c>
    </row>
    <row r="67" spans="1:15">
      <c r="A67" t="s">
        <v>19</v>
      </c>
      <c r="B67" s="52" t="str">
        <f>VLOOKUP(A67,'MANO DE OBRA'!A8:D68,3,FALSE)</f>
        <v>Obrero (8)</v>
      </c>
      <c r="C67" s="50"/>
      <c r="D67" s="50"/>
      <c r="E67" s="50"/>
      <c r="F67" s="50"/>
      <c r="G67" s="50"/>
      <c r="H67" s="50"/>
      <c r="I67" s="296">
        <f>K67/J67*100</f>
        <v>234080.00000000003</v>
      </c>
      <c r="J67" s="297">
        <v>185</v>
      </c>
      <c r="K67" s="298">
        <f>VLOOKUP(A67,'MANO DE OBRA'!A8:D99,4,FALSE)</f>
        <v>433048</v>
      </c>
      <c r="L67" s="53"/>
      <c r="M67" s="299">
        <v>240</v>
      </c>
      <c r="N67" s="399">
        <f>K67/M67</f>
        <v>1804.3666666666666</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21"/>
      <c r="C71" s="822"/>
      <c r="D71" s="822"/>
      <c r="E71" s="822"/>
      <c r="F71" s="822"/>
      <c r="G71" s="822"/>
      <c r="H71" s="822"/>
      <c r="I71" s="129"/>
      <c r="J71" s="129"/>
      <c r="K71" s="129"/>
      <c r="L71" s="922"/>
      <c r="M71" s="922"/>
      <c r="N71" s="48"/>
    </row>
    <row r="72" spans="1:15" ht="15.75" thickBot="1">
      <c r="B72" s="840" t="s">
        <v>953</v>
      </c>
      <c r="C72" s="841"/>
      <c r="D72" s="841"/>
      <c r="E72" s="841"/>
      <c r="F72" s="841"/>
      <c r="G72" s="841"/>
      <c r="H72" s="841"/>
      <c r="I72" s="841"/>
      <c r="J72" s="841"/>
      <c r="K72" s="841"/>
      <c r="L72" s="841"/>
      <c r="M72" s="842"/>
      <c r="N72" s="305">
        <f>SUM(N67:N71)</f>
        <v>2248.8926817266997</v>
      </c>
    </row>
    <row r="73" spans="1:15" ht="15.75" thickBot="1">
      <c r="B73" s="36"/>
      <c r="C73" s="37"/>
      <c r="D73" s="37"/>
      <c r="E73" s="37"/>
      <c r="F73" s="37"/>
      <c r="G73" s="37"/>
      <c r="H73" s="37"/>
      <c r="I73" s="37"/>
      <c r="J73" s="37"/>
      <c r="K73" s="37"/>
      <c r="L73" s="37"/>
      <c r="M73" s="37"/>
      <c r="N73" s="38"/>
    </row>
    <row r="74" spans="1:15" ht="15.75" thickBot="1">
      <c r="B74" s="834" t="s">
        <v>967</v>
      </c>
      <c r="C74" s="835"/>
      <c r="D74" s="835"/>
      <c r="E74" s="835"/>
      <c r="F74" s="835"/>
      <c r="G74" s="835"/>
      <c r="H74" s="835"/>
      <c r="I74" s="835"/>
      <c r="J74" s="835"/>
      <c r="K74" s="835"/>
      <c r="L74" s="835"/>
      <c r="M74" s="836"/>
      <c r="N74" s="102">
        <f>N43+N52+N62+N72</f>
        <v>688822.80414858426</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25" t="s">
        <v>969</v>
      </c>
      <c r="C78" s="826"/>
      <c r="D78" s="826"/>
      <c r="E78" s="826"/>
      <c r="F78" s="826"/>
      <c r="G78" s="826"/>
      <c r="H78" s="826"/>
      <c r="I78" s="318"/>
      <c r="J78" s="338"/>
      <c r="K78" s="306" t="s">
        <v>970</v>
      </c>
      <c r="L78" s="864" t="s">
        <v>971</v>
      </c>
      <c r="M78" s="865"/>
      <c r="N78" s="307"/>
    </row>
    <row r="79" spans="1:15">
      <c r="B79" s="866" t="s">
        <v>972</v>
      </c>
      <c r="C79" s="867"/>
      <c r="D79" s="867"/>
      <c r="E79" s="867"/>
      <c r="F79" s="867"/>
      <c r="G79" s="867"/>
      <c r="H79" s="867"/>
      <c r="I79" s="90"/>
      <c r="J79" s="91"/>
      <c r="K79" s="308">
        <v>0.2</v>
      </c>
      <c r="L79" s="868">
        <f>N74*K79</f>
        <v>137764.56082971685</v>
      </c>
      <c r="M79" s="869"/>
      <c r="N79" s="54"/>
    </row>
    <row r="80" spans="1:15">
      <c r="B80" s="92" t="s">
        <v>973</v>
      </c>
      <c r="C80" s="93"/>
      <c r="D80" s="93"/>
      <c r="E80" s="93"/>
      <c r="F80" s="93"/>
      <c r="G80" s="93"/>
      <c r="H80" s="93"/>
      <c r="I80" s="90"/>
      <c r="J80" s="91"/>
      <c r="K80" s="308">
        <v>0.05</v>
      </c>
      <c r="L80" s="868">
        <f>N74*K80</f>
        <v>34441.140207429213</v>
      </c>
      <c r="M80" s="869"/>
      <c r="N80" s="54"/>
    </row>
    <row r="81" spans="1:14" ht="15.75" thickBot="1">
      <c r="B81" s="94" t="s">
        <v>974</v>
      </c>
      <c r="C81" s="95"/>
      <c r="D81" s="95"/>
      <c r="E81" s="95"/>
      <c r="F81" s="95"/>
      <c r="G81" s="95"/>
      <c r="H81" s="95"/>
      <c r="I81" s="96"/>
      <c r="J81" s="97"/>
      <c r="K81" s="309">
        <v>0.05</v>
      </c>
      <c r="L81" s="870">
        <f>N74*K81</f>
        <v>34441.140207429213</v>
      </c>
      <c r="M81" s="871"/>
      <c r="N81" s="54"/>
    </row>
    <row r="82" spans="1:14" ht="15.75" thickBot="1">
      <c r="B82" s="834" t="s">
        <v>953</v>
      </c>
      <c r="C82" s="835"/>
      <c r="D82" s="835"/>
      <c r="E82" s="835"/>
      <c r="F82" s="835"/>
      <c r="G82" s="835"/>
      <c r="H82" s="835"/>
      <c r="I82" s="835"/>
      <c r="J82" s="835"/>
      <c r="K82" s="835"/>
      <c r="L82" s="835"/>
      <c r="M82" s="836"/>
      <c r="N82" s="55">
        <f>L79+L80+L81</f>
        <v>206646.84124457528</v>
      </c>
    </row>
    <row r="83" spans="1:14" ht="15.75" thickBot="1">
      <c r="B83" s="36"/>
      <c r="C83" s="37"/>
      <c r="D83" s="37"/>
      <c r="E83" s="37"/>
      <c r="F83" s="37"/>
      <c r="G83" s="37"/>
      <c r="H83" s="37"/>
      <c r="I83" s="37"/>
      <c r="J83" s="37"/>
      <c r="K83" s="37"/>
      <c r="L83" s="37"/>
      <c r="M83" s="37"/>
      <c r="N83" s="38"/>
    </row>
    <row r="84" spans="1:14" ht="15.75" thickBot="1">
      <c r="A84" t="s">
        <v>2016</v>
      </c>
      <c r="B84" s="834" t="s">
        <v>975</v>
      </c>
      <c r="C84" s="835"/>
      <c r="D84" s="835"/>
      <c r="E84" s="835"/>
      <c r="F84" s="835"/>
      <c r="G84" s="835"/>
      <c r="H84" s="835"/>
      <c r="I84" s="835"/>
      <c r="J84" s="835"/>
      <c r="K84" s="835"/>
      <c r="L84" s="835"/>
      <c r="M84" s="836"/>
      <c r="N84" s="192">
        <f>N74+N82</f>
        <v>895469.64539315947</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78" t="s">
        <v>2218</v>
      </c>
      <c r="C101" s="979"/>
      <c r="D101" s="979"/>
      <c r="E101" s="979"/>
      <c r="F101" s="979"/>
      <c r="G101" s="979"/>
      <c r="H101" s="979"/>
      <c r="I101" s="979"/>
      <c r="J101" s="979"/>
      <c r="K101" s="979"/>
      <c r="L101" s="979"/>
      <c r="M101" s="979"/>
      <c r="N101" s="980"/>
    </row>
    <row r="102" spans="2:14" ht="15" customHeight="1">
      <c r="B102" s="978"/>
      <c r="C102" s="979"/>
      <c r="D102" s="979"/>
      <c r="E102" s="979"/>
      <c r="F102" s="979"/>
      <c r="G102" s="979"/>
      <c r="H102" s="979"/>
      <c r="I102" s="979"/>
      <c r="J102" s="979"/>
      <c r="K102" s="979"/>
      <c r="L102" s="979"/>
      <c r="M102" s="979"/>
      <c r="N102" s="980"/>
    </row>
    <row r="103" spans="2:14" ht="30" customHeight="1">
      <c r="B103" s="981" t="s">
        <v>2219</v>
      </c>
      <c r="C103" s="982"/>
      <c r="D103" s="982"/>
      <c r="E103" s="982"/>
      <c r="F103" s="982"/>
      <c r="G103" s="982"/>
      <c r="H103" s="982"/>
      <c r="I103" s="982"/>
      <c r="J103" s="982"/>
      <c r="K103" s="982"/>
      <c r="L103" s="982"/>
      <c r="M103" s="982"/>
      <c r="N103" s="983"/>
    </row>
    <row r="104" spans="2:14">
      <c r="B104" s="981"/>
      <c r="C104" s="982"/>
      <c r="D104" s="982"/>
      <c r="E104" s="982"/>
      <c r="F104" s="982"/>
      <c r="G104" s="982"/>
      <c r="H104" s="982"/>
      <c r="I104" s="982"/>
      <c r="J104" s="982"/>
      <c r="K104" s="982"/>
      <c r="L104" s="982"/>
      <c r="M104" s="982"/>
      <c r="N104" s="983"/>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84"/>
      <c r="K114" s="984"/>
      <c r="L114" s="984"/>
      <c r="M114" s="984"/>
      <c r="N114" s="985"/>
    </row>
    <row r="115" spans="2:14" ht="15.75" thickBot="1">
      <c r="B115" s="423" t="s">
        <v>2221</v>
      </c>
      <c r="C115" s="424"/>
      <c r="D115" s="424"/>
      <c r="E115" s="263"/>
      <c r="F115" s="263"/>
      <c r="G115" s="263"/>
      <c r="H115" s="263"/>
      <c r="I115" s="263"/>
      <c r="J115" s="986"/>
      <c r="K115" s="986"/>
      <c r="L115" s="986"/>
      <c r="M115" s="986"/>
      <c r="N115" s="987"/>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10" zoomScale="77" zoomScaleNormal="77" workbookViewId="0">
      <selection activeCell="B72" sqref="B72:M72"/>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1094</v>
      </c>
      <c r="C31" s="84" t="s">
        <v>1630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v>
      </c>
      <c r="B36" s="847" t="str">
        <f>VLOOKUP(A36,EQUIPOS!A6:D154,3,FALSE)</f>
        <v>COMPACTADOR MANUAL VIBRATORIO (RANA) con motor de 6 HP</v>
      </c>
      <c r="C36" s="848"/>
      <c r="D36" s="848"/>
      <c r="E36" s="848"/>
      <c r="F36" s="848"/>
      <c r="G36" s="848"/>
      <c r="H36" s="849"/>
      <c r="I36" s="271"/>
      <c r="J36" s="272"/>
      <c r="K36" s="273">
        <f>VLOOKUP(A36,EQUIPOS!A6:D163,4,FALSE)</f>
        <v>8900.6093693990824</v>
      </c>
      <c r="L36" s="274"/>
      <c r="M36" s="275">
        <v>37.5</v>
      </c>
      <c r="N36" s="276">
        <f>K36/M36</f>
        <v>237.34958318397554</v>
      </c>
    </row>
    <row r="37" spans="1:14">
      <c r="B37" s="847"/>
      <c r="C37" s="848"/>
      <c r="D37" s="848"/>
      <c r="E37" s="853"/>
      <c r="F37" s="848"/>
      <c r="G37" s="848"/>
      <c r="H37" s="849"/>
      <c r="I37" s="39"/>
      <c r="J37" s="40"/>
      <c r="K37" s="278"/>
      <c r="L37" s="280"/>
      <c r="M37" s="281"/>
      <c r="N37" s="282"/>
    </row>
    <row r="38" spans="1:14">
      <c r="B38" s="854" t="s">
        <v>952</v>
      </c>
      <c r="C38" s="855"/>
      <c r="D38" s="855"/>
      <c r="E38" s="41"/>
      <c r="F38" s="42"/>
      <c r="G38" s="42"/>
      <c r="H38" s="43"/>
      <c r="I38" s="39"/>
      <c r="J38" s="40"/>
      <c r="K38" s="283"/>
      <c r="L38" s="280"/>
      <c r="M38" s="473">
        <v>0.1</v>
      </c>
      <c r="N38" s="348">
        <f>N72*M38</f>
        <v>1079.468487228816</v>
      </c>
    </row>
    <row r="39" spans="1:14" ht="15.75" thickBot="1">
      <c r="B39" s="847"/>
      <c r="C39" s="848"/>
      <c r="D39" s="848"/>
      <c r="E39" s="848"/>
      <c r="F39" s="848"/>
      <c r="G39" s="848"/>
      <c r="H39" s="849"/>
      <c r="I39" s="856"/>
      <c r="J39" s="857"/>
      <c r="K39" s="44"/>
      <c r="L39" s="858"/>
      <c r="M39" s="859"/>
      <c r="N39" s="108"/>
    </row>
    <row r="40" spans="1:14" ht="15.75" thickBot="1">
      <c r="B40" s="834" t="s">
        <v>953</v>
      </c>
      <c r="C40" s="835"/>
      <c r="D40" s="835"/>
      <c r="E40" s="835"/>
      <c r="F40" s="835"/>
      <c r="G40" s="835"/>
      <c r="H40" s="835"/>
      <c r="I40" s="835"/>
      <c r="J40" s="835"/>
      <c r="K40" s="835"/>
      <c r="L40" s="835"/>
      <c r="M40" s="836"/>
      <c r="N40" s="398">
        <f>SUM(N36:N39)</f>
        <v>1316.8180704127915</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25" t="s">
        <v>944</v>
      </c>
      <c r="C44" s="826"/>
      <c r="D44" s="826"/>
      <c r="E44" s="826"/>
      <c r="F44" s="826"/>
      <c r="G44" s="826"/>
      <c r="H44" s="826"/>
      <c r="I44" s="827"/>
      <c r="J44" s="319" t="s">
        <v>945</v>
      </c>
      <c r="K44" s="88" t="s">
        <v>946</v>
      </c>
      <c r="L44" s="828" t="s">
        <v>955</v>
      </c>
      <c r="M44" s="827"/>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48898.246899999998</v>
      </c>
      <c r="N45" s="276">
        <f>K45*M45</f>
        <v>50365.194306999998</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58677.896280000001</v>
      </c>
      <c r="N46" s="276">
        <f>K46*M46</f>
        <v>586.77896280000004</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76825.463330912971</v>
      </c>
      <c r="N47" s="276">
        <f>K47*M47</f>
        <v>3841.2731665456486</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372975.23326781939</v>
      </c>
      <c r="N48" s="276">
        <f>K48*M48</f>
        <v>3729.7523326781939</v>
      </c>
    </row>
    <row r="49" spans="1:14" ht="15.75" thickBot="1">
      <c r="B49" s="313"/>
      <c r="C49" s="314"/>
      <c r="D49" s="314"/>
      <c r="E49" s="314"/>
      <c r="F49" s="314"/>
      <c r="G49" s="314"/>
      <c r="H49" s="314"/>
      <c r="I49" s="314"/>
      <c r="J49" s="129"/>
      <c r="K49" s="129"/>
      <c r="L49" s="329"/>
      <c r="M49" s="328"/>
      <c r="N49" s="130"/>
    </row>
    <row r="50" spans="1:14" ht="15.75" thickBot="1">
      <c r="B50" s="834" t="s">
        <v>953</v>
      </c>
      <c r="C50" s="835"/>
      <c r="D50" s="835"/>
      <c r="E50" s="835"/>
      <c r="F50" s="835"/>
      <c r="G50" s="835"/>
      <c r="H50" s="835"/>
      <c r="I50" s="835"/>
      <c r="J50" s="835"/>
      <c r="K50" s="835"/>
      <c r="L50" s="835"/>
      <c r="M50" s="836"/>
      <c r="N50" s="398">
        <f>SUM(N45:N49)</f>
        <v>58522.998769023849</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837" t="s">
        <v>961</v>
      </c>
      <c r="M54" s="810"/>
      <c r="N54" s="79" t="s">
        <v>951</v>
      </c>
    </row>
    <row r="55" spans="1:14">
      <c r="A55" t="s">
        <v>1631</v>
      </c>
      <c r="B55" s="49" t="str">
        <f>VLOOKUP(A55,TRANSPORTE!A5:D117,3,FALSE)</f>
        <v>Transporte de Adoquín e=8cm</v>
      </c>
      <c r="C55" s="321"/>
      <c r="D55" s="321"/>
      <c r="E55" s="321"/>
      <c r="F55" s="321"/>
      <c r="G55" s="321"/>
      <c r="H55" s="315" t="s">
        <v>1468</v>
      </c>
      <c r="I55" s="283">
        <v>0.92</v>
      </c>
      <c r="J55" s="290">
        <v>1</v>
      </c>
      <c r="K55" s="283">
        <f>I55*J55</f>
        <v>0.92</v>
      </c>
      <c r="L55" s="923">
        <f>VLOOKUP(A55,TRANSPORTE!A5:D117,4,FALSE)</f>
        <v>1276.9230569677784</v>
      </c>
      <c r="M55" s="924"/>
      <c r="N55" s="291">
        <f>K55*L55</f>
        <v>1174.7692124103562</v>
      </c>
    </row>
    <row r="56" spans="1:14">
      <c r="A56" t="s">
        <v>1227</v>
      </c>
      <c r="B56" s="49" t="str">
        <f>VLOOKUP(A56,TRANSPORTE!A6:D117,3,FALSE)</f>
        <v>Transporte de Arena</v>
      </c>
      <c r="C56" s="50"/>
      <c r="D56" s="50"/>
      <c r="E56" s="50"/>
      <c r="F56" s="50"/>
      <c r="G56" s="50"/>
      <c r="H56" s="315" t="s">
        <v>1468</v>
      </c>
      <c r="I56" s="283">
        <v>0.01</v>
      </c>
      <c r="J56" s="290">
        <v>1</v>
      </c>
      <c r="K56" s="283">
        <f>I56*J56</f>
        <v>0.01</v>
      </c>
      <c r="L56" s="923">
        <f>VLOOKUP(A56,TRANSPORTE!A6:D117,4,FALSE)</f>
        <v>1320.9386327777418</v>
      </c>
      <c r="M56" s="924"/>
      <c r="N56" s="291">
        <f>K56*L56</f>
        <v>13.209386327777418</v>
      </c>
    </row>
    <row r="57" spans="1:14">
      <c r="A57" t="s">
        <v>1227</v>
      </c>
      <c r="B57" s="49" t="str">
        <f>VLOOKUP(A57,TRANSPORTE!A6:D117,3,FALSE)</f>
        <v>Transporte de Arena</v>
      </c>
      <c r="C57" s="50"/>
      <c r="D57" s="50"/>
      <c r="E57" s="50"/>
      <c r="F57" s="50"/>
      <c r="G57" s="50"/>
      <c r="H57" s="315" t="s">
        <v>1468</v>
      </c>
      <c r="I57" s="283">
        <v>0.05</v>
      </c>
      <c r="J57" s="290">
        <v>1</v>
      </c>
      <c r="K57" s="283">
        <f>I57*J57</f>
        <v>0.05</v>
      </c>
      <c r="L57" s="923">
        <f>VLOOKUP(A57,TRANSPORTE!A6:D118,4,FALSE)</f>
        <v>1320.9386327777418</v>
      </c>
      <c r="M57" s="924"/>
      <c r="N57" s="291">
        <f>K57*L57</f>
        <v>66.046931638887088</v>
      </c>
    </row>
    <row r="58" spans="1:14">
      <c r="B58" s="49"/>
      <c r="C58" s="50"/>
      <c r="D58" s="50"/>
      <c r="E58" s="50"/>
      <c r="F58" s="50"/>
      <c r="G58" s="50"/>
      <c r="H58" s="315"/>
      <c r="I58" s="283"/>
      <c r="J58" s="290"/>
      <c r="K58" s="283"/>
      <c r="L58" s="923"/>
      <c r="M58" s="924"/>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23"/>
      <c r="M60" s="824"/>
      <c r="N60" s="130"/>
    </row>
    <row r="61" spans="1:14" ht="15.75" thickBot="1">
      <c r="B61" s="840" t="s">
        <v>953</v>
      </c>
      <c r="C61" s="841"/>
      <c r="D61" s="841"/>
      <c r="E61" s="841"/>
      <c r="F61" s="841"/>
      <c r="G61" s="841"/>
      <c r="H61" s="841"/>
      <c r="I61" s="841"/>
      <c r="J61" s="841"/>
      <c r="K61" s="841"/>
      <c r="L61" s="841"/>
      <c r="M61" s="842"/>
      <c r="N61" s="107">
        <f>N55+N56+N57+N58+N59</f>
        <v>1254.0255303770207</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60" t="s">
        <v>963</v>
      </c>
      <c r="C65" s="861"/>
      <c r="D65" s="861"/>
      <c r="E65" s="861"/>
      <c r="F65" s="861"/>
      <c r="G65" s="861"/>
      <c r="H65" s="861"/>
      <c r="I65" s="76" t="s">
        <v>964</v>
      </c>
      <c r="J65" s="78" t="s">
        <v>1410</v>
      </c>
      <c r="K65" s="77" t="s">
        <v>966</v>
      </c>
      <c r="L65" s="862" t="s">
        <v>950</v>
      </c>
      <c r="M65" s="863"/>
      <c r="N65" s="101" t="s">
        <v>951</v>
      </c>
    </row>
    <row r="66" spans="1:15">
      <c r="A66" s="148" t="s">
        <v>19</v>
      </c>
      <c r="B66" s="52" t="str">
        <f>VLOOKUP(A66,'MANO DE OBRA'!A8:D68,3,FALSE)</f>
        <v>Obrero (8)</v>
      </c>
      <c r="C66" s="50"/>
      <c r="D66" s="50"/>
      <c r="E66" s="50"/>
      <c r="F66" s="50"/>
      <c r="G66" s="50"/>
      <c r="H66" s="50"/>
      <c r="I66" s="296">
        <f>K66/J66*100</f>
        <v>234080.00000000003</v>
      </c>
      <c r="J66" s="297">
        <v>185</v>
      </c>
      <c r="K66" s="298">
        <f>VLOOKUP(A66,'MANO DE OBRA'!A8:D99,4,FALSE)</f>
        <v>433048</v>
      </c>
      <c r="L66" s="53"/>
      <c r="M66" s="299">
        <v>50</v>
      </c>
      <c r="N66" s="399">
        <f>K66/M66</f>
        <v>8660.9599999999991</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21"/>
      <c r="C71" s="822"/>
      <c r="D71" s="822"/>
      <c r="E71" s="822"/>
      <c r="F71" s="822"/>
      <c r="G71" s="822"/>
      <c r="H71" s="822"/>
      <c r="I71" s="129"/>
      <c r="J71" s="129"/>
      <c r="K71" s="129"/>
      <c r="L71" s="922"/>
      <c r="M71" s="922"/>
      <c r="N71" s="48"/>
    </row>
    <row r="72" spans="1:15" ht="15.75" thickBot="1">
      <c r="B72" s="840" t="s">
        <v>953</v>
      </c>
      <c r="C72" s="841"/>
      <c r="D72" s="841"/>
      <c r="E72" s="841"/>
      <c r="F72" s="841"/>
      <c r="G72" s="841"/>
      <c r="H72" s="841"/>
      <c r="I72" s="841"/>
      <c r="J72" s="841"/>
      <c r="K72" s="841"/>
      <c r="L72" s="841"/>
      <c r="M72" s="842"/>
      <c r="N72" s="305">
        <f>SUM(N66:N71)</f>
        <v>10794.684872288159</v>
      </c>
    </row>
    <row r="73" spans="1:15" ht="15.75" thickBot="1">
      <c r="B73" s="36"/>
      <c r="C73" s="37"/>
      <c r="D73" s="37"/>
      <c r="E73" s="37"/>
      <c r="F73" s="37"/>
      <c r="G73" s="37"/>
      <c r="H73" s="37"/>
      <c r="I73" s="37"/>
      <c r="J73" s="37"/>
      <c r="K73" s="37"/>
      <c r="L73" s="37"/>
      <c r="M73" s="37"/>
      <c r="N73" s="38"/>
    </row>
    <row r="74" spans="1:15" ht="15.75" thickBot="1">
      <c r="B74" s="834" t="s">
        <v>967</v>
      </c>
      <c r="C74" s="835"/>
      <c r="D74" s="835"/>
      <c r="E74" s="835"/>
      <c r="F74" s="835"/>
      <c r="G74" s="835"/>
      <c r="H74" s="835"/>
      <c r="I74" s="835"/>
      <c r="J74" s="835"/>
      <c r="K74" s="835"/>
      <c r="L74" s="835"/>
      <c r="M74" s="836"/>
      <c r="N74" s="102">
        <f>N40+N50+N61+N72</f>
        <v>71888.527242101816</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25" t="s">
        <v>969</v>
      </c>
      <c r="C78" s="826"/>
      <c r="D78" s="826"/>
      <c r="E78" s="826"/>
      <c r="F78" s="826"/>
      <c r="G78" s="826"/>
      <c r="H78" s="826"/>
      <c r="I78" s="318"/>
      <c r="J78" s="338"/>
      <c r="K78" s="306" t="s">
        <v>970</v>
      </c>
      <c r="L78" s="864" t="s">
        <v>971</v>
      </c>
      <c r="M78" s="865"/>
      <c r="N78" s="307"/>
    </row>
    <row r="79" spans="1:15">
      <c r="B79" s="866" t="s">
        <v>972</v>
      </c>
      <c r="C79" s="867"/>
      <c r="D79" s="867"/>
      <c r="E79" s="867"/>
      <c r="F79" s="867"/>
      <c r="G79" s="867"/>
      <c r="H79" s="867"/>
      <c r="I79" s="90"/>
      <c r="J79" s="91"/>
      <c r="K79" s="308">
        <v>0.2</v>
      </c>
      <c r="L79" s="868">
        <f>N74*K79</f>
        <v>14377.705448420364</v>
      </c>
      <c r="M79" s="869"/>
      <c r="N79" s="54"/>
    </row>
    <row r="80" spans="1:15">
      <c r="B80" s="92" t="s">
        <v>973</v>
      </c>
      <c r="C80" s="93"/>
      <c r="D80" s="93"/>
      <c r="E80" s="93"/>
      <c r="F80" s="93"/>
      <c r="G80" s="93"/>
      <c r="H80" s="93"/>
      <c r="I80" s="90"/>
      <c r="J80" s="91"/>
      <c r="K80" s="308">
        <v>0.05</v>
      </c>
      <c r="L80" s="868">
        <f>N74*K80</f>
        <v>3594.4263621050909</v>
      </c>
      <c r="M80" s="869"/>
      <c r="N80" s="54"/>
    </row>
    <row r="81" spans="1:14" ht="15.75" thickBot="1">
      <c r="B81" s="94" t="s">
        <v>974</v>
      </c>
      <c r="C81" s="95"/>
      <c r="D81" s="95"/>
      <c r="E81" s="95"/>
      <c r="F81" s="95"/>
      <c r="G81" s="95"/>
      <c r="H81" s="95"/>
      <c r="I81" s="96"/>
      <c r="J81" s="97"/>
      <c r="K81" s="309">
        <v>0.05</v>
      </c>
      <c r="L81" s="870">
        <f>N74*K81</f>
        <v>3594.4263621050909</v>
      </c>
      <c r="M81" s="871"/>
      <c r="N81" s="54"/>
    </row>
    <row r="82" spans="1:14" ht="15.75" thickBot="1">
      <c r="B82" s="834" t="s">
        <v>953</v>
      </c>
      <c r="C82" s="835"/>
      <c r="D82" s="835"/>
      <c r="E82" s="835"/>
      <c r="F82" s="835"/>
      <c r="G82" s="835"/>
      <c r="H82" s="835"/>
      <c r="I82" s="835"/>
      <c r="J82" s="835"/>
      <c r="K82" s="835"/>
      <c r="L82" s="835"/>
      <c r="M82" s="836"/>
      <c r="N82" s="55">
        <f>L79+L80+L81</f>
        <v>21566.558172630546</v>
      </c>
    </row>
    <row r="83" spans="1:14" ht="15.75" thickBot="1">
      <c r="B83" s="36"/>
      <c r="C83" s="37"/>
      <c r="D83" s="37"/>
      <c r="E83" s="37"/>
      <c r="F83" s="37"/>
      <c r="G83" s="37"/>
      <c r="H83" s="37"/>
      <c r="I83" s="37"/>
      <c r="J83" s="37"/>
      <c r="K83" s="37"/>
      <c r="L83" s="37"/>
      <c r="M83" s="37"/>
      <c r="N83" s="38"/>
    </row>
    <row r="84" spans="1:14" ht="15.75" thickBot="1">
      <c r="A84" t="s">
        <v>2016</v>
      </c>
      <c r="B84" s="834" t="s">
        <v>975</v>
      </c>
      <c r="C84" s="835"/>
      <c r="D84" s="835"/>
      <c r="E84" s="835"/>
      <c r="F84" s="835"/>
      <c r="G84" s="835"/>
      <c r="H84" s="835"/>
      <c r="I84" s="835"/>
      <c r="J84" s="835"/>
      <c r="K84" s="835"/>
      <c r="L84" s="835"/>
      <c r="M84" s="836"/>
      <c r="N84" s="192">
        <f>N74+N82</f>
        <v>93455.08541473237</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78" t="s">
        <v>2218</v>
      </c>
      <c r="C101" s="979"/>
      <c r="D101" s="979"/>
      <c r="E101" s="979"/>
      <c r="F101" s="979"/>
      <c r="G101" s="979"/>
      <c r="H101" s="979"/>
      <c r="I101" s="979"/>
      <c r="J101" s="979"/>
      <c r="K101" s="979"/>
      <c r="L101" s="979"/>
      <c r="M101" s="979"/>
      <c r="N101" s="980"/>
    </row>
    <row r="102" spans="2:14" ht="15" customHeight="1">
      <c r="B102" s="978"/>
      <c r="C102" s="979"/>
      <c r="D102" s="979"/>
      <c r="E102" s="979"/>
      <c r="F102" s="979"/>
      <c r="G102" s="979"/>
      <c r="H102" s="979"/>
      <c r="I102" s="979"/>
      <c r="J102" s="979"/>
      <c r="K102" s="979"/>
      <c r="L102" s="979"/>
      <c r="M102" s="979"/>
      <c r="N102" s="980"/>
    </row>
    <row r="103" spans="2:14" ht="30" customHeight="1">
      <c r="B103" s="981" t="s">
        <v>2219</v>
      </c>
      <c r="C103" s="982"/>
      <c r="D103" s="982"/>
      <c r="E103" s="982"/>
      <c r="F103" s="982"/>
      <c r="G103" s="982"/>
      <c r="H103" s="982"/>
      <c r="I103" s="982"/>
      <c r="J103" s="982"/>
      <c r="K103" s="982"/>
      <c r="L103" s="982"/>
      <c r="M103" s="982"/>
      <c r="N103" s="983"/>
    </row>
    <row r="104" spans="2:14">
      <c r="B104" s="981"/>
      <c r="C104" s="982"/>
      <c r="D104" s="982"/>
      <c r="E104" s="982"/>
      <c r="F104" s="982"/>
      <c r="G104" s="982"/>
      <c r="H104" s="982"/>
      <c r="I104" s="982"/>
      <c r="J104" s="982"/>
      <c r="K104" s="982"/>
      <c r="L104" s="982"/>
      <c r="M104" s="982"/>
      <c r="N104" s="983"/>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84"/>
      <c r="K114" s="984"/>
      <c r="L114" s="984"/>
      <c r="M114" s="984"/>
      <c r="N114" s="985"/>
    </row>
    <row r="115" spans="2:14" ht="15.75" thickBot="1">
      <c r="B115" s="423" t="s">
        <v>2221</v>
      </c>
      <c r="C115" s="424"/>
      <c r="D115" s="424"/>
      <c r="E115" s="263"/>
      <c r="F115" s="263"/>
      <c r="G115" s="263"/>
      <c r="H115" s="263"/>
      <c r="I115" s="263"/>
      <c r="J115" s="986"/>
      <c r="K115" s="986"/>
      <c r="L115" s="986"/>
      <c r="M115" s="986"/>
      <c r="N115" s="987"/>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180</v>
      </c>
      <c r="B36" s="847" t="str">
        <f>VLOOKUP(A36,EQUIPOS!A6:D154,3,FALSE)</f>
        <v>Compresor 120 HP, con martillo.</v>
      </c>
      <c r="C36" s="848"/>
      <c r="D36" s="848"/>
      <c r="E36" s="848"/>
      <c r="F36" s="848"/>
      <c r="G36" s="848"/>
      <c r="H36" s="849"/>
      <c r="I36" s="271"/>
      <c r="J36" s="272"/>
      <c r="K36" s="273">
        <f>VLOOKUP(A36,EQUIPOS!A6:D163,4,FALSE)</f>
        <v>127151.56241998691</v>
      </c>
      <c r="L36" s="274"/>
      <c r="M36" s="275">
        <v>35</v>
      </c>
      <c r="N36" s="276">
        <f>K36/M36</f>
        <v>3632.9017834281972</v>
      </c>
    </row>
    <row r="37" spans="1:14">
      <c r="A37" s="116" t="s">
        <v>312</v>
      </c>
      <c r="B37" s="847" t="str">
        <f>VLOOKUP(A37,EQUIPOS!A7:D154,3,FALSE)</f>
        <v>Retroexcavadora sobre oruga, potencia 138 HP, balde de 1,5 m3.</v>
      </c>
      <c r="C37" s="848"/>
      <c r="D37" s="848"/>
      <c r="E37" s="848"/>
      <c r="F37" s="848"/>
      <c r="G37" s="848"/>
      <c r="H37" s="849"/>
      <c r="I37" s="425"/>
      <c r="J37" s="426"/>
      <c r="K37" s="273">
        <f>VLOOKUP(A37,EQUIPOS!A7:D164,4,FALSE)</f>
        <v>208528.56236877851</v>
      </c>
      <c r="L37" s="339"/>
      <c r="M37" s="340">
        <v>35</v>
      </c>
      <c r="N37" s="276">
        <f>K37/M37</f>
        <v>5957.9589248222428</v>
      </c>
    </row>
    <row r="38" spans="1:14">
      <c r="A38" s="116"/>
      <c r="B38" s="324"/>
      <c r="C38" s="325"/>
      <c r="D38" s="325"/>
      <c r="E38" s="327"/>
      <c r="F38" s="325"/>
      <c r="G38" s="325"/>
      <c r="H38" s="326"/>
      <c r="I38" s="332"/>
      <c r="J38" s="334"/>
      <c r="K38" s="273"/>
      <c r="L38" s="427"/>
      <c r="M38" s="428"/>
      <c r="N38" s="276"/>
    </row>
    <row r="39" spans="1:14">
      <c r="B39" s="847"/>
      <c r="C39" s="848"/>
      <c r="D39" s="848"/>
      <c r="E39" s="853"/>
      <c r="F39" s="848"/>
      <c r="G39" s="848"/>
      <c r="H39" s="849"/>
      <c r="I39" s="39"/>
      <c r="J39" s="40"/>
      <c r="K39" s="278"/>
      <c r="L39" s="280"/>
      <c r="M39" s="281"/>
      <c r="N39" s="282"/>
    </row>
    <row r="40" spans="1:14">
      <c r="B40" s="854" t="s">
        <v>952</v>
      </c>
      <c r="C40" s="855"/>
      <c r="D40" s="855"/>
      <c r="E40" s="41"/>
      <c r="F40" s="42"/>
      <c r="G40" s="42"/>
      <c r="H40" s="43"/>
      <c r="I40" s="39"/>
      <c r="J40" s="40"/>
      <c r="K40" s="283"/>
      <c r="L40" s="280"/>
      <c r="M40" s="405">
        <v>0.01</v>
      </c>
      <c r="N40" s="348">
        <f>N73*M40</f>
        <v>7.6767229862288557</v>
      </c>
    </row>
    <row r="41" spans="1:14" ht="15.75" thickBot="1">
      <c r="B41" s="847"/>
      <c r="C41" s="848"/>
      <c r="D41" s="848"/>
      <c r="E41" s="848"/>
      <c r="F41" s="848"/>
      <c r="G41" s="848"/>
      <c r="H41" s="849"/>
      <c r="I41" s="856"/>
      <c r="J41" s="857"/>
      <c r="K41" s="44"/>
      <c r="L41" s="858"/>
      <c r="M41" s="859"/>
      <c r="N41" s="108"/>
    </row>
    <row r="42" spans="1:14" ht="15.75" thickBot="1">
      <c r="B42" s="834" t="s">
        <v>953</v>
      </c>
      <c r="C42" s="835"/>
      <c r="D42" s="835"/>
      <c r="E42" s="835"/>
      <c r="F42" s="835"/>
      <c r="G42" s="835"/>
      <c r="H42" s="835"/>
      <c r="I42" s="835"/>
      <c r="J42" s="835"/>
      <c r="K42" s="835"/>
      <c r="L42" s="835"/>
      <c r="M42" s="836"/>
      <c r="N42" s="398">
        <f>SUM(N36:N41)</f>
        <v>9598.5374312366694</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5" t="s">
        <v>944</v>
      </c>
      <c r="C46" s="826"/>
      <c r="D46" s="826"/>
      <c r="E46" s="826"/>
      <c r="F46" s="826"/>
      <c r="G46" s="826"/>
      <c r="H46" s="826"/>
      <c r="I46" s="827"/>
      <c r="J46" s="319" t="s">
        <v>945</v>
      </c>
      <c r="K46" s="88" t="s">
        <v>946</v>
      </c>
      <c r="L46" s="828" t="s">
        <v>955</v>
      </c>
      <c r="M46" s="827"/>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7823.7195039999997</v>
      </c>
      <c r="N47" s="276">
        <f>K47*M47</f>
        <v>10170.835355200001</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34" t="s">
        <v>953</v>
      </c>
      <c r="C51" s="835"/>
      <c r="D51" s="835"/>
      <c r="E51" s="835"/>
      <c r="F51" s="835"/>
      <c r="G51" s="835"/>
      <c r="H51" s="835"/>
      <c r="I51" s="835"/>
      <c r="J51" s="835"/>
      <c r="K51" s="835"/>
      <c r="L51" s="835"/>
      <c r="M51" s="836"/>
      <c r="N51" s="398">
        <f>SUM(N47:N50)</f>
        <v>10170.835355200001</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837" t="s">
        <v>961</v>
      </c>
      <c r="M55" s="810"/>
      <c r="N55" s="79" t="s">
        <v>951</v>
      </c>
    </row>
    <row r="56" spans="1:14">
      <c r="A56" t="s">
        <v>1256</v>
      </c>
      <c r="B56" s="49" t="str">
        <f>VLOOKUP(A56,TRANSPORTE!A5:D117,3,FALSE)</f>
        <v>Transporte de material de excavación</v>
      </c>
      <c r="C56" s="321"/>
      <c r="D56" s="321"/>
      <c r="E56" s="321"/>
      <c r="F56" s="321"/>
      <c r="G56" s="321"/>
      <c r="H56" s="315" t="s">
        <v>1468</v>
      </c>
      <c r="I56" s="283">
        <v>1.3</v>
      </c>
      <c r="J56" s="290">
        <v>1</v>
      </c>
      <c r="K56" s="283">
        <f>I56*J56</f>
        <v>1.3</v>
      </c>
      <c r="L56" s="923">
        <f>VLOOKUP(A56,TRANSPORTE!A5:D117,4,FALSE)</f>
        <v>1320.9386327777418</v>
      </c>
      <c r="M56" s="924"/>
      <c r="N56" s="291">
        <f>K56*L56</f>
        <v>1717.2202226110644</v>
      </c>
    </row>
    <row r="57" spans="1:14">
      <c r="B57" s="49"/>
      <c r="C57" s="50"/>
      <c r="D57" s="50"/>
      <c r="E57" s="50"/>
      <c r="F57" s="50"/>
      <c r="G57" s="50"/>
      <c r="H57" s="315"/>
      <c r="I57" s="283"/>
      <c r="J57" s="290"/>
      <c r="K57" s="283"/>
      <c r="L57" s="923"/>
      <c r="M57" s="924"/>
      <c r="N57" s="291"/>
    </row>
    <row r="58" spans="1:14">
      <c r="B58" s="49"/>
      <c r="C58" s="50"/>
      <c r="D58" s="50"/>
      <c r="E58" s="50"/>
      <c r="F58" s="50"/>
      <c r="G58" s="50"/>
      <c r="H58" s="315"/>
      <c r="I58" s="283"/>
      <c r="J58" s="290"/>
      <c r="K58" s="283"/>
      <c r="L58" s="923"/>
      <c r="M58" s="924"/>
      <c r="N58" s="291"/>
    </row>
    <row r="59" spans="1:14">
      <c r="B59" s="49"/>
      <c r="C59" s="50"/>
      <c r="D59" s="50"/>
      <c r="E59" s="50"/>
      <c r="F59" s="50"/>
      <c r="G59" s="50"/>
      <c r="H59" s="315"/>
      <c r="I59" s="283"/>
      <c r="J59" s="290"/>
      <c r="K59" s="283"/>
      <c r="L59" s="923"/>
      <c r="M59" s="924"/>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23"/>
      <c r="M61" s="824"/>
      <c r="N61" s="130"/>
    </row>
    <row r="62" spans="1:14" ht="15.75" thickBot="1">
      <c r="B62" s="840" t="s">
        <v>953</v>
      </c>
      <c r="C62" s="841"/>
      <c r="D62" s="841"/>
      <c r="E62" s="841"/>
      <c r="F62" s="841"/>
      <c r="G62" s="841"/>
      <c r="H62" s="841"/>
      <c r="I62" s="841"/>
      <c r="J62" s="841"/>
      <c r="K62" s="841"/>
      <c r="L62" s="841"/>
      <c r="M62" s="842"/>
      <c r="N62" s="107">
        <f>N56+N57+N58+N59+N60</f>
        <v>1717.2202226110644</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60" t="s">
        <v>963</v>
      </c>
      <c r="C66" s="861"/>
      <c r="D66" s="861"/>
      <c r="E66" s="861"/>
      <c r="F66" s="861"/>
      <c r="G66" s="861"/>
      <c r="H66" s="861"/>
      <c r="I66" s="76" t="s">
        <v>964</v>
      </c>
      <c r="J66" s="78" t="s">
        <v>1410</v>
      </c>
      <c r="K66" s="77" t="s">
        <v>966</v>
      </c>
      <c r="L66" s="862" t="s">
        <v>950</v>
      </c>
      <c r="M66" s="863"/>
      <c r="N66" s="101" t="s">
        <v>951</v>
      </c>
    </row>
    <row r="67" spans="1:15">
      <c r="A67" s="148" t="s">
        <v>7</v>
      </c>
      <c r="B67" s="52" t="str">
        <f>VLOOKUP(A67,'MANO DE OBRA'!A8:D68,3,FALSE)</f>
        <v>Obrero (2)</v>
      </c>
      <c r="C67" s="50"/>
      <c r="D67" s="50"/>
      <c r="E67" s="50"/>
      <c r="F67" s="50"/>
      <c r="G67" s="50"/>
      <c r="H67" s="50"/>
      <c r="I67" s="296">
        <f>K67/J67*100</f>
        <v>58520.000000000007</v>
      </c>
      <c r="J67" s="297">
        <v>185</v>
      </c>
      <c r="K67" s="298">
        <f>VLOOKUP(A67,'MANO DE OBRA'!A8:D99,4,FALSE)</f>
        <v>108262</v>
      </c>
      <c r="L67" s="53"/>
      <c r="M67" s="435">
        <v>280</v>
      </c>
      <c r="N67" s="399">
        <f>K67/M67</f>
        <v>386.65</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21"/>
      <c r="C72" s="822"/>
      <c r="D72" s="822"/>
      <c r="E72" s="822"/>
      <c r="F72" s="822"/>
      <c r="G72" s="822"/>
      <c r="H72" s="822"/>
      <c r="I72" s="129"/>
      <c r="J72" s="129"/>
      <c r="K72" s="129"/>
      <c r="L72" s="922"/>
      <c r="M72" s="922"/>
      <c r="N72" s="48"/>
    </row>
    <row r="73" spans="1:15" ht="15.75" thickBot="1">
      <c r="B73" s="840" t="s">
        <v>953</v>
      </c>
      <c r="C73" s="841"/>
      <c r="D73" s="841"/>
      <c r="E73" s="841"/>
      <c r="F73" s="841"/>
      <c r="G73" s="841"/>
      <c r="H73" s="841"/>
      <c r="I73" s="841"/>
      <c r="J73" s="841"/>
      <c r="K73" s="841"/>
      <c r="L73" s="841"/>
      <c r="M73" s="842"/>
      <c r="N73" s="305">
        <f>SUM(N67:N72)</f>
        <v>767.67229862288559</v>
      </c>
    </row>
    <row r="74" spans="1:15" ht="15.75" thickBot="1">
      <c r="B74" s="36"/>
      <c r="C74" s="37"/>
      <c r="D74" s="37"/>
      <c r="E74" s="37"/>
      <c r="F74" s="37"/>
      <c r="G74" s="37"/>
      <c r="H74" s="37"/>
      <c r="I74" s="37"/>
      <c r="J74" s="37"/>
      <c r="K74" s="37"/>
      <c r="L74" s="37"/>
      <c r="M74" s="37"/>
      <c r="N74" s="38"/>
    </row>
    <row r="75" spans="1:15" ht="15.75" thickBot="1">
      <c r="B75" s="834" t="s">
        <v>967</v>
      </c>
      <c r="C75" s="835"/>
      <c r="D75" s="835"/>
      <c r="E75" s="835"/>
      <c r="F75" s="835"/>
      <c r="G75" s="835"/>
      <c r="H75" s="835"/>
      <c r="I75" s="835"/>
      <c r="J75" s="835"/>
      <c r="K75" s="835"/>
      <c r="L75" s="835"/>
      <c r="M75" s="836"/>
      <c r="N75" s="102">
        <f>N42+N51+N62+N73</f>
        <v>22254.265307670619</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25" t="s">
        <v>969</v>
      </c>
      <c r="C79" s="826"/>
      <c r="D79" s="826"/>
      <c r="E79" s="826"/>
      <c r="F79" s="826"/>
      <c r="G79" s="826"/>
      <c r="H79" s="826"/>
      <c r="I79" s="318"/>
      <c r="J79" s="338"/>
      <c r="K79" s="306" t="s">
        <v>970</v>
      </c>
      <c r="L79" s="864" t="s">
        <v>971</v>
      </c>
      <c r="M79" s="865"/>
      <c r="N79" s="307"/>
    </row>
    <row r="80" spans="1:15">
      <c r="B80" s="866" t="s">
        <v>972</v>
      </c>
      <c r="C80" s="867"/>
      <c r="D80" s="867"/>
      <c r="E80" s="867"/>
      <c r="F80" s="867"/>
      <c r="G80" s="867"/>
      <c r="H80" s="867"/>
      <c r="I80" s="90"/>
      <c r="J80" s="91"/>
      <c r="K80" s="308">
        <v>0.2</v>
      </c>
      <c r="L80" s="868">
        <f>N75*K80</f>
        <v>4450.8530615341242</v>
      </c>
      <c r="M80" s="869"/>
      <c r="N80" s="54"/>
    </row>
    <row r="81" spans="1:14">
      <c r="B81" s="92" t="s">
        <v>973</v>
      </c>
      <c r="C81" s="93"/>
      <c r="D81" s="93"/>
      <c r="E81" s="93"/>
      <c r="F81" s="93"/>
      <c r="G81" s="93"/>
      <c r="H81" s="93"/>
      <c r="I81" s="90"/>
      <c r="J81" s="91"/>
      <c r="K81" s="308">
        <v>0.05</v>
      </c>
      <c r="L81" s="868">
        <f>N75*K81</f>
        <v>1112.7132653835311</v>
      </c>
      <c r="M81" s="869"/>
      <c r="N81" s="54"/>
    </row>
    <row r="82" spans="1:14" ht="15.75" thickBot="1">
      <c r="B82" s="94" t="s">
        <v>974</v>
      </c>
      <c r="C82" s="95"/>
      <c r="D82" s="95"/>
      <c r="E82" s="95"/>
      <c r="F82" s="95"/>
      <c r="G82" s="95"/>
      <c r="H82" s="95"/>
      <c r="I82" s="96"/>
      <c r="J82" s="97"/>
      <c r="K82" s="309">
        <v>0.05</v>
      </c>
      <c r="L82" s="870">
        <f>N75*K82</f>
        <v>1112.7132653835311</v>
      </c>
      <c r="M82" s="871"/>
      <c r="N82" s="54"/>
    </row>
    <row r="83" spans="1:14" ht="15.75" thickBot="1">
      <c r="B83" s="834" t="s">
        <v>953</v>
      </c>
      <c r="C83" s="835"/>
      <c r="D83" s="835"/>
      <c r="E83" s="835"/>
      <c r="F83" s="835"/>
      <c r="G83" s="835"/>
      <c r="H83" s="835"/>
      <c r="I83" s="835"/>
      <c r="J83" s="835"/>
      <c r="K83" s="835"/>
      <c r="L83" s="835"/>
      <c r="M83" s="836"/>
      <c r="N83" s="55">
        <f>L80+L81+L82</f>
        <v>6676.2795923011854</v>
      </c>
    </row>
    <row r="84" spans="1:14" ht="15.75" thickBot="1">
      <c r="B84" s="36"/>
      <c r="C84" s="37"/>
      <c r="D84" s="37"/>
      <c r="E84" s="37"/>
      <c r="F84" s="37"/>
      <c r="G84" s="37"/>
      <c r="H84" s="37"/>
      <c r="I84" s="37"/>
      <c r="J84" s="37"/>
      <c r="K84" s="37"/>
      <c r="L84" s="37"/>
      <c r="M84" s="37"/>
      <c r="N84" s="38"/>
    </row>
    <row r="85" spans="1:14" ht="15.75" thickBot="1">
      <c r="A85" t="s">
        <v>2016</v>
      </c>
      <c r="B85" s="834" t="s">
        <v>975</v>
      </c>
      <c r="C85" s="835"/>
      <c r="D85" s="835"/>
      <c r="E85" s="835"/>
      <c r="F85" s="835"/>
      <c r="G85" s="835"/>
      <c r="H85" s="835"/>
      <c r="I85" s="835"/>
      <c r="J85" s="835"/>
      <c r="K85" s="835"/>
      <c r="L85" s="835"/>
      <c r="M85" s="836"/>
      <c r="N85" s="192">
        <f>N75+N83</f>
        <v>28930.544899971806</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2216</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2217</v>
      </c>
      <c r="C101" s="259"/>
      <c r="D101" s="259"/>
      <c r="E101" s="259"/>
      <c r="F101" s="259"/>
      <c r="G101" s="259"/>
      <c r="H101" s="259"/>
      <c r="I101" s="259"/>
      <c r="J101" s="259"/>
      <c r="K101" s="259"/>
      <c r="L101" s="259"/>
      <c r="M101" s="259"/>
      <c r="N101" s="260"/>
    </row>
    <row r="102" spans="2:14" ht="15" customHeight="1">
      <c r="B102" s="978" t="s">
        <v>2218</v>
      </c>
      <c r="C102" s="979"/>
      <c r="D102" s="979"/>
      <c r="E102" s="979"/>
      <c r="F102" s="979"/>
      <c r="G102" s="979"/>
      <c r="H102" s="979"/>
      <c r="I102" s="979"/>
      <c r="J102" s="979"/>
      <c r="K102" s="979"/>
      <c r="L102" s="979"/>
      <c r="M102" s="979"/>
      <c r="N102" s="980"/>
    </row>
    <row r="103" spans="2:14" ht="15" customHeight="1">
      <c r="B103" s="978"/>
      <c r="C103" s="979"/>
      <c r="D103" s="979"/>
      <c r="E103" s="979"/>
      <c r="F103" s="979"/>
      <c r="G103" s="979"/>
      <c r="H103" s="979"/>
      <c r="I103" s="979"/>
      <c r="J103" s="979"/>
      <c r="K103" s="979"/>
      <c r="L103" s="979"/>
      <c r="M103" s="979"/>
      <c r="N103" s="980"/>
    </row>
    <row r="104" spans="2:14" ht="30" customHeight="1">
      <c r="B104" s="981" t="s">
        <v>2219</v>
      </c>
      <c r="C104" s="982"/>
      <c r="D104" s="982"/>
      <c r="E104" s="982"/>
      <c r="F104" s="982"/>
      <c r="G104" s="982"/>
      <c r="H104" s="982"/>
      <c r="I104" s="982"/>
      <c r="J104" s="982"/>
      <c r="K104" s="982"/>
      <c r="L104" s="982"/>
      <c r="M104" s="982"/>
      <c r="N104" s="983"/>
    </row>
    <row r="105" spans="2:14">
      <c r="B105" s="981"/>
      <c r="C105" s="982"/>
      <c r="D105" s="982"/>
      <c r="E105" s="982"/>
      <c r="F105" s="982"/>
      <c r="G105" s="982"/>
      <c r="H105" s="982"/>
      <c r="I105" s="982"/>
      <c r="J105" s="982"/>
      <c r="K105" s="982"/>
      <c r="L105" s="982"/>
      <c r="M105" s="982"/>
      <c r="N105" s="983"/>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2220</v>
      </c>
      <c r="C115" s="261"/>
      <c r="D115" s="261"/>
      <c r="E115" s="247"/>
      <c r="F115" s="247"/>
      <c r="G115" s="247"/>
      <c r="H115" s="247"/>
      <c r="I115" s="247"/>
      <c r="J115" s="984"/>
      <c r="K115" s="984"/>
      <c r="L115" s="984"/>
      <c r="M115" s="984"/>
      <c r="N115" s="985"/>
    </row>
    <row r="116" spans="2:14" ht="15.75" thickBot="1">
      <c r="B116" s="423" t="s">
        <v>2221</v>
      </c>
      <c r="C116" s="424"/>
      <c r="D116" s="424"/>
      <c r="E116" s="263"/>
      <c r="F116" s="263"/>
      <c r="G116" s="263"/>
      <c r="H116" s="263"/>
      <c r="I116" s="263"/>
      <c r="J116" s="986"/>
      <c r="K116" s="986"/>
      <c r="L116" s="986"/>
      <c r="M116" s="986"/>
      <c r="N116" s="987"/>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180</v>
      </c>
      <c r="B36" s="847" t="str">
        <f>VLOOKUP(A36,EQUIPOS!A6:D154,3,FALSE)</f>
        <v>Compresor 120 HP, con martillo.</v>
      </c>
      <c r="C36" s="848"/>
      <c r="D36" s="848"/>
      <c r="E36" s="848"/>
      <c r="F36" s="848"/>
      <c r="G36" s="848"/>
      <c r="H36" s="849"/>
      <c r="I36" s="271"/>
      <c r="J36" s="272"/>
      <c r="K36" s="273">
        <f>VLOOKUP(A36,EQUIPOS!A6:D163,4,FALSE)</f>
        <v>127151.56241998691</v>
      </c>
      <c r="L36" s="274"/>
      <c r="M36" s="275">
        <v>2.5</v>
      </c>
      <c r="N36" s="276">
        <f>K36/M36</f>
        <v>50860.624967994765</v>
      </c>
    </row>
    <row r="37" spans="1:14">
      <c r="A37" s="116" t="s">
        <v>129</v>
      </c>
      <c r="B37" s="847" t="str">
        <f>VLOOKUP(A37,EQUIPOS!A7:D154,3,FALSE)</f>
        <v xml:space="preserve">Buldozer, Potencia al volante de 140 HP, motor de 2200 RPM, longitud de hoja 4,80m. </v>
      </c>
      <c r="C37" s="848"/>
      <c r="D37" s="848"/>
      <c r="E37" s="848"/>
      <c r="F37" s="848"/>
      <c r="G37" s="848"/>
      <c r="H37" s="849"/>
      <c r="I37" s="425"/>
      <c r="J37" s="426"/>
      <c r="K37" s="273">
        <f>VLOOKUP(A37,EQUIPOS!A7:D164,4,FALSE)</f>
        <v>228872.81235597644</v>
      </c>
      <c r="L37" s="339"/>
      <c r="M37" s="340">
        <v>100</v>
      </c>
      <c r="N37" s="276">
        <f>K37/M37</f>
        <v>2288.7281235597643</v>
      </c>
    </row>
    <row r="38" spans="1:14">
      <c r="A38" s="116" t="s">
        <v>312</v>
      </c>
      <c r="B38" s="847" t="str">
        <f>VLOOKUP(A38,EQUIPOS!A8:D154,3,FALSE)</f>
        <v>Retroexcavadora sobre oruga, potencia 138 HP, balde de 1,5 m3.</v>
      </c>
      <c r="C38" s="848"/>
      <c r="D38" s="848"/>
      <c r="E38" s="848"/>
      <c r="F38" s="848"/>
      <c r="G38" s="848"/>
      <c r="H38" s="849"/>
      <c r="I38" s="332"/>
      <c r="J38" s="334"/>
      <c r="K38" s="273">
        <f>VLOOKUP(A38,EQUIPOS!A8:D165,4,FALSE)</f>
        <v>208528.56236877851</v>
      </c>
      <c r="L38" s="427"/>
      <c r="M38" s="428">
        <v>16</v>
      </c>
      <c r="N38" s="276">
        <f>K38/M38</f>
        <v>13033.035148048657</v>
      </c>
    </row>
    <row r="39" spans="1:14">
      <c r="B39" s="847"/>
      <c r="C39" s="848"/>
      <c r="D39" s="848"/>
      <c r="E39" s="853"/>
      <c r="F39" s="848"/>
      <c r="G39" s="848"/>
      <c r="H39" s="849"/>
      <c r="I39" s="39"/>
      <c r="J39" s="40"/>
      <c r="K39" s="278"/>
      <c r="L39" s="280"/>
      <c r="M39" s="281"/>
      <c r="N39" s="282"/>
    </row>
    <row r="40" spans="1:14">
      <c r="B40" s="854" t="s">
        <v>952</v>
      </c>
      <c r="C40" s="855"/>
      <c r="D40" s="855"/>
      <c r="E40" s="41"/>
      <c r="F40" s="42"/>
      <c r="G40" s="42"/>
      <c r="H40" s="43"/>
      <c r="I40" s="39"/>
      <c r="J40" s="40"/>
      <c r="K40" s="283"/>
      <c r="L40" s="280"/>
      <c r="M40" s="405">
        <v>0.01</v>
      </c>
      <c r="N40" s="348">
        <f>N76*M40</f>
        <v>25.250800282375621</v>
      </c>
    </row>
    <row r="41" spans="1:14" ht="15.75" thickBot="1">
      <c r="B41" s="847"/>
      <c r="C41" s="848"/>
      <c r="D41" s="848"/>
      <c r="E41" s="848"/>
      <c r="F41" s="848"/>
      <c r="G41" s="848"/>
      <c r="H41" s="849"/>
      <c r="I41" s="856"/>
      <c r="J41" s="857"/>
      <c r="K41" s="44"/>
      <c r="L41" s="858"/>
      <c r="M41" s="859"/>
      <c r="N41" s="108"/>
    </row>
    <row r="42" spans="1:14" ht="15.75" thickBot="1">
      <c r="B42" s="834" t="s">
        <v>953</v>
      </c>
      <c r="C42" s="835"/>
      <c r="D42" s="835"/>
      <c r="E42" s="835"/>
      <c r="F42" s="835"/>
      <c r="G42" s="835"/>
      <c r="H42" s="835"/>
      <c r="I42" s="835"/>
      <c r="J42" s="835"/>
      <c r="K42" s="835"/>
      <c r="L42" s="835"/>
      <c r="M42" s="836"/>
      <c r="N42" s="398">
        <f>SUM(N36:N41)</f>
        <v>66207.639039885558</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5" t="s">
        <v>944</v>
      </c>
      <c r="C46" s="826"/>
      <c r="D46" s="826"/>
      <c r="E46" s="826"/>
      <c r="F46" s="826"/>
      <c r="G46" s="826"/>
      <c r="H46" s="826"/>
      <c r="I46" s="827"/>
      <c r="J46" s="319" t="s">
        <v>945</v>
      </c>
      <c r="K46" s="88" t="s">
        <v>946</v>
      </c>
      <c r="L46" s="828" t="s">
        <v>955</v>
      </c>
      <c r="M46" s="827"/>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7301.438721555458</v>
      </c>
      <c r="N47" s="276">
        <f>K47*M47</f>
        <v>2190.4316164666375</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1033.9886837570696</v>
      </c>
      <c r="N48" s="276">
        <f t="shared" ref="N48:N53" si="0">K48*M48</f>
        <v>3101.9660512712089</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15181.827803804705</v>
      </c>
      <c r="N49" s="276">
        <f t="shared" si="0"/>
        <v>3795.4569509511762</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1651.9680225778866</v>
      </c>
      <c r="N50" s="276">
        <f t="shared" si="0"/>
        <v>1651.9680225778866</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1108.9606729116604</v>
      </c>
      <c r="N51" s="276">
        <f t="shared" si="0"/>
        <v>1108.9606729116604</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0</v>
      </c>
      <c r="N52" s="276">
        <f t="shared" si="0"/>
        <v>0</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7823.7195039999997</v>
      </c>
      <c r="N53" s="276">
        <f t="shared" si="0"/>
        <v>10170.835355200001</v>
      </c>
    </row>
    <row r="54" spans="1:14" ht="15.75" thickBot="1">
      <c r="B54" s="834" t="s">
        <v>953</v>
      </c>
      <c r="C54" s="835"/>
      <c r="D54" s="835"/>
      <c r="E54" s="835"/>
      <c r="F54" s="835"/>
      <c r="G54" s="835"/>
      <c r="H54" s="835"/>
      <c r="I54" s="835"/>
      <c r="J54" s="835"/>
      <c r="K54" s="835"/>
      <c r="L54" s="835"/>
      <c r="M54" s="836"/>
      <c r="N54" s="398">
        <f>SUM(N47:N53)</f>
        <v>22019.618669378571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23">
        <f>VLOOKUP(A59,TRANSPORTE!A5:D117,4,FALSE)</f>
        <v>1320.9386327777418</v>
      </c>
      <c r="M59" s="924"/>
      <c r="N59" s="291">
        <f>K59*L59</f>
        <v>1717.2202226110644</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38">
        <v>128</v>
      </c>
      <c r="N70" s="399">
        <f>K70/M70</f>
        <v>1691.59375</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34" t="s">
        <v>953</v>
      </c>
      <c r="C76" s="835"/>
      <c r="D76" s="835"/>
      <c r="E76" s="835"/>
      <c r="F76" s="835"/>
      <c r="G76" s="835"/>
      <c r="H76" s="835"/>
      <c r="I76" s="841"/>
      <c r="J76" s="841"/>
      <c r="K76" s="841"/>
      <c r="L76" s="841"/>
      <c r="M76" s="842"/>
      <c r="N76" s="305">
        <f>SUM(N70:N75)</f>
        <v>2525.0800282375621</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N42+N54+N65+N76</f>
        <v>92469.557960112754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18493.911592022552</v>
      </c>
      <c r="M83" s="869"/>
      <c r="N83" s="54"/>
    </row>
    <row r="84" spans="1:14">
      <c r="B84" s="92" t="s">
        <v>973</v>
      </c>
      <c r="C84" s="93"/>
      <c r="D84" s="93"/>
      <c r="E84" s="93"/>
      <c r="F84" s="93"/>
      <c r="G84" s="93"/>
      <c r="H84" s="93"/>
      <c r="I84" s="90"/>
      <c r="J84" s="91"/>
      <c r="K84" s="308">
        <v>0.05</v>
      </c>
      <c r="L84" s="868">
        <f>N78*K84</f>
        <v>4623.4778980056381</v>
      </c>
      <c r="M84" s="869"/>
      <c r="N84" s="54"/>
    </row>
    <row r="85" spans="1:14" ht="15.75" thickBot="1">
      <c r="B85" s="94" t="s">
        <v>974</v>
      </c>
      <c r="C85" s="95"/>
      <c r="D85" s="95"/>
      <c r="E85" s="95"/>
      <c r="F85" s="95"/>
      <c r="G85" s="95"/>
      <c r="H85" s="95"/>
      <c r="I85" s="96"/>
      <c r="J85" s="97"/>
      <c r="K85" s="309">
        <v>0.05</v>
      </c>
      <c r="L85" s="870">
        <f>N78*K85</f>
        <v>4623.4778980056381</v>
      </c>
      <c r="M85" s="871"/>
      <c r="N85" s="54"/>
    </row>
    <row r="86" spans="1:14" ht="15.75" thickBot="1">
      <c r="B86" s="834" t="s">
        <v>953</v>
      </c>
      <c r="C86" s="835"/>
      <c r="D86" s="835"/>
      <c r="E86" s="835"/>
      <c r="F86" s="835"/>
      <c r="G86" s="835"/>
      <c r="H86" s="835"/>
      <c r="I86" s="835"/>
      <c r="J86" s="835"/>
      <c r="K86" s="835"/>
      <c r="L86" s="835"/>
      <c r="M86" s="836"/>
      <c r="N86" s="55">
        <f>L83+L84+L85</f>
        <v>27740.867388033825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120210.42534814659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10"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180</v>
      </c>
      <c r="B36" s="847" t="str">
        <f>VLOOKUP(A36,EQUIPOS!A6:D154,3,FALSE)</f>
        <v>Compresor 120 HP, con martillo.</v>
      </c>
      <c r="C36" s="848"/>
      <c r="D36" s="848"/>
      <c r="E36" s="848"/>
      <c r="F36" s="848"/>
      <c r="G36" s="848"/>
      <c r="H36" s="849"/>
      <c r="I36" s="271"/>
      <c r="J36" s="272"/>
      <c r="K36" s="273">
        <f>VLOOKUP(A36,EQUIPOS!A6:D163,4,FALSE)</f>
        <v>127151.56241998691</v>
      </c>
      <c r="L36" s="274"/>
      <c r="M36" s="340">
        <v>2.5</v>
      </c>
      <c r="N36" s="276">
        <f>K36/M36</f>
        <v>50860.624967994765</v>
      </c>
    </row>
    <row r="37" spans="1:14">
      <c r="A37" s="116" t="s">
        <v>129</v>
      </c>
      <c r="B37" s="847" t="str">
        <f>VLOOKUP(A37,EQUIPOS!A7:D154,3,FALSE)</f>
        <v xml:space="preserve">Buldozer, Potencia al volante de 140 HP, motor de 2200 RPM, longitud de hoja 4,80m. </v>
      </c>
      <c r="C37" s="848"/>
      <c r="D37" s="848"/>
      <c r="E37" s="848"/>
      <c r="F37" s="848"/>
      <c r="G37" s="848"/>
      <c r="H37" s="849"/>
      <c r="I37" s="425"/>
      <c r="J37" s="426"/>
      <c r="K37" s="273">
        <f>VLOOKUP(A37,EQUIPOS!A7:D164,4,FALSE)</f>
        <v>228872.81235597644</v>
      </c>
      <c r="L37" s="339"/>
      <c r="M37" s="340">
        <v>100</v>
      </c>
      <c r="N37" s="276">
        <f>K37/M37</f>
        <v>2288.7281235597643</v>
      </c>
    </row>
    <row r="38" spans="1:14">
      <c r="A38" s="116" t="s">
        <v>261</v>
      </c>
      <c r="B38" s="847" t="str">
        <f>VLOOKUP(A38,EQUIPOS!A8:D154,3,FALSE)</f>
        <v xml:space="preserve">Motobomba 3 PULGADAS (incluye operario)
</v>
      </c>
      <c r="C38" s="848"/>
      <c r="D38" s="848"/>
      <c r="E38" s="848"/>
      <c r="F38" s="848"/>
      <c r="G38" s="848"/>
      <c r="H38" s="849"/>
      <c r="I38" s="332"/>
      <c r="J38" s="334"/>
      <c r="K38" s="273">
        <f>VLOOKUP(A38,EQUIPOS!A8:D165,4,FALSE)</f>
        <v>10943.238323334021</v>
      </c>
      <c r="L38" s="427"/>
      <c r="M38" s="428">
        <v>8</v>
      </c>
      <c r="N38" s="276">
        <f>K38/M38</f>
        <v>1367.9047904167526</v>
      </c>
    </row>
    <row r="39" spans="1:14">
      <c r="A39" t="s">
        <v>312</v>
      </c>
      <c r="B39" s="847" t="str">
        <f>VLOOKUP(A39,EQUIPOS!A9:D154,3,FALSE)</f>
        <v>Retroexcavadora sobre oruga, potencia 138 HP, balde de 1,5 m3.</v>
      </c>
      <c r="C39" s="848"/>
      <c r="D39" s="848"/>
      <c r="E39" s="848"/>
      <c r="F39" s="848"/>
      <c r="G39" s="848"/>
      <c r="H39" s="849"/>
      <c r="I39" s="39"/>
      <c r="J39" s="40"/>
      <c r="K39" s="273">
        <f>VLOOKUP(A39,EQUIPOS!A9:D166,4,FALSE)</f>
        <v>208528.56236877851</v>
      </c>
      <c r="L39" s="280"/>
      <c r="M39" s="340">
        <v>8</v>
      </c>
      <c r="N39" s="276">
        <f>K39/M39</f>
        <v>26066.070296097314</v>
      </c>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N78*M41</f>
        <v>215.73612180720397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80799.064299875798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7301.438721555458</v>
      </c>
      <c r="N48" s="276">
        <f>K48*M48</f>
        <v>2190.4316164666375</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1033.9886837570696</v>
      </c>
      <c r="N49" s="276">
        <f t="shared" ref="N49:N54" si="0">K49*M49</f>
        <v>3101.9660512712089</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15181.827803804705</v>
      </c>
      <c r="N50" s="276">
        <f t="shared" si="0"/>
        <v>3795.4569509511762</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1651.9680225778866</v>
      </c>
      <c r="N51" s="276">
        <f t="shared" si="0"/>
        <v>1651.9680225778866</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1108.9606729116604</v>
      </c>
      <c r="N52" s="276">
        <f t="shared" si="0"/>
        <v>1108.9606729116604</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0</v>
      </c>
      <c r="N53" s="276">
        <f>K53*M53</f>
        <v>0</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7823.7195039999997</v>
      </c>
      <c r="N54" s="276">
        <f t="shared" si="0"/>
        <v>10170.835355200001</v>
      </c>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22019.618669378571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A61" t="s">
        <v>1256</v>
      </c>
      <c r="B61" s="49" t="str">
        <f>VLOOKUP(A61,TRANSPORTE!A5:D117,3,FALSE)</f>
        <v>Transporte de material de excavación</v>
      </c>
      <c r="C61" s="321"/>
      <c r="D61" s="321"/>
      <c r="E61" s="321"/>
      <c r="F61" s="321"/>
      <c r="G61" s="321"/>
      <c r="H61" s="315" t="s">
        <v>1468</v>
      </c>
      <c r="I61" s="283">
        <v>1.3</v>
      </c>
      <c r="J61" s="290">
        <v>1</v>
      </c>
      <c r="K61" s="283">
        <f>I61*J61</f>
        <v>1.3</v>
      </c>
      <c r="L61" s="923">
        <f>VLOOKUP(A61,TRANSPORTE!A5:D117,4,FALSE)</f>
        <v>1320.9386327777418</v>
      </c>
      <c r="M61" s="924"/>
      <c r="N61" s="291">
        <f>K61*L61</f>
        <v>1717.2202226110644</v>
      </c>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f>N61+N62+N63+N64+N65</f>
        <v>1717.2202226110644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50" t="s">
        <v>15</v>
      </c>
      <c r="B72" s="52" t="str">
        <f>VLOOKUP(A72,'MANO DE OBRA'!A8:D68,3,FALSE)</f>
        <v>Obrero (6)</v>
      </c>
      <c r="C72" s="50"/>
      <c r="D72" s="50"/>
      <c r="E72" s="50"/>
      <c r="F72" s="50"/>
      <c r="G72" s="50"/>
      <c r="H72" s="50"/>
      <c r="I72" s="296">
        <f>K72/J72*100</f>
        <v>175560</v>
      </c>
      <c r="J72" s="297">
        <v>185</v>
      </c>
      <c r="K72" s="298">
        <f>VLOOKUP(A72,'MANO DE OBRA'!A8:D99,4,FALSE)</f>
        <v>324786</v>
      </c>
      <c r="L72" s="53"/>
      <c r="M72" s="438">
        <v>20</v>
      </c>
      <c r="N72" s="399">
        <f>K72/M72</f>
        <v>16239.3</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48"/>
    </row>
    <row r="78" spans="1:15" ht="15.75" thickBot="1">
      <c r="B78" s="840" t="s">
        <v>953</v>
      </c>
      <c r="C78" s="841"/>
      <c r="D78" s="841"/>
      <c r="E78" s="841"/>
      <c r="F78" s="841"/>
      <c r="G78" s="841"/>
      <c r="H78" s="841"/>
      <c r="I78" s="841"/>
      <c r="J78" s="841"/>
      <c r="K78" s="841"/>
      <c r="L78" s="841"/>
      <c r="M78" s="842"/>
      <c r="N78" s="305">
        <f>SUM(N72:N77)</f>
        <v>21573.612180720396</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126109.51537258583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25221.903074517166</v>
      </c>
      <c r="M85" s="869"/>
      <c r="N85" s="54"/>
    </row>
    <row r="86" spans="1:14">
      <c r="B86" s="92" t="s">
        <v>973</v>
      </c>
      <c r="C86" s="93"/>
      <c r="D86" s="93"/>
      <c r="E86" s="93"/>
      <c r="F86" s="93"/>
      <c r="G86" s="93"/>
      <c r="H86" s="93"/>
      <c r="I86" s="90"/>
      <c r="J86" s="91"/>
      <c r="K86" s="308">
        <v>0.05</v>
      </c>
      <c r="L86" s="868">
        <f>N80*K86</f>
        <v>6305.4757686292915</v>
      </c>
      <c r="M86" s="869"/>
      <c r="N86" s="54"/>
    </row>
    <row r="87" spans="1:14" ht="15.75" thickBot="1">
      <c r="B87" s="94" t="s">
        <v>974</v>
      </c>
      <c r="C87" s="95"/>
      <c r="D87" s="95"/>
      <c r="E87" s="95"/>
      <c r="F87" s="95"/>
      <c r="G87" s="95"/>
      <c r="H87" s="95"/>
      <c r="I87" s="96"/>
      <c r="J87" s="97"/>
      <c r="K87" s="309">
        <v>0.05</v>
      </c>
      <c r="L87" s="870">
        <f>N80*K87</f>
        <v>6305.4757686292915</v>
      </c>
      <c r="M87" s="871"/>
      <c r="N87" s="54"/>
    </row>
    <row r="88" spans="1:14" ht="15.75" thickBot="1">
      <c r="B88" s="834" t="s">
        <v>953</v>
      </c>
      <c r="C88" s="835"/>
      <c r="D88" s="835"/>
      <c r="E88" s="835"/>
      <c r="F88" s="835"/>
      <c r="G88" s="835"/>
      <c r="H88" s="835"/>
      <c r="I88" s="835"/>
      <c r="J88" s="835"/>
      <c r="K88" s="835"/>
      <c r="L88" s="835"/>
      <c r="M88" s="836"/>
      <c r="N88" s="55">
        <f>L85+L86+L87</f>
        <v>37832.854611775751</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163942.36998436158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2.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1635</v>
      </c>
      <c r="C31" s="84" t="s">
        <v>2091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129</v>
      </c>
      <c r="B36" s="847" t="str">
        <f>VLOOKUP(A36,EQUIPOS!A6:D154,3,FALSE)</f>
        <v xml:space="preserve">Buldozer, Potencia al volante de 140 HP, motor de 2200 RPM, longitud de hoja 4,80m. </v>
      </c>
      <c r="C36" s="848"/>
      <c r="D36" s="848"/>
      <c r="E36" s="848"/>
      <c r="F36" s="848"/>
      <c r="G36" s="848"/>
      <c r="H36" s="849"/>
      <c r="I36" s="271"/>
      <c r="J36" s="272"/>
      <c r="K36" s="273">
        <f>VLOOKUP(A36,EQUIPOS!A6:D163,4,FALSE)</f>
        <v>228872.81235597644</v>
      </c>
      <c r="L36" s="274"/>
      <c r="M36" s="340">
        <v>100</v>
      </c>
      <c r="N36" s="276">
        <f>K36/M36</f>
        <v>2288.7281235597643</v>
      </c>
    </row>
    <row r="37" spans="1:14">
      <c r="A37" s="116" t="s">
        <v>312</v>
      </c>
      <c r="B37" s="847" t="str">
        <f>VLOOKUP(A37,EQUIPOS!A7:D154,3,FALSE)</f>
        <v>Retroexcavadora sobre oruga, potencia 138 HP, balde de 1,5 m3.</v>
      </c>
      <c r="C37" s="848"/>
      <c r="D37" s="848"/>
      <c r="E37" s="848"/>
      <c r="F37" s="848"/>
      <c r="G37" s="848"/>
      <c r="H37" s="849"/>
      <c r="I37" s="425"/>
      <c r="J37" s="426"/>
      <c r="K37" s="273">
        <f>VLOOKUP(A37,EQUIPOS!A7:D164,4,FALSE)</f>
        <v>208528.56236877851</v>
      </c>
      <c r="L37" s="339"/>
      <c r="M37" s="340">
        <v>35</v>
      </c>
      <c r="N37" s="276">
        <f>K37/M37</f>
        <v>5957.9589248222428</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7.6767229862288557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8254.3637713682365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7823.7195039999997</v>
      </c>
      <c r="N48" s="276">
        <f>K48*M48</f>
        <v>10170.835355200001</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34" t="s">
        <v>953</v>
      </c>
      <c r="C55" s="835"/>
      <c r="D55" s="835"/>
      <c r="E55" s="835"/>
      <c r="F55" s="835"/>
      <c r="G55" s="835"/>
      <c r="H55" s="835"/>
      <c r="I55" s="835"/>
      <c r="J55" s="835"/>
      <c r="K55" s="835"/>
      <c r="L55" s="835"/>
      <c r="M55" s="836"/>
      <c r="N55" s="398">
        <f>SUM(N48:N54)</f>
        <v>10170.835355200001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1256</v>
      </c>
      <c r="B60" s="49" t="str">
        <f>VLOOKUP(A60,TRANSPORTE!A5:D117,3,FALSE)</f>
        <v>Transporte de material de excavación</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6">
        <v>280</v>
      </c>
      <c r="N72" s="399">
        <f>K72/M72</f>
        <v>386.65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767.67229862288559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20910.091647802186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4182.0183295604375</v>
      </c>
      <c r="M84" s="869"/>
      <c r="N84" s="54"/>
    </row>
    <row r="85" spans="1:14">
      <c r="B85" s="92" t="s">
        <v>973</v>
      </c>
      <c r="C85" s="93"/>
      <c r="D85" s="93"/>
      <c r="E85" s="93"/>
      <c r="F85" s="93"/>
      <c r="G85" s="93"/>
      <c r="H85" s="93"/>
      <c r="I85" s="90"/>
      <c r="J85" s="91"/>
      <c r="K85" s="308">
        <v>0.05</v>
      </c>
      <c r="L85" s="868">
        <f>N79*K85</f>
        <v>1045.5045823901094</v>
      </c>
      <c r="M85" s="869"/>
      <c r="N85" s="54"/>
    </row>
    <row r="86" spans="1:14" ht="15.75" thickBot="1">
      <c r="B86" s="94" t="s">
        <v>974</v>
      </c>
      <c r="C86" s="95"/>
      <c r="D86" s="95"/>
      <c r="E86" s="95"/>
      <c r="F86" s="95"/>
      <c r="G86" s="95"/>
      <c r="H86" s="95"/>
      <c r="I86" s="96"/>
      <c r="J86" s="97"/>
      <c r="K86" s="309">
        <v>0.05</v>
      </c>
      <c r="L86" s="870">
        <f>N79*K86</f>
        <v>1045.5045823901094</v>
      </c>
      <c r="M86" s="871"/>
      <c r="N86" s="54"/>
    </row>
    <row r="87" spans="1:14" ht="15.75" thickBot="1">
      <c r="B87" s="834" t="s">
        <v>953</v>
      </c>
      <c r="C87" s="835"/>
      <c r="D87" s="835"/>
      <c r="E87" s="835"/>
      <c r="F87" s="835"/>
      <c r="G87" s="835"/>
      <c r="H87" s="835"/>
      <c r="I87" s="835"/>
      <c r="J87" s="835"/>
      <c r="K87" s="835"/>
      <c r="L87" s="835"/>
      <c r="M87" s="836"/>
      <c r="N87" s="55">
        <f>L84+L85+L86</f>
        <v>6273.0274943406557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27183.119142142841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7.75" customHeight="1" thickBot="1">
      <c r="B29" s="74" t="s">
        <v>943</v>
      </c>
      <c r="C29" s="843" t="s">
        <v>944</v>
      </c>
      <c r="D29" s="844"/>
      <c r="E29" s="844"/>
      <c r="F29" s="844"/>
      <c r="G29" s="844"/>
      <c r="H29" s="844"/>
      <c r="I29" s="844"/>
      <c r="J29" s="75"/>
      <c r="K29" s="346" t="s">
        <v>2215</v>
      </c>
      <c r="L29" s="845" t="s">
        <v>945</v>
      </c>
      <c r="M29" s="846"/>
      <c r="N29" s="74" t="s">
        <v>946</v>
      </c>
    </row>
    <row r="30" spans="1:14" ht="15.75" customHeight="1" thickBot="1">
      <c r="A30" t="s">
        <v>1845</v>
      </c>
      <c r="B30" s="83" t="s">
        <v>1636</v>
      </c>
      <c r="C30" s="84" t="s">
        <v>2092</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15" t="s">
        <v>944</v>
      </c>
      <c r="C34" s="816"/>
      <c r="D34" s="816"/>
      <c r="E34" s="816"/>
      <c r="F34" s="816"/>
      <c r="G34" s="816"/>
      <c r="H34" s="817"/>
      <c r="I34" s="818" t="s">
        <v>948</v>
      </c>
      <c r="J34" s="819"/>
      <c r="K34" s="72" t="s">
        <v>949</v>
      </c>
      <c r="L34" s="820" t="s">
        <v>950</v>
      </c>
      <c r="M34" s="817"/>
      <c r="N34" s="73" t="s">
        <v>951</v>
      </c>
    </row>
    <row r="35" spans="1:14">
      <c r="A35" s="116" t="s">
        <v>263</v>
      </c>
      <c r="B35" s="847" t="str">
        <f>VLOOKUP(A35,EQUIPOS!A6:D154,3,FALSE)</f>
        <v xml:space="preserve">Motobomba 4 pulgadas
</v>
      </c>
      <c r="C35" s="848"/>
      <c r="D35" s="848"/>
      <c r="E35" s="848"/>
      <c r="F35" s="848"/>
      <c r="G35" s="848"/>
      <c r="H35" s="849"/>
      <c r="I35" s="271"/>
      <c r="J35" s="272"/>
      <c r="K35" s="273">
        <f>VLOOKUP(A35,EQUIPOS!A6:D163,4,FALSE)</f>
        <v>11864.914475917612</v>
      </c>
      <c r="L35" s="274"/>
      <c r="M35" s="340">
        <v>21</v>
      </c>
      <c r="N35" s="276">
        <f>K35/M35</f>
        <v>564.99592742464824</v>
      </c>
    </row>
    <row r="36" spans="1:14">
      <c r="A36" s="116" t="s">
        <v>129</v>
      </c>
      <c r="B36" s="847" t="str">
        <f>VLOOKUP(A36,EQUIPOS!A7:D154,3,FALSE)</f>
        <v xml:space="preserve">Buldozer, Potencia al volante de 140 HP, motor de 2200 RPM, longitud de hoja 4,80m. </v>
      </c>
      <c r="C36" s="848"/>
      <c r="D36" s="848"/>
      <c r="E36" s="848"/>
      <c r="F36" s="848"/>
      <c r="G36" s="848"/>
      <c r="H36" s="849"/>
      <c r="I36" s="425"/>
      <c r="J36" s="426"/>
      <c r="K36" s="273">
        <f>VLOOKUP(A36,EQUIPOS!A7:D164,4,FALSE)</f>
        <v>228872.81235597644</v>
      </c>
      <c r="L36" s="339"/>
      <c r="M36" s="340">
        <v>100</v>
      </c>
      <c r="N36" s="276">
        <f>K36/M36</f>
        <v>2288.7281235597643</v>
      </c>
    </row>
    <row r="37" spans="1:14">
      <c r="A37" s="116" t="s">
        <v>312</v>
      </c>
      <c r="B37" s="847" t="str">
        <f>VLOOKUP(A37,EQUIPOS!A8:D154,3,FALSE)</f>
        <v>Retroexcavadora sobre oruga, potencia 138 HP, balde de 1,5 m3.</v>
      </c>
      <c r="C37" s="848"/>
      <c r="D37" s="848"/>
      <c r="E37" s="848"/>
      <c r="F37" s="848"/>
      <c r="G37" s="848"/>
      <c r="H37" s="849"/>
      <c r="I37" s="332"/>
      <c r="J37" s="334"/>
      <c r="K37" s="273">
        <f>VLOOKUP(A37,EQUIPOS!A8:D165,4,FALSE)</f>
        <v>208528.56236877851</v>
      </c>
      <c r="L37" s="427"/>
      <c r="M37" s="428">
        <v>21</v>
      </c>
      <c r="N37" s="276">
        <f>K37/M37</f>
        <v>9929.9315413704062</v>
      </c>
    </row>
    <row r="38" spans="1:14">
      <c r="B38" s="847"/>
      <c r="C38" s="848"/>
      <c r="D38" s="848"/>
      <c r="E38" s="848"/>
      <c r="F38" s="848"/>
      <c r="G38" s="848"/>
      <c r="H38" s="849"/>
      <c r="I38" s="39"/>
      <c r="J38" s="40"/>
      <c r="K38" s="273"/>
      <c r="L38" s="280"/>
      <c r="M38" s="340"/>
      <c r="N38" s="276"/>
    </row>
    <row r="39" spans="1:14">
      <c r="B39" s="324"/>
      <c r="C39" s="325"/>
      <c r="D39" s="325"/>
      <c r="E39" s="325"/>
      <c r="F39" s="327"/>
      <c r="G39" s="327"/>
      <c r="H39" s="128"/>
      <c r="I39" s="39"/>
      <c r="J39" s="40"/>
      <c r="K39" s="273"/>
      <c r="L39" s="280"/>
      <c r="M39" s="281"/>
      <c r="N39" s="277"/>
    </row>
    <row r="40" spans="1:14">
      <c r="B40" s="854" t="s">
        <v>952</v>
      </c>
      <c r="C40" s="855"/>
      <c r="D40" s="855"/>
      <c r="E40" s="41"/>
      <c r="F40" s="42"/>
      <c r="G40" s="42"/>
      <c r="H40" s="43"/>
      <c r="I40" s="39"/>
      <c r="J40" s="40"/>
      <c r="K40" s="283"/>
      <c r="L40" s="280"/>
      <c r="M40" s="405">
        <v>0.01</v>
      </c>
      <c r="N40" s="348">
        <f>N76*M40</f>
        <v>12.794538310381427</v>
      </c>
    </row>
    <row r="41" spans="1:14" ht="15.75" thickBot="1">
      <c r="B41" s="847"/>
      <c r="C41" s="848"/>
      <c r="D41" s="848"/>
      <c r="E41" s="848"/>
      <c r="F41" s="848"/>
      <c r="G41" s="848"/>
      <c r="H41" s="849"/>
      <c r="I41" s="856"/>
      <c r="J41" s="857"/>
      <c r="K41" s="44"/>
      <c r="L41" s="858"/>
      <c r="M41" s="859"/>
      <c r="N41" s="108"/>
    </row>
    <row r="42" spans="1:14" ht="15.75" thickBot="1">
      <c r="B42" s="834" t="s">
        <v>953</v>
      </c>
      <c r="C42" s="835"/>
      <c r="D42" s="835"/>
      <c r="E42" s="835"/>
      <c r="F42" s="835"/>
      <c r="G42" s="835"/>
      <c r="H42" s="835"/>
      <c r="I42" s="835"/>
      <c r="J42" s="835"/>
      <c r="K42" s="835"/>
      <c r="L42" s="835"/>
      <c r="M42" s="836"/>
      <c r="N42" s="398">
        <f>SUM(N35:N41)</f>
        <v>12796.4501306652</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5" t="s">
        <v>944</v>
      </c>
      <c r="C46" s="826"/>
      <c r="D46" s="826"/>
      <c r="E46" s="826"/>
      <c r="F46" s="826"/>
      <c r="G46" s="826"/>
      <c r="H46" s="826"/>
      <c r="I46" s="827"/>
      <c r="J46" s="319" t="s">
        <v>945</v>
      </c>
      <c r="K46" s="88" t="s">
        <v>946</v>
      </c>
      <c r="L46" s="828" t="s">
        <v>955</v>
      </c>
      <c r="M46" s="827"/>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7823.7195039999997</v>
      </c>
      <c r="N47" s="276">
        <f>K47*M47</f>
        <v>10170.835355200001</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4" t="s">
        <v>953</v>
      </c>
      <c r="C54" s="835"/>
      <c r="D54" s="835"/>
      <c r="E54" s="835"/>
      <c r="F54" s="835"/>
      <c r="G54" s="835"/>
      <c r="H54" s="835"/>
      <c r="I54" s="835"/>
      <c r="J54" s="835"/>
      <c r="K54" s="835"/>
      <c r="L54" s="835"/>
      <c r="M54" s="836"/>
      <c r="N54" s="398">
        <f>SUM(N47:N53)</f>
        <v>10170.835355200001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23">
        <f>VLOOKUP(A59,TRANSPORTE!A5:D117,4,FALSE)</f>
        <v>1320.9386327777418</v>
      </c>
      <c r="M59" s="924"/>
      <c r="N59" s="291">
        <f>K59*L59</f>
        <v>1717.2202226110644</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1717.2202226110644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168</v>
      </c>
      <c r="N70" s="399">
        <f>K70/M70</f>
        <v>644.41666666666663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130"/>
    </row>
    <row r="76" spans="1:15" ht="15.75" thickBot="1">
      <c r="B76" s="840" t="s">
        <v>953</v>
      </c>
      <c r="C76" s="841"/>
      <c r="D76" s="841"/>
      <c r="E76" s="841"/>
      <c r="F76" s="841"/>
      <c r="G76" s="841"/>
      <c r="H76" s="841"/>
      <c r="I76" s="841"/>
      <c r="J76" s="841"/>
      <c r="K76" s="841"/>
      <c r="L76" s="841"/>
      <c r="M76" s="842"/>
      <c r="N76" s="464">
        <f>SUM(N70:N75)</f>
        <v>1279.4538310381427</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N42+N54+N65+N76</f>
        <v>25963.959539514406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5192.7919079028816</v>
      </c>
      <c r="M83" s="869"/>
      <c r="N83" s="54"/>
    </row>
    <row r="84" spans="1:14">
      <c r="B84" s="92" t="s">
        <v>973</v>
      </c>
      <c r="C84" s="93"/>
      <c r="D84" s="93"/>
      <c r="E84" s="93"/>
      <c r="F84" s="93"/>
      <c r="G84" s="93"/>
      <c r="H84" s="93"/>
      <c r="I84" s="90"/>
      <c r="J84" s="91"/>
      <c r="K84" s="308">
        <v>0.05</v>
      </c>
      <c r="L84" s="868">
        <f>N78*K84</f>
        <v>1298.1979769757204</v>
      </c>
      <c r="M84" s="869"/>
      <c r="N84" s="54"/>
    </row>
    <row r="85" spans="1:14" ht="15.75" thickBot="1">
      <c r="B85" s="94" t="s">
        <v>974</v>
      </c>
      <c r="C85" s="95"/>
      <c r="D85" s="95"/>
      <c r="E85" s="95"/>
      <c r="F85" s="95"/>
      <c r="G85" s="95"/>
      <c r="H85" s="95"/>
      <c r="I85" s="96"/>
      <c r="J85" s="97"/>
      <c r="K85" s="309">
        <v>0.05</v>
      </c>
      <c r="L85" s="870">
        <f>N78*K85</f>
        <v>1298.1979769757204</v>
      </c>
      <c r="M85" s="871"/>
      <c r="N85" s="54"/>
    </row>
    <row r="86" spans="1:14" ht="15.75" thickBot="1">
      <c r="B86" s="834" t="s">
        <v>953</v>
      </c>
      <c r="C86" s="835"/>
      <c r="D86" s="835"/>
      <c r="E86" s="835"/>
      <c r="F86" s="835"/>
      <c r="G86" s="835"/>
      <c r="H86" s="835"/>
      <c r="I86" s="835"/>
      <c r="J86" s="835"/>
      <c r="K86" s="835"/>
      <c r="L86" s="835"/>
      <c r="M86" s="836"/>
      <c r="N86" s="55">
        <f>L83+L84+L85</f>
        <v>7789.1878618543215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33753.147401368726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1095</v>
      </c>
      <c r="C31" s="84" t="s">
        <v>2093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340">
        <v>2.5</v>
      </c>
      <c r="N36" s="276">
        <f>K36/M36</f>
        <v>8137.6999948791617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405.98250000000002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8543.6824948791618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14869.444515660574</v>
      </c>
      <c r="N48" s="276">
        <f>K48*M48</f>
        <v>19330.277870358746</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71.848156273149826</v>
      </c>
      <c r="N49" s="276">
        <f>K49*M49</f>
        <v>2155.4446881944946</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21485.72255855324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8119.65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39866.275276043467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7973.2550552086941</v>
      </c>
      <c r="M84" s="869"/>
      <c r="N84" s="54"/>
    </row>
    <row r="85" spans="1:14">
      <c r="B85" s="92" t="s">
        <v>973</v>
      </c>
      <c r="C85" s="93"/>
      <c r="D85" s="93"/>
      <c r="E85" s="93"/>
      <c r="F85" s="93"/>
      <c r="G85" s="93"/>
      <c r="H85" s="93"/>
      <c r="I85" s="90"/>
      <c r="J85" s="91"/>
      <c r="K85" s="308">
        <v>0.05</v>
      </c>
      <c r="L85" s="868">
        <f>N79*K85</f>
        <v>1993.3137638021735</v>
      </c>
      <c r="M85" s="869"/>
      <c r="N85" s="54"/>
    </row>
    <row r="86" spans="1:14" ht="15.75" thickBot="1">
      <c r="B86" s="94" t="s">
        <v>974</v>
      </c>
      <c r="C86" s="95"/>
      <c r="D86" s="95"/>
      <c r="E86" s="95"/>
      <c r="F86" s="95"/>
      <c r="G86" s="95"/>
      <c r="H86" s="95"/>
      <c r="I86" s="96"/>
      <c r="J86" s="97"/>
      <c r="K86" s="309">
        <v>0.05</v>
      </c>
      <c r="L86" s="870">
        <f>N79*K86</f>
        <v>1993.3137638021735</v>
      </c>
      <c r="M86" s="871"/>
      <c r="N86" s="54"/>
    </row>
    <row r="87" spans="1:14" ht="15.75" thickBot="1">
      <c r="B87" s="834" t="s">
        <v>953</v>
      </c>
      <c r="C87" s="835"/>
      <c r="D87" s="835"/>
      <c r="E87" s="835"/>
      <c r="F87" s="835"/>
      <c r="G87" s="835"/>
      <c r="H87" s="835"/>
      <c r="I87" s="835"/>
      <c r="J87" s="835"/>
      <c r="K87" s="835"/>
      <c r="L87" s="835"/>
      <c r="M87" s="836"/>
      <c r="N87" s="55">
        <f>L84+L85+L86</f>
        <v>11959.882582813039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51826.157858856503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1096</v>
      </c>
      <c r="C31" s="84" t="s">
        <v>1637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340">
        <v>2.5</v>
      </c>
      <c r="N36" s="276">
        <f>K36/M36</f>
        <v>8137.6999948791617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405.98250000000002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8543.6824948791618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22304.166773490862</v>
      </c>
      <c r="N48" s="276">
        <f>K48*M48</f>
        <v>28995.416805538123</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71.848156273149826</v>
      </c>
      <c r="N49" s="276">
        <f>K49*M49</f>
        <v>2155.4446881944946</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31150.861493732617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48"/>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8119.65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49531.414211222851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9906.2828422445709</v>
      </c>
      <c r="M84" s="869"/>
      <c r="N84" s="54"/>
    </row>
    <row r="85" spans="1:14">
      <c r="B85" s="92" t="s">
        <v>973</v>
      </c>
      <c r="C85" s="93"/>
      <c r="D85" s="93"/>
      <c r="E85" s="93"/>
      <c r="F85" s="93"/>
      <c r="G85" s="93"/>
      <c r="H85" s="93"/>
      <c r="I85" s="90"/>
      <c r="J85" s="91"/>
      <c r="K85" s="308">
        <v>0.05</v>
      </c>
      <c r="L85" s="868">
        <f>N79*K85</f>
        <v>2476.5707105611427</v>
      </c>
      <c r="M85" s="869"/>
      <c r="N85" s="54"/>
    </row>
    <row r="86" spans="1:14" ht="15.75" thickBot="1">
      <c r="B86" s="94" t="s">
        <v>974</v>
      </c>
      <c r="C86" s="95"/>
      <c r="D86" s="95"/>
      <c r="E86" s="95"/>
      <c r="F86" s="95"/>
      <c r="G86" s="95"/>
      <c r="H86" s="95"/>
      <c r="I86" s="96"/>
      <c r="J86" s="97"/>
      <c r="K86" s="309">
        <v>0.05</v>
      </c>
      <c r="L86" s="870">
        <f>N79*K86</f>
        <v>2476.5707105611427</v>
      </c>
      <c r="M86" s="871"/>
      <c r="N86" s="54"/>
    </row>
    <row r="87" spans="1:14" ht="15.75" thickBot="1">
      <c r="B87" s="834" t="s">
        <v>953</v>
      </c>
      <c r="C87" s="835"/>
      <c r="D87" s="835"/>
      <c r="E87" s="835"/>
      <c r="F87" s="835"/>
      <c r="G87" s="835"/>
      <c r="H87" s="835"/>
      <c r="I87" s="835"/>
      <c r="J87" s="835"/>
      <c r="K87" s="835"/>
      <c r="L87" s="835"/>
      <c r="M87" s="836"/>
      <c r="N87" s="55">
        <f>L84+L85+L86</f>
        <v>14859.424263366858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64390.838474589706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1638</v>
      </c>
      <c r="C31" s="84" t="s">
        <v>1639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340">
        <v>2.5</v>
      </c>
      <c r="N36" s="276">
        <f>K36/M36</f>
        <v>8137.6999948791617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405.98250000000002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8543.6824948791618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44608.333546981725</v>
      </c>
      <c r="N48" s="276">
        <f>K48*M48</f>
        <v>57990.833611076247</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71.848156273149826</v>
      </c>
      <c r="N49" s="276">
        <f>K49*M49</f>
        <v>2155.4446881944946</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60146.278299270743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8119.65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78526.83101676096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15705.366203352192</v>
      </c>
      <c r="M84" s="869"/>
      <c r="N84" s="54"/>
    </row>
    <row r="85" spans="1:14">
      <c r="B85" s="92" t="s">
        <v>973</v>
      </c>
      <c r="C85" s="93"/>
      <c r="D85" s="93"/>
      <c r="E85" s="93"/>
      <c r="F85" s="93"/>
      <c r="G85" s="93"/>
      <c r="H85" s="93"/>
      <c r="I85" s="90"/>
      <c r="J85" s="91"/>
      <c r="K85" s="308">
        <v>0.05</v>
      </c>
      <c r="L85" s="868">
        <f>N79*K85</f>
        <v>3926.3415508380481</v>
      </c>
      <c r="M85" s="869"/>
      <c r="N85" s="54"/>
    </row>
    <row r="86" spans="1:14" ht="15.75" thickBot="1">
      <c r="B86" s="94" t="s">
        <v>974</v>
      </c>
      <c r="C86" s="95"/>
      <c r="D86" s="95"/>
      <c r="E86" s="95"/>
      <c r="F86" s="95"/>
      <c r="G86" s="95"/>
      <c r="H86" s="95"/>
      <c r="I86" s="96"/>
      <c r="J86" s="97"/>
      <c r="K86" s="309">
        <v>0.05</v>
      </c>
      <c r="L86" s="870">
        <f>N79*K86</f>
        <v>3926.3415508380481</v>
      </c>
      <c r="M86" s="871"/>
      <c r="N86" s="54"/>
    </row>
    <row r="87" spans="1:14" ht="15.75" thickBot="1">
      <c r="B87" s="834" t="s">
        <v>953</v>
      </c>
      <c r="C87" s="835"/>
      <c r="D87" s="835"/>
      <c r="E87" s="835"/>
      <c r="F87" s="835"/>
      <c r="G87" s="835"/>
      <c r="H87" s="835"/>
      <c r="I87" s="835"/>
      <c r="J87" s="835"/>
      <c r="K87" s="835"/>
      <c r="L87" s="835"/>
      <c r="M87" s="836"/>
      <c r="N87" s="55">
        <f>L84+L85+L86</f>
        <v>23558.049305028289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102084.88032178924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8.75" customHeight="1" thickBot="1">
      <c r="A31" t="s">
        <v>1845</v>
      </c>
      <c r="B31" s="83" t="s">
        <v>1640</v>
      </c>
      <c r="C31" s="84" t="s">
        <v>1641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162</v>
      </c>
      <c r="B36" s="847" t="str">
        <f>VLOOKUP(A36,EQUIPOS!A6:D154,3,FALSE)</f>
        <v>Compactador manual (SALTARIN) Peso de operación (Kg.) 52, Fuerza de impacto por golpe (KN) 12.</v>
      </c>
      <c r="C36" s="848"/>
      <c r="D36" s="848"/>
      <c r="E36" s="848"/>
      <c r="F36" s="848"/>
      <c r="G36" s="848"/>
      <c r="H36" s="849"/>
      <c r="I36" s="271"/>
      <c r="J36" s="272"/>
      <c r="K36" s="273">
        <f>VLOOKUP(A36,EQUIPOS!A6:D163,4,FALSE)</f>
        <v>20344.249987197905</v>
      </c>
      <c r="L36" s="274"/>
      <c r="M36" s="340">
        <v>2.5</v>
      </c>
      <c r="N36" s="276">
        <f>K36/M36</f>
        <v>8137.6999948791617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405.98250000000002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8543.6824948791618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53485.43284598941</v>
      </c>
      <c r="N48" s="276">
        <f>K48*M48</f>
        <v>69531.062699786242</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71.848156273149826</v>
      </c>
      <c r="N49" s="276">
        <f>K49*M49</f>
        <v>2155.4446881944946</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71686.507387980731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8119.65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90067.060105470955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18013.412021094191</v>
      </c>
      <c r="M84" s="869"/>
      <c r="N84" s="54"/>
    </row>
    <row r="85" spans="1:14">
      <c r="B85" s="92" t="s">
        <v>973</v>
      </c>
      <c r="C85" s="93"/>
      <c r="D85" s="93"/>
      <c r="E85" s="93"/>
      <c r="F85" s="93"/>
      <c r="G85" s="93"/>
      <c r="H85" s="93"/>
      <c r="I85" s="90"/>
      <c r="J85" s="91"/>
      <c r="K85" s="308">
        <v>0.05</v>
      </c>
      <c r="L85" s="868">
        <f>N79*K85</f>
        <v>4503.3530052735478</v>
      </c>
      <c r="M85" s="869"/>
      <c r="N85" s="54"/>
    </row>
    <row r="86" spans="1:14" ht="15.75" thickBot="1">
      <c r="B86" s="94" t="s">
        <v>974</v>
      </c>
      <c r="C86" s="95"/>
      <c r="D86" s="95"/>
      <c r="E86" s="95"/>
      <c r="F86" s="95"/>
      <c r="G86" s="95"/>
      <c r="H86" s="95"/>
      <c r="I86" s="96"/>
      <c r="J86" s="97"/>
      <c r="K86" s="309">
        <v>0.05</v>
      </c>
      <c r="L86" s="870">
        <f>N79*K86</f>
        <v>4503.3530052735478</v>
      </c>
      <c r="M86" s="871"/>
      <c r="N86" s="54"/>
    </row>
    <row r="87" spans="1:14" ht="15.75" thickBot="1">
      <c r="B87" s="834" t="s">
        <v>953</v>
      </c>
      <c r="C87" s="835"/>
      <c r="D87" s="835"/>
      <c r="E87" s="835"/>
      <c r="F87" s="835"/>
      <c r="G87" s="835"/>
      <c r="H87" s="835"/>
      <c r="I87" s="835"/>
      <c r="J87" s="835"/>
      <c r="K87" s="835"/>
      <c r="L87" s="835"/>
      <c r="M87" s="836"/>
      <c r="N87" s="55">
        <f>L84+L85+L86</f>
        <v>27020.118031641287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117087.17813711223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8.75" customHeight="1" thickBot="1">
      <c r="A31" t="s">
        <v>1845</v>
      </c>
      <c r="B31" s="83" t="s">
        <v>1642</v>
      </c>
      <c r="C31" s="84" t="s">
        <v>1643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5" t="s">
        <v>944</v>
      </c>
      <c r="C35" s="816"/>
      <c r="D35" s="816"/>
      <c r="E35" s="816"/>
      <c r="F35" s="816"/>
      <c r="G35" s="816"/>
      <c r="H35" s="817"/>
      <c r="I35" s="818" t="s">
        <v>948</v>
      </c>
      <c r="J35" s="819"/>
      <c r="K35" s="72" t="s">
        <v>949</v>
      </c>
      <c r="L35" s="820" t="s">
        <v>950</v>
      </c>
      <c r="M35" s="817"/>
      <c r="N35" s="73" t="s">
        <v>951</v>
      </c>
    </row>
    <row r="36" spans="1:16">
      <c r="A36" s="116"/>
      <c r="B36" s="847"/>
      <c r="C36" s="848"/>
      <c r="D36" s="848"/>
      <c r="E36" s="848"/>
      <c r="F36" s="848"/>
      <c r="G36" s="848"/>
      <c r="H36" s="849"/>
      <c r="I36" s="271"/>
      <c r="J36" s="272"/>
      <c r="K36" s="273"/>
      <c r="L36" s="274"/>
      <c r="M36" s="340"/>
      <c r="N36" s="276"/>
      <c r="P36" s="109"/>
    </row>
    <row r="37" spans="1:16">
      <c r="A37" s="116"/>
      <c r="B37" s="847"/>
      <c r="C37" s="848"/>
      <c r="D37" s="848"/>
      <c r="E37" s="848"/>
      <c r="F37" s="848"/>
      <c r="G37" s="848"/>
      <c r="H37" s="849"/>
      <c r="I37" s="425"/>
      <c r="J37" s="426"/>
      <c r="K37" s="273"/>
      <c r="L37" s="339"/>
      <c r="M37" s="340"/>
      <c r="N37" s="276"/>
      <c r="P37" s="106"/>
    </row>
    <row r="38" spans="1:16">
      <c r="A38" s="116"/>
      <c r="B38" s="847"/>
      <c r="C38" s="848"/>
      <c r="D38" s="848"/>
      <c r="E38" s="848"/>
      <c r="F38" s="848"/>
      <c r="G38" s="848"/>
      <c r="H38" s="849"/>
      <c r="I38" s="332"/>
      <c r="J38" s="334"/>
      <c r="K38" s="273"/>
      <c r="L38" s="427"/>
      <c r="M38" s="428"/>
      <c r="N38" s="276"/>
      <c r="P38" s="109"/>
    </row>
    <row r="39" spans="1:16">
      <c r="B39" s="847"/>
      <c r="C39" s="848"/>
      <c r="D39" s="848"/>
      <c r="E39" s="848"/>
      <c r="F39" s="848"/>
      <c r="G39" s="848"/>
      <c r="H39" s="849"/>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54" t="s">
        <v>952</v>
      </c>
      <c r="C41" s="855"/>
      <c r="D41" s="855"/>
      <c r="E41" s="41"/>
      <c r="F41" s="42"/>
      <c r="G41" s="42"/>
      <c r="H41" s="43"/>
      <c r="I41" s="39"/>
      <c r="J41" s="40"/>
      <c r="K41" s="283"/>
      <c r="L41" s="280"/>
      <c r="M41" s="405">
        <v>0.05</v>
      </c>
      <c r="N41" s="348">
        <f>N77*M41</f>
        <v>405.98250000000002</v>
      </c>
      <c r="P41" s="109"/>
    </row>
    <row r="42" spans="1:16" ht="15.75" thickBot="1">
      <c r="B42" s="847"/>
      <c r="C42" s="848"/>
      <c r="D42" s="848"/>
      <c r="E42" s="848"/>
      <c r="F42" s="848"/>
      <c r="G42" s="848"/>
      <c r="H42" s="849"/>
      <c r="I42" s="856"/>
      <c r="J42" s="857"/>
      <c r="K42" s="44"/>
      <c r="L42" s="858"/>
      <c r="M42" s="859"/>
      <c r="N42" s="108"/>
    </row>
    <row r="43" spans="1:16" ht="15.75" thickBot="1">
      <c r="B43" s="834" t="s">
        <v>953</v>
      </c>
      <c r="C43" s="835"/>
      <c r="D43" s="835"/>
      <c r="E43" s="835"/>
      <c r="F43" s="835"/>
      <c r="G43" s="835"/>
      <c r="H43" s="835"/>
      <c r="I43" s="835"/>
      <c r="J43" s="835"/>
      <c r="K43" s="835"/>
      <c r="L43" s="835"/>
      <c r="M43" s="836"/>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5" t="s">
        <v>944</v>
      </c>
      <c r="C47" s="826"/>
      <c r="D47" s="826"/>
      <c r="E47" s="826"/>
      <c r="F47" s="826"/>
      <c r="G47" s="826"/>
      <c r="H47" s="826"/>
      <c r="I47" s="827"/>
      <c r="J47" s="319" t="s">
        <v>945</v>
      </c>
      <c r="K47" s="88" t="s">
        <v>946</v>
      </c>
      <c r="L47" s="828" t="s">
        <v>955</v>
      </c>
      <c r="M47" s="827"/>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68151.620696777638</v>
      </c>
      <c r="N48" s="276">
        <f>K48*M48</f>
        <v>88597.106905810928</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88597.106905810928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8119.65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98839.959628421988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19767.9919256844</v>
      </c>
      <c r="M84" s="869"/>
      <c r="N84" s="54"/>
    </row>
    <row r="85" spans="1:14">
      <c r="B85" s="92" t="s">
        <v>973</v>
      </c>
      <c r="C85" s="93"/>
      <c r="D85" s="93"/>
      <c r="E85" s="93"/>
      <c r="F85" s="93"/>
      <c r="G85" s="93"/>
      <c r="H85" s="93"/>
      <c r="I85" s="90"/>
      <c r="J85" s="91"/>
      <c r="K85" s="308">
        <v>0.05</v>
      </c>
      <c r="L85" s="868">
        <f>N79*K85</f>
        <v>4941.9979814211001</v>
      </c>
      <c r="M85" s="869"/>
      <c r="N85" s="54"/>
    </row>
    <row r="86" spans="1:14" ht="15.75" thickBot="1">
      <c r="B86" s="94" t="s">
        <v>974</v>
      </c>
      <c r="C86" s="95"/>
      <c r="D86" s="95"/>
      <c r="E86" s="95"/>
      <c r="F86" s="95"/>
      <c r="G86" s="95"/>
      <c r="H86" s="95"/>
      <c r="I86" s="96"/>
      <c r="J86" s="97"/>
      <c r="K86" s="309">
        <v>0.05</v>
      </c>
      <c r="L86" s="870">
        <f>N79*K86</f>
        <v>4941.9979814211001</v>
      </c>
      <c r="M86" s="871"/>
      <c r="N86" s="54"/>
    </row>
    <row r="87" spans="1:14" ht="15.75" thickBot="1">
      <c r="B87" s="834" t="s">
        <v>953</v>
      </c>
      <c r="C87" s="835"/>
      <c r="D87" s="835"/>
      <c r="E87" s="835"/>
      <c r="F87" s="835"/>
      <c r="G87" s="835"/>
      <c r="H87" s="835"/>
      <c r="I87" s="835"/>
      <c r="J87" s="835"/>
      <c r="K87" s="835"/>
      <c r="L87" s="835"/>
      <c r="M87" s="836"/>
      <c r="N87" s="55">
        <f>L84+L85+L86</f>
        <v>29651.987888526601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128491.9475169486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1644</v>
      </c>
      <c r="C31" s="84" t="s">
        <v>1645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5" t="s">
        <v>944</v>
      </c>
      <c r="C35" s="816"/>
      <c r="D35" s="816"/>
      <c r="E35" s="816"/>
      <c r="F35" s="816"/>
      <c r="G35" s="816"/>
      <c r="H35" s="817"/>
      <c r="I35" s="818" t="s">
        <v>948</v>
      </c>
      <c r="J35" s="819"/>
      <c r="K35" s="72" t="s">
        <v>949</v>
      </c>
      <c r="L35" s="820" t="s">
        <v>950</v>
      </c>
      <c r="M35" s="817"/>
      <c r="N35" s="73" t="s">
        <v>951</v>
      </c>
    </row>
    <row r="36" spans="1:16">
      <c r="A36" s="116"/>
      <c r="B36" s="847"/>
      <c r="C36" s="848"/>
      <c r="D36" s="848"/>
      <c r="E36" s="848"/>
      <c r="F36" s="848"/>
      <c r="G36" s="848"/>
      <c r="H36" s="849"/>
      <c r="I36" s="271"/>
      <c r="J36" s="272"/>
      <c r="K36" s="273"/>
      <c r="L36" s="274"/>
      <c r="M36" s="340"/>
      <c r="N36" s="276"/>
      <c r="P36" s="109"/>
    </row>
    <row r="37" spans="1:16">
      <c r="A37" s="116"/>
      <c r="B37" s="847"/>
      <c r="C37" s="848"/>
      <c r="D37" s="848"/>
      <c r="E37" s="848"/>
      <c r="F37" s="848"/>
      <c r="G37" s="848"/>
      <c r="H37" s="849"/>
      <c r="I37" s="425"/>
      <c r="J37" s="426"/>
      <c r="K37" s="273"/>
      <c r="L37" s="339"/>
      <c r="M37" s="340"/>
      <c r="N37" s="276"/>
      <c r="P37" s="106"/>
    </row>
    <row r="38" spans="1:16">
      <c r="A38" s="116"/>
      <c r="B38" s="847"/>
      <c r="C38" s="848"/>
      <c r="D38" s="848"/>
      <c r="E38" s="848"/>
      <c r="F38" s="848"/>
      <c r="G38" s="848"/>
      <c r="H38" s="849"/>
      <c r="I38" s="332"/>
      <c r="J38" s="334"/>
      <c r="K38" s="273"/>
      <c r="L38" s="427"/>
      <c r="M38" s="428"/>
      <c r="N38" s="276"/>
      <c r="P38" s="109"/>
    </row>
    <row r="39" spans="1:16">
      <c r="B39" s="847"/>
      <c r="C39" s="848"/>
      <c r="D39" s="848"/>
      <c r="E39" s="848"/>
      <c r="F39" s="848"/>
      <c r="G39" s="848"/>
      <c r="H39" s="849"/>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54" t="s">
        <v>952</v>
      </c>
      <c r="C41" s="855"/>
      <c r="D41" s="855"/>
      <c r="E41" s="41"/>
      <c r="F41" s="42"/>
      <c r="G41" s="42"/>
      <c r="H41" s="43"/>
      <c r="I41" s="39"/>
      <c r="J41" s="40"/>
      <c r="K41" s="283"/>
      <c r="L41" s="280"/>
      <c r="M41" s="405">
        <v>0.05</v>
      </c>
      <c r="N41" s="348">
        <f>N77*M41</f>
        <v>405.98250000000002</v>
      </c>
      <c r="P41" s="109"/>
    </row>
    <row r="42" spans="1:16" ht="15.75" thickBot="1">
      <c r="B42" s="847"/>
      <c r="C42" s="848"/>
      <c r="D42" s="848"/>
      <c r="E42" s="848"/>
      <c r="F42" s="848"/>
      <c r="G42" s="848"/>
      <c r="H42" s="849"/>
      <c r="I42" s="856"/>
      <c r="J42" s="857"/>
      <c r="K42" s="44"/>
      <c r="L42" s="858"/>
      <c r="M42" s="859"/>
      <c r="N42" s="108"/>
    </row>
    <row r="43" spans="1:16" ht="15.75" thickBot="1">
      <c r="B43" s="834" t="s">
        <v>953</v>
      </c>
      <c r="C43" s="835"/>
      <c r="D43" s="835"/>
      <c r="E43" s="835"/>
      <c r="F43" s="835"/>
      <c r="G43" s="835"/>
      <c r="H43" s="835"/>
      <c r="I43" s="835"/>
      <c r="J43" s="835"/>
      <c r="K43" s="835"/>
      <c r="L43" s="835"/>
      <c r="M43" s="836"/>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5" t="s">
        <v>944</v>
      </c>
      <c r="C47" s="826"/>
      <c r="D47" s="826"/>
      <c r="E47" s="826"/>
      <c r="F47" s="826"/>
      <c r="G47" s="826"/>
      <c r="H47" s="826"/>
      <c r="I47" s="827"/>
      <c r="J47" s="319" t="s">
        <v>945</v>
      </c>
      <c r="K47" s="88" t="s">
        <v>946</v>
      </c>
      <c r="L47" s="828" t="s">
        <v>955</v>
      </c>
      <c r="M47" s="827"/>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76825.463330912971</v>
      </c>
      <c r="N48" s="276">
        <f>K48*M48</f>
        <v>99873.10233018687</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99873.10233018687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8119.65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110115.95505279793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22023.191010559589</v>
      </c>
      <c r="M84" s="869"/>
      <c r="N84" s="54"/>
    </row>
    <row r="85" spans="1:14">
      <c r="B85" s="92" t="s">
        <v>973</v>
      </c>
      <c r="C85" s="93"/>
      <c r="D85" s="93"/>
      <c r="E85" s="93"/>
      <c r="F85" s="93"/>
      <c r="G85" s="93"/>
      <c r="H85" s="93"/>
      <c r="I85" s="90"/>
      <c r="J85" s="91"/>
      <c r="K85" s="308">
        <v>0.05</v>
      </c>
      <c r="L85" s="868">
        <f>N79*K85</f>
        <v>5505.7977526398972</v>
      </c>
      <c r="M85" s="869"/>
      <c r="N85" s="54"/>
    </row>
    <row r="86" spans="1:14" ht="15.75" thickBot="1">
      <c r="B86" s="94" t="s">
        <v>974</v>
      </c>
      <c r="C86" s="95"/>
      <c r="D86" s="95"/>
      <c r="E86" s="95"/>
      <c r="F86" s="95"/>
      <c r="G86" s="95"/>
      <c r="H86" s="95"/>
      <c r="I86" s="96"/>
      <c r="J86" s="97"/>
      <c r="K86" s="309">
        <v>0.05</v>
      </c>
      <c r="L86" s="870">
        <f>N79*K86</f>
        <v>5505.7977526398972</v>
      </c>
      <c r="M86" s="871"/>
      <c r="N86" s="54"/>
    </row>
    <row r="87" spans="1:14" ht="15.75" thickBot="1">
      <c r="B87" s="834" t="s">
        <v>953</v>
      </c>
      <c r="C87" s="835"/>
      <c r="D87" s="835"/>
      <c r="E87" s="835"/>
      <c r="F87" s="835"/>
      <c r="G87" s="835"/>
      <c r="H87" s="835"/>
      <c r="I87" s="835"/>
      <c r="J87" s="835"/>
      <c r="K87" s="835"/>
      <c r="L87" s="835"/>
      <c r="M87" s="836"/>
      <c r="N87" s="55">
        <f>L84+L85+L86</f>
        <v>33034.786515839383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143150.74156863731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election activeCell="C72" sqref="C72"/>
    </sheetView>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1646</v>
      </c>
      <c r="C31" s="84" t="s">
        <v>1647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5" t="s">
        <v>944</v>
      </c>
      <c r="C35" s="816"/>
      <c r="D35" s="816"/>
      <c r="E35" s="816"/>
      <c r="F35" s="816"/>
      <c r="G35" s="816"/>
      <c r="H35" s="817"/>
      <c r="I35" s="818" t="s">
        <v>948</v>
      </c>
      <c r="J35" s="819"/>
      <c r="K35" s="72" t="s">
        <v>949</v>
      </c>
      <c r="L35" s="820" t="s">
        <v>950</v>
      </c>
      <c r="M35" s="817"/>
      <c r="N35" s="73" t="s">
        <v>951</v>
      </c>
    </row>
    <row r="36" spans="1:16">
      <c r="A36" s="116"/>
      <c r="B36" s="847"/>
      <c r="C36" s="848"/>
      <c r="D36" s="848"/>
      <c r="E36" s="848"/>
      <c r="F36" s="848"/>
      <c r="G36" s="848"/>
      <c r="H36" s="849"/>
      <c r="I36" s="271"/>
      <c r="J36" s="272"/>
      <c r="K36" s="273"/>
      <c r="L36" s="274"/>
      <c r="M36" s="340"/>
      <c r="N36" s="276"/>
      <c r="P36" s="109"/>
    </row>
    <row r="37" spans="1:16">
      <c r="A37" s="116"/>
      <c r="B37" s="847"/>
      <c r="C37" s="848"/>
      <c r="D37" s="848"/>
      <c r="E37" s="848"/>
      <c r="F37" s="848"/>
      <c r="G37" s="848"/>
      <c r="H37" s="849"/>
      <c r="I37" s="425"/>
      <c r="J37" s="426"/>
      <c r="K37" s="273"/>
      <c r="L37" s="339"/>
      <c r="M37" s="340"/>
      <c r="N37" s="276"/>
      <c r="P37" s="106"/>
    </row>
    <row r="38" spans="1:16">
      <c r="A38" s="116"/>
      <c r="B38" s="847"/>
      <c r="C38" s="848"/>
      <c r="D38" s="848"/>
      <c r="E38" s="848"/>
      <c r="F38" s="848"/>
      <c r="G38" s="848"/>
      <c r="H38" s="849"/>
      <c r="I38" s="332"/>
      <c r="J38" s="334"/>
      <c r="K38" s="273"/>
      <c r="L38" s="427"/>
      <c r="M38" s="428"/>
      <c r="N38" s="276"/>
      <c r="P38" s="109"/>
    </row>
    <row r="39" spans="1:16">
      <c r="B39" s="847"/>
      <c r="C39" s="848"/>
      <c r="D39" s="848"/>
      <c r="E39" s="848"/>
      <c r="F39" s="848"/>
      <c r="G39" s="848"/>
      <c r="H39" s="849"/>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54" t="s">
        <v>952</v>
      </c>
      <c r="C41" s="855"/>
      <c r="D41" s="855"/>
      <c r="E41" s="41"/>
      <c r="F41" s="42"/>
      <c r="G41" s="42"/>
      <c r="H41" s="43"/>
      <c r="I41" s="39"/>
      <c r="J41" s="40"/>
      <c r="K41" s="283"/>
      <c r="L41" s="280"/>
      <c r="M41" s="405">
        <v>0.05</v>
      </c>
      <c r="N41" s="348">
        <f>N77*M41</f>
        <v>270.65500000000003</v>
      </c>
      <c r="P41" s="109"/>
    </row>
    <row r="42" spans="1:16" ht="15.75" thickBot="1">
      <c r="B42" s="847"/>
      <c r="C42" s="848"/>
      <c r="D42" s="848"/>
      <c r="E42" s="848"/>
      <c r="F42" s="848"/>
      <c r="G42" s="848"/>
      <c r="H42" s="849"/>
      <c r="I42" s="856"/>
      <c r="J42" s="857"/>
      <c r="K42" s="44"/>
      <c r="L42" s="858"/>
      <c r="M42" s="859"/>
      <c r="N42" s="108"/>
    </row>
    <row r="43" spans="1:16" ht="15.75" thickBot="1">
      <c r="B43" s="834" t="s">
        <v>953</v>
      </c>
      <c r="C43" s="835"/>
      <c r="D43" s="835"/>
      <c r="E43" s="835"/>
      <c r="F43" s="835"/>
      <c r="G43" s="835"/>
      <c r="H43" s="835"/>
      <c r="I43" s="835"/>
      <c r="J43" s="835"/>
      <c r="K43" s="835"/>
      <c r="L43" s="835"/>
      <c r="M43" s="836"/>
      <c r="N43" s="398">
        <f>SUM(N36:N42)</f>
        <v>270.65500000000003</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5" t="s">
        <v>944</v>
      </c>
      <c r="C47" s="826"/>
      <c r="D47" s="826"/>
      <c r="E47" s="826"/>
      <c r="F47" s="826"/>
      <c r="G47" s="826"/>
      <c r="H47" s="826"/>
      <c r="I47" s="827"/>
      <c r="J47" s="319" t="s">
        <v>945</v>
      </c>
      <c r="K47" s="88" t="s">
        <v>946</v>
      </c>
      <c r="L47" s="828" t="s">
        <v>955</v>
      </c>
      <c r="M47" s="827"/>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76825.463330912971</v>
      </c>
      <c r="N48" s="276">
        <f>K48*M48</f>
        <v>99873.10233018687</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99873.10233018687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3">
        <f>VLOOKUP(A60,TRANSPORTE!A5:D117,4,FALSE)</f>
        <v>1320.9386327777418</v>
      </c>
      <c r="M60" s="924"/>
      <c r="N60" s="291">
        <f>K60*L60</f>
        <v>1717.2202226110644</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1717.2202226110644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v>
      </c>
      <c r="N71" s="399">
        <f>K71/M71</f>
        <v>5413.1</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5413.1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107274.07755279794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21454.815510559591</v>
      </c>
      <c r="M84" s="869"/>
      <c r="N84" s="54"/>
    </row>
    <row r="85" spans="1:14">
      <c r="B85" s="92" t="s">
        <v>973</v>
      </c>
      <c r="C85" s="93"/>
      <c r="D85" s="93"/>
      <c r="E85" s="93"/>
      <c r="F85" s="93"/>
      <c r="G85" s="93"/>
      <c r="H85" s="93"/>
      <c r="I85" s="90"/>
      <c r="J85" s="91"/>
      <c r="K85" s="308">
        <v>0.05</v>
      </c>
      <c r="L85" s="868">
        <f>N79*K85</f>
        <v>5363.7038776398977</v>
      </c>
      <c r="M85" s="869"/>
      <c r="N85" s="54"/>
    </row>
    <row r="86" spans="1:14" ht="15.75" thickBot="1">
      <c r="B86" s="94" t="s">
        <v>974</v>
      </c>
      <c r="C86" s="95"/>
      <c r="D86" s="95"/>
      <c r="E86" s="95"/>
      <c r="F86" s="95"/>
      <c r="G86" s="95"/>
      <c r="H86" s="95"/>
      <c r="I86" s="96"/>
      <c r="J86" s="97"/>
      <c r="K86" s="309">
        <v>0.05</v>
      </c>
      <c r="L86" s="870">
        <f>N79*K86</f>
        <v>5363.7038776398977</v>
      </c>
      <c r="M86" s="871"/>
      <c r="N86" s="54"/>
    </row>
    <row r="87" spans="1:14" ht="15.75" thickBot="1">
      <c r="B87" s="834" t="s">
        <v>953</v>
      </c>
      <c r="C87" s="835"/>
      <c r="D87" s="835"/>
      <c r="E87" s="835"/>
      <c r="F87" s="835"/>
      <c r="G87" s="835"/>
      <c r="H87" s="835"/>
      <c r="I87" s="835"/>
      <c r="J87" s="835"/>
      <c r="K87" s="835"/>
      <c r="L87" s="835"/>
      <c r="M87" s="836"/>
      <c r="N87" s="55">
        <f>L84+L85+L86</f>
        <v>32182.223265839388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139456.30081863733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1097</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228</v>
      </c>
      <c r="B36" s="847" t="str">
        <f>VLOOKUP(A36,EQUIPOS!A6:D154,3,FALSE)</f>
        <v xml:space="preserve">Formaleta metálica (concreto hidráulico)
</v>
      </c>
      <c r="C36" s="848"/>
      <c r="D36" s="848"/>
      <c r="E36" s="848"/>
      <c r="F36" s="848"/>
      <c r="G36" s="848"/>
      <c r="H36" s="849"/>
      <c r="I36" s="271"/>
      <c r="J36" s="272"/>
      <c r="K36" s="273">
        <f>VLOOKUP(A36,EQUIPOS!A6:D163,4,FALSE)</f>
        <v>6044.7192387462419</v>
      </c>
      <c r="L36" s="274"/>
      <c r="M36" s="275">
        <v>2</v>
      </c>
      <c r="N36" s="276">
        <f>K36/M36</f>
        <v>3022.3596193731209</v>
      </c>
    </row>
    <row r="37" spans="1:14">
      <c r="A37" s="116" t="s">
        <v>282</v>
      </c>
      <c r="B37" s="847" t="str">
        <f>VLOOKUP(A37,EQUIPOS!A7:D154,3,FALSE)</f>
        <v>Piloteadora potencia 250KW, RPM 1800, fuerza elevadora 200KN</v>
      </c>
      <c r="C37" s="848"/>
      <c r="D37" s="848"/>
      <c r="E37" s="848"/>
      <c r="F37" s="848"/>
      <c r="G37" s="848"/>
      <c r="H37" s="849"/>
      <c r="I37" s="425"/>
      <c r="J37" s="426"/>
      <c r="K37" s="273">
        <f>VLOOKUP(A37,EQUIPOS!A7:D164,4,FALSE)</f>
        <v>638306.35812107997</v>
      </c>
      <c r="L37" s="339"/>
      <c r="M37" s="340">
        <v>4</v>
      </c>
      <c r="N37" s="276">
        <f>K37/M37</f>
        <v>159576.58953026999</v>
      </c>
    </row>
    <row r="38" spans="1:14">
      <c r="A38" s="116" t="s">
        <v>363</v>
      </c>
      <c r="B38" s="847" t="str">
        <f>VLOOKUP(A38,EQUIPOS!A8:D154,3,FALSE)</f>
        <v>Vibrador de concreto, Motor de 3 hp a 18.000 rpm Mangueras de 4 mt</v>
      </c>
      <c r="C38" s="848"/>
      <c r="D38" s="848"/>
      <c r="E38" s="848"/>
      <c r="F38" s="848"/>
      <c r="G38" s="848"/>
      <c r="H38" s="849"/>
      <c r="I38" s="332"/>
      <c r="J38" s="334"/>
      <c r="K38" s="273">
        <f>VLOOKUP(A38,EQUIPOS!A8:D165,4,FALSE)</f>
        <v>7629.093745199214</v>
      </c>
      <c r="L38" s="427"/>
      <c r="M38" s="428">
        <v>2</v>
      </c>
      <c r="N38" s="276">
        <f>K38/M38</f>
        <v>3814.546872599607</v>
      </c>
    </row>
    <row r="39" spans="1:14">
      <c r="B39" s="847"/>
      <c r="C39" s="848"/>
      <c r="D39" s="848"/>
      <c r="E39" s="853"/>
      <c r="F39" s="848"/>
      <c r="G39" s="848"/>
      <c r="H39" s="849"/>
      <c r="I39" s="39"/>
      <c r="J39" s="40"/>
      <c r="K39" s="278"/>
      <c r="L39" s="280"/>
      <c r="M39" s="281"/>
      <c r="N39" s="282"/>
    </row>
    <row r="40" spans="1:14">
      <c r="B40" s="854" t="s">
        <v>952</v>
      </c>
      <c r="C40" s="855"/>
      <c r="D40" s="855"/>
      <c r="E40" s="41"/>
      <c r="F40" s="42"/>
      <c r="G40" s="42"/>
      <c r="H40" s="43"/>
      <c r="I40" s="39"/>
      <c r="J40" s="40"/>
      <c r="K40" s="283"/>
      <c r="L40" s="280"/>
      <c r="M40" s="405">
        <v>0.1</v>
      </c>
      <c r="N40" s="348">
        <f>N76*M40</f>
        <v>1240.0887785492826</v>
      </c>
    </row>
    <row r="41" spans="1:14" ht="15.75" thickBot="1">
      <c r="B41" s="847"/>
      <c r="C41" s="848"/>
      <c r="D41" s="848"/>
      <c r="E41" s="848"/>
      <c r="F41" s="848"/>
      <c r="G41" s="848"/>
      <c r="H41" s="849"/>
      <c r="I41" s="856"/>
      <c r="J41" s="857"/>
      <c r="K41" s="44"/>
      <c r="L41" s="858"/>
      <c r="M41" s="859"/>
      <c r="N41" s="108"/>
    </row>
    <row r="42" spans="1:14" ht="15.75" thickBot="1">
      <c r="B42" s="834" t="s">
        <v>953</v>
      </c>
      <c r="C42" s="835"/>
      <c r="D42" s="835"/>
      <c r="E42" s="835"/>
      <c r="F42" s="835"/>
      <c r="G42" s="835"/>
      <c r="H42" s="835"/>
      <c r="I42" s="835"/>
      <c r="J42" s="835"/>
      <c r="K42" s="835"/>
      <c r="L42" s="835"/>
      <c r="M42" s="836"/>
      <c r="N42" s="398">
        <f>SUM(N36:N41)</f>
        <v>167653.58480079201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5" t="s">
        <v>944</v>
      </c>
      <c r="C46" s="826"/>
      <c r="D46" s="826"/>
      <c r="E46" s="826"/>
      <c r="F46" s="826"/>
      <c r="G46" s="826"/>
      <c r="H46" s="826"/>
      <c r="I46" s="827"/>
      <c r="J46" s="319" t="s">
        <v>945</v>
      </c>
      <c r="K46" s="88" t="s">
        <v>946</v>
      </c>
      <c r="L46" s="828" t="s">
        <v>955</v>
      </c>
      <c r="M46" s="827"/>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2849.9768655016096</v>
      </c>
      <c r="N47" s="276">
        <f>K47*M47</f>
        <v>33844.102929859531</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11735.579256000001</v>
      </c>
      <c r="N48" s="276">
        <f>K48*M48</f>
        <v>5867.7896280000004</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4789.8770848766553</v>
      </c>
      <c r="N49" s="276">
        <f>K49*M49</f>
        <v>2394.9385424383277</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392528.34455038764</v>
      </c>
      <c r="N50" s="276">
        <f>K50*M50</f>
        <v>51792.894869740965</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4" t="s">
        <v>953</v>
      </c>
      <c r="C54" s="835"/>
      <c r="D54" s="835"/>
      <c r="E54" s="835"/>
      <c r="F54" s="835"/>
      <c r="G54" s="835"/>
      <c r="H54" s="835"/>
      <c r="I54" s="835"/>
      <c r="J54" s="835"/>
      <c r="K54" s="835"/>
      <c r="L54" s="835"/>
      <c r="M54" s="836"/>
      <c r="N54" s="398">
        <f>SUM(N47:N53)</f>
        <v>93899.725970038824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23">
        <f>VLOOKUP(A59,TRANSPORTE!A5:D117,4,FALSE)</f>
        <v>89.823524391018779</v>
      </c>
      <c r="M59" s="924"/>
      <c r="N59" s="291">
        <f>K59*L59</f>
        <v>4.4911762195509395</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4.4911762195509395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12400.887785492825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N42+N54+N65+N76</f>
        <v>273958.68973254319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54791.737946508641</v>
      </c>
      <c r="M83" s="869"/>
      <c r="N83" s="54"/>
    </row>
    <row r="84" spans="1:14">
      <c r="B84" s="92" t="s">
        <v>973</v>
      </c>
      <c r="C84" s="93"/>
      <c r="D84" s="93"/>
      <c r="E84" s="93"/>
      <c r="F84" s="93"/>
      <c r="G84" s="93"/>
      <c r="H84" s="93"/>
      <c r="I84" s="90"/>
      <c r="J84" s="91"/>
      <c r="K84" s="308">
        <v>0.05</v>
      </c>
      <c r="L84" s="868">
        <f>N78*K84</f>
        <v>13697.93448662716</v>
      </c>
      <c r="M84" s="869"/>
      <c r="N84" s="54"/>
    </row>
    <row r="85" spans="1:14" ht="15.75" thickBot="1">
      <c r="B85" s="94" t="s">
        <v>974</v>
      </c>
      <c r="C85" s="95"/>
      <c r="D85" s="95"/>
      <c r="E85" s="95"/>
      <c r="F85" s="95"/>
      <c r="G85" s="95"/>
      <c r="H85" s="95"/>
      <c r="I85" s="96"/>
      <c r="J85" s="97"/>
      <c r="K85" s="309">
        <v>0.05</v>
      </c>
      <c r="L85" s="870">
        <f>N78*K85</f>
        <v>13697.93448662716</v>
      </c>
      <c r="M85" s="871"/>
      <c r="N85" s="54"/>
    </row>
    <row r="86" spans="1:14" ht="15.75" thickBot="1">
      <c r="B86" s="834" t="s">
        <v>953</v>
      </c>
      <c r="C86" s="835"/>
      <c r="D86" s="835"/>
      <c r="E86" s="835"/>
      <c r="F86" s="835"/>
      <c r="G86" s="835"/>
      <c r="H86" s="835"/>
      <c r="I86" s="835"/>
      <c r="J86" s="835"/>
      <c r="K86" s="835"/>
      <c r="L86" s="835"/>
      <c r="M86" s="836"/>
      <c r="N86" s="55">
        <f>L83+L84+L85</f>
        <v>82187.606919762955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356146.29665230616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15" customHeight="1">
      <c r="B107" s="981" t="s">
        <v>2219</v>
      </c>
      <c r="C107" s="982"/>
      <c r="D107" s="982"/>
      <c r="E107" s="982"/>
      <c r="F107" s="982"/>
      <c r="G107" s="982"/>
      <c r="H107" s="982"/>
      <c r="I107" s="982"/>
      <c r="J107" s="982"/>
      <c r="K107" s="982"/>
      <c r="L107" s="982"/>
      <c r="M107" s="982"/>
      <c r="N107" s="983"/>
    </row>
    <row r="108" spans="2:14" ht="30.75" customHeight="1">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3" zoomScale="77" zoomScaleNormal="77"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1098</v>
      </c>
      <c r="C31" s="84" t="s">
        <v>1879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228</v>
      </c>
      <c r="B36" s="847" t="str">
        <f>VLOOKUP(A36,EQUIPOS!A6:D154,3,FALSE)</f>
        <v xml:space="preserve">Formaleta metálica (concreto hidráulico)
</v>
      </c>
      <c r="C36" s="848"/>
      <c r="D36" s="848"/>
      <c r="E36" s="848"/>
      <c r="F36" s="848"/>
      <c r="G36" s="848"/>
      <c r="H36" s="849"/>
      <c r="I36" s="271"/>
      <c r="J36" s="272"/>
      <c r="K36" s="273">
        <f>VLOOKUP(A36,EQUIPOS!A6:D163,4,FALSE)</f>
        <v>6044.7192387462419</v>
      </c>
      <c r="L36" s="274"/>
      <c r="M36" s="275">
        <v>2</v>
      </c>
      <c r="N36" s="276">
        <f>K36/M36</f>
        <v>3022.3596193731209</v>
      </c>
    </row>
    <row r="37" spans="1:14">
      <c r="A37" s="116" t="s">
        <v>282</v>
      </c>
      <c r="B37" s="847" t="str">
        <f>VLOOKUP(A37,EQUIPOS!A7:D154,3,FALSE)</f>
        <v>Piloteadora potencia 250KW, RPM 1800, fuerza elevadora 200KN</v>
      </c>
      <c r="C37" s="848"/>
      <c r="D37" s="848"/>
      <c r="E37" s="848"/>
      <c r="F37" s="848"/>
      <c r="G37" s="848"/>
      <c r="H37" s="849"/>
      <c r="I37" s="425"/>
      <c r="J37" s="426"/>
      <c r="K37" s="273">
        <f>VLOOKUP(A37,EQUIPOS!A7:D164,4,FALSE)</f>
        <v>638306.35812107997</v>
      </c>
      <c r="L37" s="339"/>
      <c r="M37" s="340">
        <v>4</v>
      </c>
      <c r="N37" s="276">
        <f>K37/M37</f>
        <v>159576.58953026999</v>
      </c>
    </row>
    <row r="38" spans="1:14">
      <c r="A38" s="116" t="s">
        <v>363</v>
      </c>
      <c r="B38" s="847" t="str">
        <f>VLOOKUP(A38,EQUIPOS!A8:D154,3,FALSE)</f>
        <v>Vibrador de concreto, Motor de 3 hp a 18.000 rpm Mangueras de 4 mt</v>
      </c>
      <c r="C38" s="848"/>
      <c r="D38" s="848"/>
      <c r="E38" s="848"/>
      <c r="F38" s="848"/>
      <c r="G38" s="848"/>
      <c r="H38" s="849"/>
      <c r="I38" s="332"/>
      <c r="J38" s="334"/>
      <c r="K38" s="273">
        <f>VLOOKUP(A38,EQUIPOS!A8:D165,4,FALSE)</f>
        <v>7629.093745199214</v>
      </c>
      <c r="L38" s="427"/>
      <c r="M38" s="428">
        <v>2</v>
      </c>
      <c r="N38" s="276">
        <f>K38/M38</f>
        <v>3814.546872599607</v>
      </c>
    </row>
    <row r="39" spans="1:14">
      <c r="B39" s="847"/>
      <c r="C39" s="848"/>
      <c r="D39" s="848"/>
      <c r="E39" s="853"/>
      <c r="F39" s="848"/>
      <c r="G39" s="848"/>
      <c r="H39" s="849"/>
      <c r="I39" s="39"/>
      <c r="J39" s="40"/>
      <c r="K39" s="278"/>
      <c r="L39" s="280"/>
      <c r="M39" s="281"/>
      <c r="N39" s="282"/>
    </row>
    <row r="40" spans="1:14">
      <c r="B40" s="854" t="s">
        <v>952</v>
      </c>
      <c r="C40" s="855"/>
      <c r="D40" s="855"/>
      <c r="E40" s="41"/>
      <c r="F40" s="42"/>
      <c r="G40" s="42"/>
      <c r="H40" s="43"/>
      <c r="I40" s="39"/>
      <c r="J40" s="40"/>
      <c r="K40" s="283"/>
      <c r="L40" s="280"/>
      <c r="M40" s="405">
        <v>0.1</v>
      </c>
      <c r="N40" s="348">
        <f>N76*M40</f>
        <v>1240.0887785492826</v>
      </c>
    </row>
    <row r="41" spans="1:14" ht="15.75" thickBot="1">
      <c r="B41" s="847"/>
      <c r="C41" s="848"/>
      <c r="D41" s="848"/>
      <c r="E41" s="848"/>
      <c r="F41" s="848"/>
      <c r="G41" s="848"/>
      <c r="H41" s="849"/>
      <c r="I41" s="856"/>
      <c r="J41" s="857"/>
      <c r="K41" s="44"/>
      <c r="L41" s="858"/>
      <c r="M41" s="859"/>
      <c r="N41" s="108"/>
    </row>
    <row r="42" spans="1:14" ht="15.75" thickBot="1">
      <c r="B42" s="834" t="s">
        <v>953</v>
      </c>
      <c r="C42" s="835"/>
      <c r="D42" s="835"/>
      <c r="E42" s="835"/>
      <c r="F42" s="835"/>
      <c r="G42" s="835"/>
      <c r="H42" s="835"/>
      <c r="I42" s="835"/>
      <c r="J42" s="835"/>
      <c r="K42" s="835"/>
      <c r="L42" s="835"/>
      <c r="M42" s="836"/>
      <c r="N42" s="398">
        <f>SUM(N36:N41)</f>
        <v>167653.58480079201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5" t="s">
        <v>944</v>
      </c>
      <c r="C46" s="826"/>
      <c r="D46" s="826"/>
      <c r="E46" s="826"/>
      <c r="F46" s="826"/>
      <c r="G46" s="826"/>
      <c r="H46" s="826"/>
      <c r="I46" s="827"/>
      <c r="J46" s="319" t="s">
        <v>945</v>
      </c>
      <c r="K46" s="88" t="s">
        <v>946</v>
      </c>
      <c r="L46" s="828" t="s">
        <v>955</v>
      </c>
      <c r="M46" s="827"/>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2849.9768655016096</v>
      </c>
      <c r="N47" s="276">
        <f>K47*M47</f>
        <v>33844.102929859531</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11735.579256000001</v>
      </c>
      <c r="N48" s="276">
        <f>K48*M48</f>
        <v>5867.7896280000004</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4789.8770848766553</v>
      </c>
      <c r="N49" s="276">
        <f>K49*M49</f>
        <v>2394.9385424383277</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392528.34455038764</v>
      </c>
      <c r="N50" s="276">
        <f>K50*M50</f>
        <v>51792.894869740965</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4" t="s">
        <v>953</v>
      </c>
      <c r="C54" s="835"/>
      <c r="D54" s="835"/>
      <c r="E54" s="835"/>
      <c r="F54" s="835"/>
      <c r="G54" s="835"/>
      <c r="H54" s="835"/>
      <c r="I54" s="835"/>
      <c r="J54" s="835"/>
      <c r="K54" s="835"/>
      <c r="L54" s="835"/>
      <c r="M54" s="836"/>
      <c r="N54" s="398">
        <f>SUM(N47:N53)</f>
        <v>93899.725970038824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23">
        <f>VLOOKUP(A59,TRANSPORTE!A5:D117,4,FALSE)</f>
        <v>89.823524391018779</v>
      </c>
      <c r="M59" s="924"/>
      <c r="N59" s="291">
        <f>K59*L59</f>
        <v>4.4911762195509395</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3"/>
      <c r="M64" s="824"/>
      <c r="N64" s="130"/>
    </row>
    <row r="65" spans="1:15" ht="15.75" thickBot="1">
      <c r="B65" s="840" t="s">
        <v>953</v>
      </c>
      <c r="C65" s="841"/>
      <c r="D65" s="841"/>
      <c r="E65" s="841"/>
      <c r="F65" s="841"/>
      <c r="G65" s="841"/>
      <c r="H65" s="841"/>
      <c r="I65" s="841"/>
      <c r="J65" s="841"/>
      <c r="K65" s="841"/>
      <c r="L65" s="841"/>
      <c r="M65" s="842"/>
      <c r="N65" s="107">
        <f>N59+N60+N61+N62+N63</f>
        <v>4.4911762195509395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41">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21"/>
      <c r="C75" s="822"/>
      <c r="D75" s="822"/>
      <c r="E75" s="822"/>
      <c r="F75" s="822"/>
      <c r="G75" s="822"/>
      <c r="H75" s="822"/>
      <c r="I75" s="129"/>
      <c r="J75" s="129"/>
      <c r="K75" s="129"/>
      <c r="L75" s="922"/>
      <c r="M75" s="922"/>
      <c r="N75" s="48"/>
    </row>
    <row r="76" spans="1:15" ht="15.75" thickBot="1">
      <c r="B76" s="840" t="s">
        <v>953</v>
      </c>
      <c r="C76" s="841"/>
      <c r="D76" s="841"/>
      <c r="E76" s="841"/>
      <c r="F76" s="841"/>
      <c r="G76" s="841"/>
      <c r="H76" s="841"/>
      <c r="I76" s="841"/>
      <c r="J76" s="841"/>
      <c r="K76" s="841"/>
      <c r="L76" s="841"/>
      <c r="M76" s="842"/>
      <c r="N76" s="305">
        <f>SUM(N70:N75)</f>
        <v>12400.887785492825</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N42+N54+N65+N76</f>
        <v>273958.68973254319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54791.737946508641</v>
      </c>
      <c r="M83" s="869"/>
      <c r="N83" s="54"/>
    </row>
    <row r="84" spans="1:14">
      <c r="B84" s="92" t="s">
        <v>973</v>
      </c>
      <c r="C84" s="93"/>
      <c r="D84" s="93"/>
      <c r="E84" s="93"/>
      <c r="F84" s="93"/>
      <c r="G84" s="93"/>
      <c r="H84" s="93"/>
      <c r="I84" s="90"/>
      <c r="J84" s="91"/>
      <c r="K84" s="308">
        <v>0.05</v>
      </c>
      <c r="L84" s="868">
        <f>N78*K84</f>
        <v>13697.93448662716</v>
      </c>
      <c r="M84" s="869"/>
      <c r="N84" s="54"/>
    </row>
    <row r="85" spans="1:14" ht="15.75" thickBot="1">
      <c r="B85" s="94" t="s">
        <v>974</v>
      </c>
      <c r="C85" s="95"/>
      <c r="D85" s="95"/>
      <c r="E85" s="95"/>
      <c r="F85" s="95"/>
      <c r="G85" s="95"/>
      <c r="H85" s="95"/>
      <c r="I85" s="96"/>
      <c r="J85" s="97"/>
      <c r="K85" s="309">
        <v>0.05</v>
      </c>
      <c r="L85" s="870">
        <f>N78*K85</f>
        <v>13697.93448662716</v>
      </c>
      <c r="M85" s="871"/>
      <c r="N85" s="54"/>
    </row>
    <row r="86" spans="1:14" ht="15.75" thickBot="1">
      <c r="B86" s="834" t="s">
        <v>953</v>
      </c>
      <c r="C86" s="835"/>
      <c r="D86" s="835"/>
      <c r="E86" s="835"/>
      <c r="F86" s="835"/>
      <c r="G86" s="835"/>
      <c r="H86" s="835"/>
      <c r="I86" s="835"/>
      <c r="J86" s="835"/>
      <c r="K86" s="835"/>
      <c r="L86" s="835"/>
      <c r="M86" s="836"/>
      <c r="N86" s="55">
        <f>L83+L84+L85</f>
        <v>82187.606919762955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356146.29665230616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2"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1099</v>
      </c>
      <c r="C31" s="84" t="s">
        <v>2231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243</v>
      </c>
      <c r="B36" s="847" t="str">
        <f>VLOOKUP(A36,EQUIPOS!A6:D154,3,FALSE)</f>
        <v>Grúa 10 ton</v>
      </c>
      <c r="C36" s="848"/>
      <c r="D36" s="848"/>
      <c r="E36" s="848"/>
      <c r="F36" s="848"/>
      <c r="G36" s="848"/>
      <c r="H36" s="849"/>
      <c r="I36" s="271"/>
      <c r="J36" s="272"/>
      <c r="K36" s="273">
        <f>VLOOKUP(A36,EQUIPOS!A6:D163,4,FALSE)</f>
        <v>139260.24305899881</v>
      </c>
      <c r="L36" s="274"/>
      <c r="M36" s="275">
        <v>0.158</v>
      </c>
      <c r="N36" s="276">
        <f t="shared" ref="N36:N44" si="0">K36/M36</f>
        <v>881393.94341138483</v>
      </c>
    </row>
    <row r="37" spans="1:14">
      <c r="A37" s="116" t="s">
        <v>121</v>
      </c>
      <c r="B37" s="847" t="str">
        <f>VLOOKUP(A37,EQUIPOS!A7:D154,3,FALSE)</f>
        <v>Bomba eléctrica para accionar la celda</v>
      </c>
      <c r="C37" s="848"/>
      <c r="D37" s="848"/>
      <c r="E37" s="848"/>
      <c r="F37" s="848"/>
      <c r="G37" s="848"/>
      <c r="H37" s="849"/>
      <c r="I37" s="425"/>
      <c r="J37" s="426"/>
      <c r="K37" s="273">
        <f>VLOOKUP(A37,EQUIPOS!A7:D164,4,FALSE)</f>
        <v>73450.105227526612</v>
      </c>
      <c r="L37" s="339"/>
      <c r="M37" s="340">
        <v>0.158</v>
      </c>
      <c r="N37" s="276">
        <f t="shared" si="0"/>
        <v>464874.08371852286</v>
      </c>
    </row>
    <row r="38" spans="1:14">
      <c r="A38" s="116" t="s">
        <v>217</v>
      </c>
      <c r="B38" s="847" t="str">
        <f>VLOOKUP(A38,EQUIPOS!A8:D154,3,FALSE)</f>
        <v>Equipo de soldadura y de acetileno (incluye soldadura)</v>
      </c>
      <c r="C38" s="848"/>
      <c r="D38" s="848"/>
      <c r="E38" s="848"/>
      <c r="F38" s="848"/>
      <c r="G38" s="848"/>
      <c r="H38" s="849"/>
      <c r="I38" s="425"/>
      <c r="J38" s="426"/>
      <c r="K38" s="442">
        <f>VLOOKUP(A38,EQUIPOS!A8:D165,4,FALSE)</f>
        <v>34063.059143036611</v>
      </c>
      <c r="L38" s="339"/>
      <c r="M38" s="340">
        <v>0.158</v>
      </c>
      <c r="N38" s="276">
        <f t="shared" si="0"/>
        <v>215588.98191795324</v>
      </c>
    </row>
    <row r="39" spans="1:14">
      <c r="A39" s="116" t="s">
        <v>255</v>
      </c>
      <c r="B39" s="847" t="str">
        <f>VLOOKUP(A39,EQUIPOS!A9:D154,3,FALSE)</f>
        <v>Manómetro cable de acero para bajar la celda</v>
      </c>
      <c r="C39" s="848"/>
      <c r="D39" s="848"/>
      <c r="E39" s="848"/>
      <c r="F39" s="848"/>
      <c r="G39" s="848"/>
      <c r="H39" s="849"/>
      <c r="I39" s="425"/>
      <c r="J39" s="426"/>
      <c r="K39" s="442">
        <f>VLOOKUP(A39,EQUIPOS!A9:D166,4,FALSE)</f>
        <v>2077646.6890936941</v>
      </c>
      <c r="L39" s="339"/>
      <c r="M39" s="340">
        <v>0.158</v>
      </c>
      <c r="N39" s="276">
        <f t="shared" si="0"/>
        <v>13149662.589200595</v>
      </c>
    </row>
    <row r="40" spans="1:14">
      <c r="A40" s="116" t="s">
        <v>1648</v>
      </c>
      <c r="B40" s="847" t="str">
        <f>VLOOKUP(A40,EQUIPOS!A10:D154,3,FALSE)</f>
        <v xml:space="preserve">Retroexcavadora sobre llantas 
</v>
      </c>
      <c r="C40" s="848"/>
      <c r="D40" s="848"/>
      <c r="E40" s="848"/>
      <c r="F40" s="848"/>
      <c r="G40" s="848"/>
      <c r="H40" s="849"/>
      <c r="I40" s="425"/>
      <c r="J40" s="426"/>
      <c r="K40" s="442">
        <f>VLOOKUP(A40,EQUIPOS!A10:D167,4,FALSE)</f>
        <v>122065.49992318742</v>
      </c>
      <c r="L40" s="339"/>
      <c r="M40" s="340">
        <v>0.158</v>
      </c>
      <c r="N40" s="276">
        <f t="shared" si="0"/>
        <v>772566.45521004696</v>
      </c>
    </row>
    <row r="41" spans="1:14">
      <c r="A41" s="116" t="s">
        <v>115</v>
      </c>
      <c r="B41" s="847" t="str">
        <f>VLOOKUP(A41,EQUIPOS!A6:D154,3,FALSE)</f>
        <v>Andamiaje para Aplicar la Carga (Equipos Sustituto de la Tara)</v>
      </c>
      <c r="C41" s="848"/>
      <c r="D41" s="848"/>
      <c r="E41" s="848"/>
      <c r="F41" s="848"/>
      <c r="G41" s="848"/>
      <c r="H41" s="849"/>
      <c r="I41" s="425"/>
      <c r="J41" s="426"/>
      <c r="K41" s="442">
        <f>VLOOKUP(A41,EQUIPOS!A6:D154,4,FALSE)</f>
        <v>72900.072684855768</v>
      </c>
      <c r="L41" s="339"/>
      <c r="M41" s="340">
        <v>0.158</v>
      </c>
      <c r="N41" s="276">
        <f t="shared" si="0"/>
        <v>461392.86509402381</v>
      </c>
    </row>
    <row r="42" spans="1:14">
      <c r="A42" s="116" t="s">
        <v>224</v>
      </c>
      <c r="B42" s="847" t="str">
        <f>VLOOKUP(A42,EQUIPOS!A12:D156,3,FALSE)</f>
        <v>Equipo de Medición (Deformimetros Eléctricos, Mecánicos, Celdas de Carga,  Etc.)</v>
      </c>
      <c r="C42" s="848"/>
      <c r="D42" s="848"/>
      <c r="E42" s="848"/>
      <c r="F42" s="848"/>
      <c r="G42" s="848"/>
      <c r="H42" s="849"/>
      <c r="I42" s="332"/>
      <c r="J42" s="334"/>
      <c r="K42" s="442">
        <f>VLOOKUP(A42,EQUIPOS!A12:D169,4,FALSE)</f>
        <v>202389.93339221756</v>
      </c>
      <c r="L42" s="427"/>
      <c r="M42" s="428">
        <v>0.158</v>
      </c>
      <c r="N42" s="276">
        <f t="shared" si="0"/>
        <v>1280948.9455203642</v>
      </c>
    </row>
    <row r="43" spans="1:14">
      <c r="A43" t="s">
        <v>335</v>
      </c>
      <c r="B43" s="847" t="str">
        <f>VLOOKUP(A43,EQUIPOS!A13:D157,3,FALSE)</f>
        <v>Tara (Recebo, Agua, Etc.)</v>
      </c>
      <c r="C43" s="848"/>
      <c r="D43" s="848"/>
      <c r="E43" s="848"/>
      <c r="F43" s="848"/>
      <c r="G43" s="848"/>
      <c r="H43" s="849"/>
      <c r="I43" s="39"/>
      <c r="J43" s="40"/>
      <c r="K43" s="442">
        <f>VLOOKUP(A43,EQUIPOS!A13:D170,4,FALSE)</f>
        <v>376224.30963436747</v>
      </c>
      <c r="L43" s="280"/>
      <c r="M43" s="281">
        <v>2.8000000000000001E-2</v>
      </c>
      <c r="N43" s="276">
        <f t="shared" si="0"/>
        <v>13436582.486941695</v>
      </c>
    </row>
    <row r="44" spans="1:14">
      <c r="A44" t="s">
        <v>216</v>
      </c>
      <c r="B44" s="847" t="str">
        <f>VLOOKUP(A44,EQUIPOS!A14:D158,3,FALSE)</f>
        <v xml:space="preserve">Equipo de topografía Teodolito electrónico con abertura de anteojo de 42 mm. Aumento del anteojo: 30x.Distancia mínima de enfoque: 1.0 m. Precisión: 5´´. Compensador con rango de trabajo ±3´. </v>
      </c>
      <c r="C44" s="848"/>
      <c r="D44" s="848"/>
      <c r="E44" s="848"/>
      <c r="F44" s="848"/>
      <c r="G44" s="848"/>
      <c r="H44" s="849"/>
      <c r="I44" s="39"/>
      <c r="J44" s="40"/>
      <c r="K44" s="442">
        <f>VLOOKUP(A44,EQUIPOS!A14:D171,4,FALSE)</f>
        <v>17073.563745329127</v>
      </c>
      <c r="L44" s="280"/>
      <c r="M44" s="281">
        <v>0.158</v>
      </c>
      <c r="N44" s="277">
        <f t="shared" si="0"/>
        <v>108060.53003372865</v>
      </c>
    </row>
    <row r="45" spans="1:14">
      <c r="B45" s="854" t="s">
        <v>952</v>
      </c>
      <c r="C45" s="855"/>
      <c r="D45" s="855"/>
      <c r="E45" s="41"/>
      <c r="F45" s="42"/>
      <c r="G45" s="42"/>
      <c r="H45" s="43"/>
      <c r="I45" s="39"/>
      <c r="J45" s="40"/>
      <c r="K45" s="283"/>
      <c r="L45" s="280"/>
      <c r="M45" s="405">
        <v>0.02</v>
      </c>
      <c r="N45" s="348">
        <f>N79*M45</f>
        <v>7707.987993879492</v>
      </c>
    </row>
    <row r="46" spans="1:14" ht="15.75" thickBot="1">
      <c r="B46" s="847"/>
      <c r="C46" s="848"/>
      <c r="D46" s="848"/>
      <c r="E46" s="848"/>
      <c r="F46" s="848"/>
      <c r="G46" s="848"/>
      <c r="H46" s="849"/>
      <c r="I46" s="856"/>
      <c r="J46" s="857"/>
      <c r="K46" s="44"/>
      <c r="L46" s="858"/>
      <c r="M46" s="859"/>
      <c r="N46" s="108"/>
    </row>
    <row r="47" spans="1:14" ht="15.75" thickBot="1">
      <c r="B47" s="834" t="s">
        <v>953</v>
      </c>
      <c r="C47" s="835"/>
      <c r="D47" s="835"/>
      <c r="E47" s="835"/>
      <c r="F47" s="835"/>
      <c r="G47" s="835"/>
      <c r="H47" s="835"/>
      <c r="I47" s="835"/>
      <c r="J47" s="835"/>
      <c r="K47" s="835"/>
      <c r="L47" s="835"/>
      <c r="M47" s="836"/>
      <c r="N47" s="398">
        <f>SUM(N36:N46)</f>
        <v>30778778.869042199</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25" t="s">
        <v>944</v>
      </c>
      <c r="C51" s="826"/>
      <c r="D51" s="826"/>
      <c r="E51" s="826"/>
      <c r="F51" s="826"/>
      <c r="G51" s="826"/>
      <c r="H51" s="826"/>
      <c r="I51" s="827"/>
      <c r="J51" s="319" t="s">
        <v>945</v>
      </c>
      <c r="K51" s="88" t="s">
        <v>946</v>
      </c>
      <c r="L51" s="828" t="s">
        <v>955</v>
      </c>
      <c r="M51" s="827"/>
      <c r="N51" s="89" t="s">
        <v>951</v>
      </c>
    </row>
    <row r="52" spans="1:14">
      <c r="A52" s="164" t="s">
        <v>410</v>
      </c>
      <c r="B52" s="670" t="str">
        <f>VLOOKUP(A52,MATERIALES!A5:D373,3,FALSE)</f>
        <v>Celda especial de carga</v>
      </c>
      <c r="C52" s="671"/>
      <c r="D52" s="671"/>
      <c r="E52" s="285"/>
      <c r="F52" s="285"/>
      <c r="G52" s="285"/>
      <c r="H52" s="285"/>
      <c r="I52" s="272"/>
      <c r="J52" s="228" t="str">
        <f>VLOOKUP(A52,MATERIALES!A6:D644,2,FALSE)</f>
        <v>u</v>
      </c>
      <c r="K52" s="286">
        <v>1</v>
      </c>
      <c r="L52" s="271"/>
      <c r="M52" s="406">
        <f>VLOOKUP(A52,MATERIALES!A5:D396,4,FALSE)</f>
        <v>19559298.760000002</v>
      </c>
      <c r="N52" s="276">
        <f t="shared" ref="N52:N58" si="1">K52*M52</f>
        <v>19559298.760000002</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3123.8328814412976</v>
      </c>
      <c r="N53" s="276">
        <f t="shared" si="1"/>
        <v>93714.986443238929</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87715.219432913553</v>
      </c>
      <c r="N54" s="276">
        <f t="shared" si="1"/>
        <v>5262913.1659748135</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39031.77268951515</v>
      </c>
      <c r="N55" s="276">
        <f t="shared" si="1"/>
        <v>468381.27227418183</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1756859.0876664929</v>
      </c>
      <c r="N56" s="276">
        <f t="shared" si="1"/>
        <v>3513718.1753329858</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1443934.9601863895</v>
      </c>
      <c r="N57" s="276">
        <f t="shared" si="1"/>
        <v>7219674.8009319473</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14869.444515660574</v>
      </c>
      <c r="N58" s="276">
        <f t="shared" si="1"/>
        <v>1040861.1160962402</v>
      </c>
    </row>
    <row r="59" spans="1:14" ht="15.75" thickBot="1">
      <c r="B59" s="834" t="s">
        <v>953</v>
      </c>
      <c r="C59" s="835"/>
      <c r="D59" s="835"/>
      <c r="E59" s="835"/>
      <c r="F59" s="835"/>
      <c r="G59" s="835"/>
      <c r="H59" s="835"/>
      <c r="I59" s="835"/>
      <c r="J59" s="835"/>
      <c r="K59" s="835"/>
      <c r="L59" s="835"/>
      <c r="M59" s="836"/>
      <c r="N59" s="398">
        <f>SUM(N52:N58)</f>
        <v>37158562.277053416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1395</v>
      </c>
      <c r="B64" s="49" t="str">
        <f>VLOOKUP(A64,TRANSPORTE!A5:D117,3,FALSE)</f>
        <v>Transporte de Equipos para Prueba (1)</v>
      </c>
      <c r="C64" s="321"/>
      <c r="D64" s="321"/>
      <c r="E64" s="321"/>
      <c r="F64" s="321"/>
      <c r="G64" s="321"/>
      <c r="H64" s="315" t="s">
        <v>1468</v>
      </c>
      <c r="I64" s="283">
        <v>0.05</v>
      </c>
      <c r="J64" s="290">
        <v>1</v>
      </c>
      <c r="K64" s="283">
        <f>I64*J64</f>
        <v>0.05</v>
      </c>
      <c r="L64" s="923">
        <f>VLOOKUP(A64,TRANSPORTE!A5:D117,4,FALSE)</f>
        <v>142451.43354827713</v>
      </c>
      <c r="M64" s="924"/>
      <c r="N64" s="291">
        <f>K64*L64</f>
        <v>7122.5716774138564</v>
      </c>
    </row>
    <row r="65" spans="1:15">
      <c r="B65" s="49"/>
      <c r="C65" s="50"/>
      <c r="D65" s="50"/>
      <c r="E65" s="50"/>
      <c r="F65" s="50"/>
      <c r="G65" s="50"/>
      <c r="H65" s="315"/>
      <c r="I65" s="283"/>
      <c r="J65" s="290"/>
      <c r="K65" s="283"/>
      <c r="L65" s="923"/>
      <c r="M65" s="924"/>
      <c r="N65" s="291"/>
    </row>
    <row r="66" spans="1:15">
      <c r="B66" s="49"/>
      <c r="C66" s="50"/>
      <c r="D66" s="50"/>
      <c r="E66" s="50"/>
      <c r="F66" s="50"/>
      <c r="G66" s="50"/>
      <c r="H66" s="315"/>
      <c r="I66" s="283"/>
      <c r="J66" s="290"/>
      <c r="K66" s="283"/>
      <c r="L66" s="923"/>
      <c r="M66" s="924"/>
      <c r="N66" s="291"/>
    </row>
    <row r="67" spans="1:15">
      <c r="B67" s="49"/>
      <c r="C67" s="50"/>
      <c r="D67" s="50"/>
      <c r="E67" s="50"/>
      <c r="F67" s="50"/>
      <c r="G67" s="50"/>
      <c r="H67" s="315"/>
      <c r="I67" s="283"/>
      <c r="J67" s="290"/>
      <c r="K67" s="283"/>
      <c r="L67" s="923"/>
      <c r="M67" s="924"/>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7122.5716774138564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15</v>
      </c>
      <c r="B75" s="52" t="str">
        <f>VLOOKUP(A75,'MANO DE OBRA'!A8:D68,3,FALSE)</f>
        <v>Obrero (6)</v>
      </c>
      <c r="C75" s="50"/>
      <c r="D75" s="50"/>
      <c r="E75" s="50"/>
      <c r="F75" s="50"/>
      <c r="G75" s="50"/>
      <c r="H75" s="50"/>
      <c r="I75" s="296">
        <f>K75/J75*100</f>
        <v>175560</v>
      </c>
      <c r="J75" s="297">
        <v>185</v>
      </c>
      <c r="K75" s="298">
        <f>VLOOKUP(A75,'MANO DE OBRA'!A8:D99,4,FALSE)</f>
        <v>324786</v>
      </c>
      <c r="L75" s="53"/>
      <c r="M75" s="438">
        <v>1.26</v>
      </c>
      <c r="N75" s="399">
        <f>K75/M75</f>
        <v>257766.66666666666</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2228</v>
      </c>
      <c r="B77" s="52" t="str">
        <f>VLOOKUP(A77,'MANO DE OBRA'!A11:D72,3,FALSE)</f>
        <v>Celador</v>
      </c>
      <c r="C77" s="50"/>
      <c r="D77" s="50"/>
      <c r="E77" s="50"/>
      <c r="F77" s="50"/>
      <c r="G77" s="50"/>
      <c r="H77" s="50"/>
      <c r="I77" s="296">
        <f>K77/J77*100</f>
        <v>29260.000000000004</v>
      </c>
      <c r="J77" s="297">
        <v>185</v>
      </c>
      <c r="K77" s="302">
        <f>VLOOKUP(A77,'MANO DE OBRA'!A11:D103,4,FALSE)</f>
        <v>54131</v>
      </c>
      <c r="L77" s="322"/>
      <c r="M77" s="304">
        <v>1.26</v>
      </c>
      <c r="N77" s="399">
        <f>K77/M77</f>
        <v>42961.111111111109</v>
      </c>
    </row>
    <row r="78" spans="1:15" ht="15.75" thickBot="1">
      <c r="B78" s="821"/>
      <c r="C78" s="822"/>
      <c r="D78" s="822"/>
      <c r="E78" s="822"/>
      <c r="F78" s="822"/>
      <c r="G78" s="822"/>
      <c r="H78" s="822"/>
      <c r="I78" s="129"/>
      <c r="J78" s="129"/>
      <c r="K78" s="129"/>
      <c r="L78" s="922"/>
      <c r="M78" s="922"/>
      <c r="N78" s="48"/>
    </row>
    <row r="79" spans="1:15" ht="15.75" thickBot="1">
      <c r="B79" s="840" t="s">
        <v>953</v>
      </c>
      <c r="C79" s="841"/>
      <c r="D79" s="841"/>
      <c r="E79" s="841"/>
      <c r="F79" s="841"/>
      <c r="G79" s="841"/>
      <c r="H79" s="841"/>
      <c r="I79" s="841"/>
      <c r="J79" s="841"/>
      <c r="K79" s="841"/>
      <c r="L79" s="841"/>
      <c r="M79" s="842"/>
      <c r="N79" s="305">
        <f>SUM(N75:N78)</f>
        <v>385399.39969397458</v>
      </c>
    </row>
    <row r="80" spans="1:15" ht="15.75" thickBot="1">
      <c r="B80" s="36"/>
      <c r="C80" s="37"/>
      <c r="D80" s="37"/>
      <c r="E80" s="37"/>
      <c r="F80" s="37"/>
      <c r="G80" s="37"/>
      <c r="H80" s="37"/>
      <c r="I80" s="37"/>
      <c r="J80" s="37"/>
      <c r="K80" s="37"/>
      <c r="L80" s="37"/>
      <c r="M80" s="37"/>
      <c r="N80" s="38"/>
    </row>
    <row r="81" spans="1:14" ht="15.75" thickBot="1">
      <c r="B81" s="834" t="s">
        <v>967</v>
      </c>
      <c r="C81" s="835"/>
      <c r="D81" s="835"/>
      <c r="E81" s="835"/>
      <c r="F81" s="835"/>
      <c r="G81" s="835"/>
      <c r="H81" s="835"/>
      <c r="I81" s="835"/>
      <c r="J81" s="835"/>
      <c r="K81" s="835"/>
      <c r="L81" s="835"/>
      <c r="M81" s="836"/>
      <c r="N81" s="102">
        <f>N47+N59+N70+N79</f>
        <v>68329863.117467016</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25" t="s">
        <v>969</v>
      </c>
      <c r="C85" s="826"/>
      <c r="D85" s="826"/>
      <c r="E85" s="826"/>
      <c r="F85" s="826"/>
      <c r="G85" s="826"/>
      <c r="H85" s="826"/>
      <c r="I85" s="318"/>
      <c r="J85" s="338"/>
      <c r="K85" s="306" t="s">
        <v>970</v>
      </c>
      <c r="L85" s="864" t="s">
        <v>971</v>
      </c>
      <c r="M85" s="865"/>
      <c r="N85" s="307"/>
    </row>
    <row r="86" spans="1:14">
      <c r="B86" s="866" t="s">
        <v>972</v>
      </c>
      <c r="C86" s="867"/>
      <c r="D86" s="867"/>
      <c r="E86" s="867"/>
      <c r="F86" s="867"/>
      <c r="G86" s="867"/>
      <c r="H86" s="867"/>
      <c r="I86" s="90"/>
      <c r="J86" s="91"/>
      <c r="K86" s="308">
        <v>0.2</v>
      </c>
      <c r="L86" s="868">
        <f>N81*K86</f>
        <v>13665972.623493403</v>
      </c>
      <c r="M86" s="869"/>
      <c r="N86" s="54"/>
    </row>
    <row r="87" spans="1:14">
      <c r="B87" s="92" t="s">
        <v>973</v>
      </c>
      <c r="C87" s="93"/>
      <c r="D87" s="93"/>
      <c r="E87" s="93"/>
      <c r="F87" s="93"/>
      <c r="G87" s="93"/>
      <c r="H87" s="93"/>
      <c r="I87" s="90"/>
      <c r="J87" s="91"/>
      <c r="K87" s="308">
        <v>0.05</v>
      </c>
      <c r="L87" s="868">
        <f>N81*K87</f>
        <v>3416493.1558733508</v>
      </c>
      <c r="M87" s="869"/>
      <c r="N87" s="54"/>
    </row>
    <row r="88" spans="1:14" ht="15.75" thickBot="1">
      <c r="B88" s="94" t="s">
        <v>974</v>
      </c>
      <c r="C88" s="95"/>
      <c r="D88" s="95"/>
      <c r="E88" s="95"/>
      <c r="F88" s="95"/>
      <c r="G88" s="95"/>
      <c r="H88" s="95"/>
      <c r="I88" s="96"/>
      <c r="J88" s="97"/>
      <c r="K88" s="309">
        <v>0.05</v>
      </c>
      <c r="L88" s="870">
        <f>N81*K88</f>
        <v>3416493.1558733508</v>
      </c>
      <c r="M88" s="871"/>
      <c r="N88" s="54"/>
    </row>
    <row r="89" spans="1:14" ht="15.75" thickBot="1">
      <c r="B89" s="834" t="s">
        <v>953</v>
      </c>
      <c r="C89" s="835"/>
      <c r="D89" s="835"/>
      <c r="E89" s="835"/>
      <c r="F89" s="835"/>
      <c r="G89" s="835"/>
      <c r="H89" s="835"/>
      <c r="I89" s="835"/>
      <c r="J89" s="835"/>
      <c r="K89" s="835"/>
      <c r="L89" s="835"/>
      <c r="M89" s="836"/>
      <c r="N89" s="55">
        <f>L86+L87+L88</f>
        <v>20498958.935240105</v>
      </c>
    </row>
    <row r="90" spans="1:14" ht="15.75" thickBot="1">
      <c r="B90" s="36"/>
      <c r="C90" s="37"/>
      <c r="D90" s="37"/>
      <c r="E90" s="37"/>
      <c r="F90" s="37"/>
      <c r="G90" s="37"/>
      <c r="H90" s="37"/>
      <c r="I90" s="37"/>
      <c r="J90" s="37"/>
      <c r="K90" s="37"/>
      <c r="L90" s="37"/>
      <c r="M90" s="37"/>
      <c r="N90" s="38"/>
    </row>
    <row r="91" spans="1:14" ht="15.75" thickBot="1">
      <c r="A91" t="s">
        <v>2016</v>
      </c>
      <c r="B91" s="834" t="s">
        <v>975</v>
      </c>
      <c r="C91" s="835"/>
      <c r="D91" s="835"/>
      <c r="E91" s="835"/>
      <c r="F91" s="835"/>
      <c r="G91" s="835"/>
      <c r="H91" s="835"/>
      <c r="I91" s="835"/>
      <c r="J91" s="835"/>
      <c r="K91" s="835"/>
      <c r="L91" s="835"/>
      <c r="M91" s="836"/>
      <c r="N91" s="192">
        <f>N81+N89</f>
        <v>88828822.052707121</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2216</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2217</v>
      </c>
      <c r="C107" s="259"/>
      <c r="D107" s="259"/>
      <c r="E107" s="259"/>
      <c r="F107" s="259"/>
      <c r="G107" s="259"/>
      <c r="H107" s="259"/>
      <c r="I107" s="259"/>
      <c r="J107" s="259"/>
      <c r="K107" s="259"/>
      <c r="L107" s="259"/>
      <c r="M107" s="259"/>
      <c r="N107" s="260"/>
    </row>
    <row r="108" spans="2:14" ht="15" customHeight="1">
      <c r="B108" s="978" t="s">
        <v>2218</v>
      </c>
      <c r="C108" s="979"/>
      <c r="D108" s="979"/>
      <c r="E108" s="979"/>
      <c r="F108" s="979"/>
      <c r="G108" s="979"/>
      <c r="H108" s="979"/>
      <c r="I108" s="979"/>
      <c r="J108" s="979"/>
      <c r="K108" s="979"/>
      <c r="L108" s="979"/>
      <c r="M108" s="979"/>
      <c r="N108" s="980"/>
    </row>
    <row r="109" spans="2:14" ht="15" customHeight="1">
      <c r="B109" s="978"/>
      <c r="C109" s="979"/>
      <c r="D109" s="979"/>
      <c r="E109" s="979"/>
      <c r="F109" s="979"/>
      <c r="G109" s="979"/>
      <c r="H109" s="979"/>
      <c r="I109" s="979"/>
      <c r="J109" s="979"/>
      <c r="K109" s="979"/>
      <c r="L109" s="979"/>
      <c r="M109" s="979"/>
      <c r="N109" s="980"/>
    </row>
    <row r="110" spans="2:14" ht="30" customHeight="1">
      <c r="B110" s="981" t="s">
        <v>2219</v>
      </c>
      <c r="C110" s="982"/>
      <c r="D110" s="982"/>
      <c r="E110" s="982"/>
      <c r="F110" s="982"/>
      <c r="G110" s="982"/>
      <c r="H110" s="982"/>
      <c r="I110" s="982"/>
      <c r="J110" s="982"/>
      <c r="K110" s="982"/>
      <c r="L110" s="982"/>
      <c r="M110" s="982"/>
      <c r="N110" s="983"/>
    </row>
    <row r="111" spans="2:14">
      <c r="B111" s="981"/>
      <c r="C111" s="982"/>
      <c r="D111" s="982"/>
      <c r="E111" s="982"/>
      <c r="F111" s="982"/>
      <c r="G111" s="982"/>
      <c r="H111" s="982"/>
      <c r="I111" s="982"/>
      <c r="J111" s="982"/>
      <c r="K111" s="982"/>
      <c r="L111" s="982"/>
      <c r="M111" s="982"/>
      <c r="N111" s="983"/>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2220</v>
      </c>
      <c r="C121" s="261"/>
      <c r="D121" s="261"/>
      <c r="E121" s="247"/>
      <c r="F121" s="247"/>
      <c r="G121" s="247"/>
      <c r="H121" s="247"/>
      <c r="I121" s="247"/>
      <c r="J121" s="984"/>
      <c r="K121" s="984"/>
      <c r="L121" s="984"/>
      <c r="M121" s="984"/>
      <c r="N121" s="985"/>
    </row>
    <row r="122" spans="2:14" ht="15.75" thickBot="1">
      <c r="B122" s="423" t="s">
        <v>2221</v>
      </c>
      <c r="C122" s="424"/>
      <c r="D122" s="424"/>
      <c r="E122" s="263"/>
      <c r="F122" s="263"/>
      <c r="G122" s="263"/>
      <c r="H122" s="263"/>
      <c r="I122" s="263"/>
      <c r="J122" s="986"/>
      <c r="K122" s="986"/>
      <c r="L122" s="986"/>
      <c r="M122" s="986"/>
      <c r="N122" s="98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49" zoomScale="75" zoomScaleNormal="75" workbookViewId="0">
      <selection activeCell="C72" sqref="C72"/>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1650</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140</v>
      </c>
      <c r="B36" s="847" t="str">
        <f>VLOOKUP(A36,EQUIPOS!A6:D154,3,FALSE)</f>
        <v>Camisa para Pilote D=1.20m</v>
      </c>
      <c r="C36" s="848"/>
      <c r="D36" s="848"/>
      <c r="E36" s="848"/>
      <c r="F36" s="848"/>
      <c r="G36" s="848"/>
      <c r="H36" s="849"/>
      <c r="I36" s="271"/>
      <c r="J36" s="272"/>
      <c r="K36" s="273">
        <f>VLOOKUP(A36,EQUIPOS!A6:D163,4,FALSE)</f>
        <v>42923.555415232062</v>
      </c>
      <c r="L36" s="274"/>
      <c r="M36" s="275">
        <v>1</v>
      </c>
      <c r="N36" s="276">
        <f t="shared" ref="N36:N42" si="0">K36/M36</f>
        <v>42923.555415232062</v>
      </c>
    </row>
    <row r="37" spans="1:14">
      <c r="A37" s="116" t="s">
        <v>206</v>
      </c>
      <c r="B37" s="847" t="str">
        <f>VLOOKUP(A37,EQUIPOS!A7:D154,3,FALSE)</f>
        <v>Equipo de Soldadura</v>
      </c>
      <c r="C37" s="848"/>
      <c r="D37" s="848"/>
      <c r="E37" s="848"/>
      <c r="F37" s="848"/>
      <c r="G37" s="848"/>
      <c r="H37" s="849"/>
      <c r="I37" s="425"/>
      <c r="J37" s="426"/>
      <c r="K37" s="273">
        <f>VLOOKUP(A37,EQUIPOS!A7:D164,4,FALSE)</f>
        <v>12206.549992318742</v>
      </c>
      <c r="L37" s="339"/>
      <c r="M37" s="340">
        <v>1</v>
      </c>
      <c r="N37" s="276">
        <f t="shared" si="0"/>
        <v>12206.549992318742</v>
      </c>
    </row>
    <row r="38" spans="1:14">
      <c r="A38" s="116" t="s">
        <v>242</v>
      </c>
      <c r="B38" s="847" t="str">
        <f>VLOOKUP(A38,EQUIPOS!A8:D154,3,FALSE)</f>
        <v>Grúa con torre capacidad 1 ton en la punta.</v>
      </c>
      <c r="C38" s="848"/>
      <c r="D38" s="848"/>
      <c r="E38" s="848"/>
      <c r="F38" s="848"/>
      <c r="G38" s="848"/>
      <c r="H38" s="849"/>
      <c r="I38" s="425"/>
      <c r="J38" s="426"/>
      <c r="K38" s="442">
        <f>VLOOKUP(A38,EQUIPOS!A8:D165,4,FALSE)</f>
        <v>174078.37949500297</v>
      </c>
      <c r="L38" s="339"/>
      <c r="M38" s="340">
        <v>2.5</v>
      </c>
      <c r="N38" s="276">
        <f t="shared" si="0"/>
        <v>69631.351798001182</v>
      </c>
    </row>
    <row r="39" spans="1:14">
      <c r="A39" s="116" t="s">
        <v>267</v>
      </c>
      <c r="B39" s="847" t="str">
        <f>VLOOKUP(A39,EQUIPOS!A9:D154,3,FALSE)</f>
        <v>Motobomba de concreto</v>
      </c>
      <c r="C39" s="848"/>
      <c r="D39" s="848"/>
      <c r="E39" s="848"/>
      <c r="F39" s="848"/>
      <c r="G39" s="848"/>
      <c r="H39" s="849"/>
      <c r="I39" s="425"/>
      <c r="J39" s="426"/>
      <c r="K39" s="442">
        <f>VLOOKUP(A39,EQUIPOS!A9:D166,4,FALSE)</f>
        <v>84480.487569736724</v>
      </c>
      <c r="L39" s="339"/>
      <c r="M39" s="340">
        <v>2.5499800000000001</v>
      </c>
      <c r="N39" s="276">
        <f t="shared" si="0"/>
        <v>33129.862810585466</v>
      </c>
    </row>
    <row r="40" spans="1:14">
      <c r="A40" s="116" t="s">
        <v>277</v>
      </c>
      <c r="B40" s="847" t="str">
        <f>VLOOKUP(A40,EQUIPOS!A10:D154,3,FALSE)</f>
        <v>Pala auxiliar de piloteadora</v>
      </c>
      <c r="C40" s="848"/>
      <c r="D40" s="848"/>
      <c r="E40" s="848"/>
      <c r="F40" s="848"/>
      <c r="G40" s="848"/>
      <c r="H40" s="849"/>
      <c r="I40" s="425"/>
      <c r="J40" s="426"/>
      <c r="K40" s="442">
        <f>VLOOKUP(A40,EQUIPOS!A10:D167,4,FALSE)</f>
        <v>428057.05944999045</v>
      </c>
      <c r="L40" s="339"/>
      <c r="M40" s="340">
        <v>2.5</v>
      </c>
      <c r="N40" s="276">
        <f t="shared" si="0"/>
        <v>171222.82377999619</v>
      </c>
    </row>
    <row r="41" spans="1:14">
      <c r="A41" s="116" t="s">
        <v>282</v>
      </c>
      <c r="B41" s="847" t="str">
        <f>VLOOKUP(A41,EQUIPOS!A6:D154,3,FALSE)</f>
        <v>Piloteadora potencia 250KW, RPM 1800, fuerza elevadora 200KN</v>
      </c>
      <c r="C41" s="848"/>
      <c r="D41" s="848"/>
      <c r="E41" s="848"/>
      <c r="F41" s="848"/>
      <c r="G41" s="848"/>
      <c r="H41" s="849"/>
      <c r="I41" s="425"/>
      <c r="J41" s="426"/>
      <c r="K41" s="442">
        <f>VLOOKUP(A41,EQUIPOS!A6:D154,4,FALSE)</f>
        <v>638306.35812107997</v>
      </c>
      <c r="L41" s="339"/>
      <c r="M41" s="340">
        <v>1</v>
      </c>
      <c r="N41" s="276">
        <f t="shared" si="0"/>
        <v>638306.35812107997</v>
      </c>
    </row>
    <row r="42" spans="1:14">
      <c r="A42" s="116" t="s">
        <v>310</v>
      </c>
      <c r="B42" s="847" t="str">
        <f>VLOOKUP(A42,EQUIPOS!A12:D156,3,FALSE)</f>
        <v>Retroexcavadora A25C</v>
      </c>
      <c r="C42" s="848"/>
      <c r="D42" s="848"/>
      <c r="E42" s="848"/>
      <c r="F42" s="848"/>
      <c r="G42" s="848"/>
      <c r="H42" s="849"/>
      <c r="I42" s="332"/>
      <c r="J42" s="334"/>
      <c r="K42" s="442">
        <f>VLOOKUP(A42,EQUIPOS!A12:D169,4,FALSE)</f>
        <v>142409.74991038532</v>
      </c>
      <c r="L42" s="427"/>
      <c r="M42" s="428">
        <v>2.5</v>
      </c>
      <c r="N42" s="276">
        <f t="shared" si="0"/>
        <v>56963.89996415413</v>
      </c>
    </row>
    <row r="43" spans="1:14">
      <c r="B43" s="847"/>
      <c r="C43" s="848"/>
      <c r="D43" s="848"/>
      <c r="E43" s="848"/>
      <c r="F43" s="848"/>
      <c r="G43" s="848"/>
      <c r="H43" s="849"/>
      <c r="I43" s="39"/>
      <c r="J43" s="40"/>
      <c r="K43" s="442"/>
      <c r="L43" s="280"/>
      <c r="M43" s="281"/>
      <c r="N43" s="276"/>
    </row>
    <row r="44" spans="1:14">
      <c r="B44" s="324"/>
      <c r="C44" s="325"/>
      <c r="D44" s="325"/>
      <c r="E44" s="325"/>
      <c r="F44" s="327"/>
      <c r="G44" s="327"/>
      <c r="H44" s="128"/>
      <c r="I44" s="39"/>
      <c r="J44" s="40"/>
      <c r="K44" s="442"/>
      <c r="L44" s="280"/>
      <c r="M44" s="281"/>
      <c r="N44" s="277"/>
    </row>
    <row r="45" spans="1:14">
      <c r="B45" s="854" t="s">
        <v>952</v>
      </c>
      <c r="C45" s="855"/>
      <c r="D45" s="855"/>
      <c r="E45" s="41"/>
      <c r="F45" s="42"/>
      <c r="G45" s="42"/>
      <c r="H45" s="43"/>
      <c r="I45" s="39"/>
      <c r="J45" s="40"/>
      <c r="K45" s="283"/>
      <c r="L45" s="280"/>
      <c r="M45" s="405">
        <v>0.1</v>
      </c>
      <c r="N45" s="348">
        <f>N83*M45</f>
        <v>8989.0050753001669</v>
      </c>
    </row>
    <row r="46" spans="1:14" ht="15.75" thickBot="1">
      <c r="B46" s="847"/>
      <c r="C46" s="848"/>
      <c r="D46" s="848"/>
      <c r="E46" s="848"/>
      <c r="F46" s="848"/>
      <c r="G46" s="848"/>
      <c r="H46" s="849"/>
      <c r="I46" s="856"/>
      <c r="J46" s="857"/>
      <c r="K46" s="44"/>
      <c r="L46" s="858"/>
      <c r="M46" s="859"/>
      <c r="N46" s="108"/>
    </row>
    <row r="47" spans="1:14" ht="15.75" thickBot="1">
      <c r="B47" s="834" t="s">
        <v>953</v>
      </c>
      <c r="C47" s="835"/>
      <c r="D47" s="835"/>
      <c r="E47" s="835"/>
      <c r="F47" s="835"/>
      <c r="G47" s="835"/>
      <c r="H47" s="835"/>
      <c r="I47" s="835"/>
      <c r="J47" s="835"/>
      <c r="K47" s="835"/>
      <c r="L47" s="835"/>
      <c r="M47" s="836"/>
      <c r="N47" s="398">
        <f>SUM(N36:N46)</f>
        <v>1033373.4069566679</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25" t="s">
        <v>944</v>
      </c>
      <c r="C51" s="826"/>
      <c r="D51" s="826"/>
      <c r="E51" s="826"/>
      <c r="F51" s="826"/>
      <c r="G51" s="826"/>
      <c r="H51" s="826"/>
      <c r="I51" s="827"/>
      <c r="J51" s="319" t="s">
        <v>945</v>
      </c>
      <c r="K51" s="88" t="s">
        <v>946</v>
      </c>
      <c r="L51" s="828" t="s">
        <v>955</v>
      </c>
      <c r="M51" s="827"/>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19533.377022614695</v>
      </c>
      <c r="N52" s="276">
        <f>K52*M52</f>
        <v>46001.102888257607</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2849.9768655016096</v>
      </c>
      <c r="N53" s="276">
        <f>K53*M53</f>
        <v>352542.73885270348</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392528.34455038764</v>
      </c>
      <c r="N54" s="276">
        <f>K54*M54</f>
        <v>323705.592935881</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4" t="s">
        <v>953</v>
      </c>
      <c r="C59" s="835"/>
      <c r="D59" s="835"/>
      <c r="E59" s="835"/>
      <c r="F59" s="835"/>
      <c r="G59" s="835"/>
      <c r="H59" s="835"/>
      <c r="I59" s="835"/>
      <c r="J59" s="835"/>
      <c r="K59" s="835"/>
      <c r="L59" s="835"/>
      <c r="M59" s="836"/>
      <c r="N59" s="398">
        <f>SUM(N52:N58)</f>
        <v>722249.43467684207</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1256</v>
      </c>
      <c r="B64" s="49" t="str">
        <f>VLOOKUP(A64,TRANSPORTE!A5:D117,3,FALSE)</f>
        <v>Transporte de material de excavación</v>
      </c>
      <c r="C64" s="321"/>
      <c r="D64" s="321"/>
      <c r="E64" s="321"/>
      <c r="F64" s="321"/>
      <c r="G64" s="321"/>
      <c r="H64" s="315" t="s">
        <v>1468</v>
      </c>
      <c r="I64" s="283">
        <v>1.3</v>
      </c>
      <c r="J64" s="290">
        <v>1</v>
      </c>
      <c r="K64" s="283">
        <f>I64*J64</f>
        <v>1.3</v>
      </c>
      <c r="L64" s="923">
        <f>VLOOKUP(A64,TRANSPORTE!A5:D117,4,FALSE)</f>
        <v>1320.9386327777418</v>
      </c>
      <c r="M64" s="924"/>
      <c r="N64" s="291">
        <f>K64*L64</f>
        <v>1717.2202226110644</v>
      </c>
    </row>
    <row r="65" spans="1:15">
      <c r="A65" t="s">
        <v>1408</v>
      </c>
      <c r="B65" s="49" t="str">
        <f>VLOOKUP(A65,TRANSPORTE!A6:D117,3,FALSE)</f>
        <v>Equipo de Transporte (Camiones Grúas</v>
      </c>
      <c r="C65" s="50"/>
      <c r="D65" s="50"/>
      <c r="E65" s="50"/>
      <c r="F65" s="50"/>
      <c r="G65" s="50"/>
      <c r="H65" s="315" t="s">
        <v>1468</v>
      </c>
      <c r="I65" s="283">
        <v>0.05</v>
      </c>
      <c r="J65" s="290">
        <v>1</v>
      </c>
      <c r="K65" s="283">
        <f>I65*J65</f>
        <v>0.05</v>
      </c>
      <c r="L65" s="923">
        <f>VLOOKUP(A65,TRANSPORTE!A6:D117,4,FALSE)</f>
        <v>89.823524391018779</v>
      </c>
      <c r="M65" s="924"/>
      <c r="N65" s="291">
        <f>K65*L65</f>
        <v>4.4911762195509395</v>
      </c>
    </row>
    <row r="66" spans="1:15">
      <c r="B66" s="49"/>
      <c r="C66" s="50"/>
      <c r="D66" s="50"/>
      <c r="E66" s="50"/>
      <c r="F66" s="50"/>
      <c r="G66" s="50"/>
      <c r="H66" s="315"/>
      <c r="I66" s="283"/>
      <c r="J66" s="290"/>
      <c r="K66" s="283"/>
      <c r="L66" s="923"/>
      <c r="M66" s="924"/>
      <c r="N66" s="291"/>
    </row>
    <row r="67" spans="1:15">
      <c r="B67" s="49"/>
      <c r="C67" s="50"/>
      <c r="D67" s="50"/>
      <c r="E67" s="50"/>
      <c r="F67" s="50"/>
      <c r="G67" s="50"/>
      <c r="H67" s="315"/>
      <c r="I67" s="283"/>
      <c r="J67" s="290"/>
      <c r="K67" s="283"/>
      <c r="L67" s="923"/>
      <c r="M67" s="924"/>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1721.7113988306153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988"/>
      <c r="N74" s="101" t="s">
        <v>951</v>
      </c>
    </row>
    <row r="75" spans="1:15">
      <c r="B75" s="211" t="s">
        <v>2043</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175560</v>
      </c>
      <c r="J76" s="297">
        <v>185</v>
      </c>
      <c r="K76" s="298">
        <f>VLOOKUP(A76,'MANO DE OBRA'!A8:D99,4,FALSE)</f>
        <v>324786</v>
      </c>
      <c r="L76" s="53"/>
      <c r="M76" s="438">
        <v>8</v>
      </c>
      <c r="N76" s="399">
        <f>K76/M76</f>
        <v>40598.25</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2042</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175560</v>
      </c>
      <c r="J79" s="297">
        <v>185</v>
      </c>
      <c r="K79" s="298">
        <f>VLOOKUP(A79,'MANO DE OBRA'!A9:D101,4,FALSE)</f>
        <v>324786</v>
      </c>
      <c r="L79" s="53"/>
      <c r="M79" s="304">
        <v>12</v>
      </c>
      <c r="N79" s="399">
        <f>K79/M79</f>
        <v>27065.5</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21"/>
      <c r="C82" s="822"/>
      <c r="D82" s="822"/>
      <c r="E82" s="822"/>
      <c r="F82" s="822"/>
      <c r="G82" s="822"/>
      <c r="H82" s="822"/>
      <c r="I82" s="129"/>
      <c r="J82" s="129"/>
      <c r="K82" s="129"/>
      <c r="L82" s="922"/>
      <c r="M82" s="922"/>
      <c r="N82" s="130"/>
    </row>
    <row r="83" spans="1:14" ht="15.75" thickBot="1">
      <c r="B83" s="840" t="s">
        <v>953</v>
      </c>
      <c r="C83" s="841"/>
      <c r="D83" s="841"/>
      <c r="E83" s="841"/>
      <c r="F83" s="841"/>
      <c r="G83" s="841"/>
      <c r="H83" s="841"/>
      <c r="I83" s="841"/>
      <c r="J83" s="841"/>
      <c r="K83" s="841"/>
      <c r="L83" s="841"/>
      <c r="M83" s="842"/>
      <c r="N83" s="464">
        <f>SUM(N76:N82)</f>
        <v>89890.050753001662</v>
      </c>
    </row>
    <row r="84" spans="1:14" ht="15.75" thickBot="1">
      <c r="B84" s="36"/>
      <c r="C84" s="37"/>
      <c r="D84" s="37"/>
      <c r="E84" s="37"/>
      <c r="F84" s="37"/>
      <c r="G84" s="37"/>
      <c r="H84" s="37"/>
      <c r="I84" s="37"/>
      <c r="J84" s="37"/>
      <c r="K84" s="37"/>
      <c r="L84" s="37"/>
      <c r="M84" s="37"/>
      <c r="N84" s="38"/>
    </row>
    <row r="85" spans="1:14" ht="15.75" thickBot="1">
      <c r="B85" s="834" t="s">
        <v>967</v>
      </c>
      <c r="C85" s="835"/>
      <c r="D85" s="835"/>
      <c r="E85" s="835"/>
      <c r="F85" s="835"/>
      <c r="G85" s="835"/>
      <c r="H85" s="835"/>
      <c r="I85" s="835"/>
      <c r="J85" s="835"/>
      <c r="K85" s="835"/>
      <c r="L85" s="835"/>
      <c r="M85" s="836"/>
      <c r="N85" s="102">
        <f>N47+N59+N70+N83</f>
        <v>1847234.6037853421</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5" t="s">
        <v>969</v>
      </c>
      <c r="C89" s="826"/>
      <c r="D89" s="826"/>
      <c r="E89" s="826"/>
      <c r="F89" s="826"/>
      <c r="G89" s="826"/>
      <c r="H89" s="826"/>
      <c r="I89" s="318"/>
      <c r="J89" s="338"/>
      <c r="K89" s="306" t="s">
        <v>970</v>
      </c>
      <c r="L89" s="864" t="s">
        <v>971</v>
      </c>
      <c r="M89" s="865"/>
      <c r="N89" s="307"/>
    </row>
    <row r="90" spans="1:14">
      <c r="B90" s="866" t="s">
        <v>972</v>
      </c>
      <c r="C90" s="867"/>
      <c r="D90" s="867"/>
      <c r="E90" s="867"/>
      <c r="F90" s="867"/>
      <c r="G90" s="867"/>
      <c r="H90" s="867"/>
      <c r="I90" s="90"/>
      <c r="J90" s="91"/>
      <c r="K90" s="308">
        <v>0.2</v>
      </c>
      <c r="L90" s="868">
        <f>N85*K90</f>
        <v>369446.92075706844</v>
      </c>
      <c r="M90" s="869"/>
      <c r="N90" s="54"/>
    </row>
    <row r="91" spans="1:14">
      <c r="B91" s="92" t="s">
        <v>973</v>
      </c>
      <c r="C91" s="93"/>
      <c r="D91" s="93"/>
      <c r="E91" s="93"/>
      <c r="F91" s="93"/>
      <c r="G91" s="93"/>
      <c r="H91" s="93"/>
      <c r="I91" s="90"/>
      <c r="J91" s="91"/>
      <c r="K91" s="308">
        <v>0.05</v>
      </c>
      <c r="L91" s="868">
        <f>N85*K91</f>
        <v>92361.730189267109</v>
      </c>
      <c r="M91" s="869"/>
      <c r="N91" s="54"/>
    </row>
    <row r="92" spans="1:14" ht="15.75" thickBot="1">
      <c r="B92" s="94" t="s">
        <v>974</v>
      </c>
      <c r="C92" s="95"/>
      <c r="D92" s="95"/>
      <c r="E92" s="95"/>
      <c r="F92" s="95"/>
      <c r="G92" s="95"/>
      <c r="H92" s="95"/>
      <c r="I92" s="96"/>
      <c r="J92" s="97"/>
      <c r="K92" s="309">
        <v>0.05</v>
      </c>
      <c r="L92" s="870">
        <f>N85*K92</f>
        <v>92361.730189267109</v>
      </c>
      <c r="M92" s="871"/>
      <c r="N92" s="54"/>
    </row>
    <row r="93" spans="1:14" ht="15.75" thickBot="1">
      <c r="B93" s="834" t="s">
        <v>953</v>
      </c>
      <c r="C93" s="835"/>
      <c r="D93" s="835"/>
      <c r="E93" s="835"/>
      <c r="F93" s="835"/>
      <c r="G93" s="835"/>
      <c r="H93" s="835"/>
      <c r="I93" s="835"/>
      <c r="J93" s="835"/>
      <c r="K93" s="835"/>
      <c r="L93" s="835"/>
      <c r="M93" s="836"/>
      <c r="N93" s="55">
        <f>L90+L91+L92</f>
        <v>554170.3811356026</v>
      </c>
    </row>
    <row r="94" spans="1:14" ht="15.75" thickBot="1">
      <c r="B94" s="36"/>
      <c r="C94" s="37"/>
      <c r="D94" s="37"/>
      <c r="E94" s="37"/>
      <c r="F94" s="37"/>
      <c r="G94" s="37"/>
      <c r="H94" s="37"/>
      <c r="I94" s="37"/>
      <c r="J94" s="37"/>
      <c r="K94" s="37"/>
      <c r="L94" s="37"/>
      <c r="M94" s="37"/>
      <c r="N94" s="38"/>
    </row>
    <row r="95" spans="1:14" ht="15.75" thickBot="1">
      <c r="A95" t="s">
        <v>2016</v>
      </c>
      <c r="B95" s="834" t="s">
        <v>975</v>
      </c>
      <c r="C95" s="835"/>
      <c r="D95" s="835"/>
      <c r="E95" s="835"/>
      <c r="F95" s="835"/>
      <c r="G95" s="835"/>
      <c r="H95" s="835"/>
      <c r="I95" s="835"/>
      <c r="J95" s="835"/>
      <c r="K95" s="835"/>
      <c r="L95" s="835"/>
      <c r="M95" s="836"/>
      <c r="N95" s="192">
        <f>N85+N93</f>
        <v>2401404.9849209446</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78" t="s">
        <v>2218</v>
      </c>
      <c r="C112" s="979"/>
      <c r="D112" s="979"/>
      <c r="E112" s="979"/>
      <c r="F112" s="979"/>
      <c r="G112" s="979"/>
      <c r="H112" s="979"/>
      <c r="I112" s="979"/>
      <c r="J112" s="979"/>
      <c r="K112" s="979"/>
      <c r="L112" s="979"/>
      <c r="M112" s="979"/>
      <c r="N112" s="980"/>
    </row>
    <row r="113" spans="2:14" ht="15" customHeight="1">
      <c r="B113" s="978"/>
      <c r="C113" s="979"/>
      <c r="D113" s="979"/>
      <c r="E113" s="979"/>
      <c r="F113" s="979"/>
      <c r="G113" s="979"/>
      <c r="H113" s="979"/>
      <c r="I113" s="979"/>
      <c r="J113" s="979"/>
      <c r="K113" s="979"/>
      <c r="L113" s="979"/>
      <c r="M113" s="979"/>
      <c r="N113" s="980"/>
    </row>
    <row r="114" spans="2:14" ht="30" customHeight="1">
      <c r="B114" s="981" t="s">
        <v>2219</v>
      </c>
      <c r="C114" s="982"/>
      <c r="D114" s="982"/>
      <c r="E114" s="982"/>
      <c r="F114" s="982"/>
      <c r="G114" s="982"/>
      <c r="H114" s="982"/>
      <c r="I114" s="982"/>
      <c r="J114" s="982"/>
      <c r="K114" s="982"/>
      <c r="L114" s="982"/>
      <c r="M114" s="982"/>
      <c r="N114" s="983"/>
    </row>
    <row r="115" spans="2:14">
      <c r="B115" s="981"/>
      <c r="C115" s="982"/>
      <c r="D115" s="982"/>
      <c r="E115" s="982"/>
      <c r="F115" s="982"/>
      <c r="G115" s="982"/>
      <c r="H115" s="982"/>
      <c r="I115" s="982"/>
      <c r="J115" s="982"/>
      <c r="K115" s="982"/>
      <c r="L115" s="982"/>
      <c r="M115" s="982"/>
      <c r="N115" s="983"/>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84"/>
      <c r="K125" s="984"/>
      <c r="L125" s="984"/>
      <c r="M125" s="984"/>
      <c r="N125" s="985"/>
    </row>
    <row r="126" spans="2:14" ht="15.75" thickBot="1">
      <c r="B126" s="423" t="s">
        <v>2221</v>
      </c>
      <c r="C126" s="424"/>
      <c r="D126" s="424"/>
      <c r="E126" s="263"/>
      <c r="F126" s="263"/>
      <c r="G126" s="263"/>
      <c r="H126" s="263"/>
      <c r="I126" s="263"/>
      <c r="J126" s="986"/>
      <c r="K126" s="986"/>
      <c r="L126" s="986"/>
      <c r="M126" s="986"/>
      <c r="N126"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31"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1652</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182</v>
      </c>
      <c r="B36" s="847" t="str">
        <f>VLOOKUP(A36,EQUIPOS!A6:D154,3,FALSE)</f>
        <v xml:space="preserve">Compresor para penetrar roca
</v>
      </c>
      <c r="C36" s="848"/>
      <c r="D36" s="848"/>
      <c r="E36" s="848"/>
      <c r="F36" s="848"/>
      <c r="G36" s="848"/>
      <c r="H36" s="849"/>
      <c r="I36" s="271"/>
      <c r="J36" s="272"/>
      <c r="K36" s="273">
        <f>VLOOKUP(A36,EQUIPOS!A6:D163,4,FALSE)</f>
        <v>116979.43742638794</v>
      </c>
      <c r="L36" s="274"/>
      <c r="M36" s="275">
        <v>0.125</v>
      </c>
      <c r="N36" s="276">
        <f>K36/M36</f>
        <v>935835.49941110355</v>
      </c>
    </row>
    <row r="37" spans="1:14">
      <c r="A37" s="116" t="s">
        <v>242</v>
      </c>
      <c r="B37" s="847" t="str">
        <f>VLOOKUP(A37,EQUIPOS!A7:D154,3,FALSE)</f>
        <v>Grúa con torre capacidad 1 ton en la punta.</v>
      </c>
      <c r="C37" s="848"/>
      <c r="D37" s="848"/>
      <c r="E37" s="848"/>
      <c r="F37" s="848"/>
      <c r="G37" s="848"/>
      <c r="H37" s="849"/>
      <c r="I37" s="425"/>
      <c r="J37" s="426"/>
      <c r="K37" s="273">
        <f>VLOOKUP(A37,EQUIPOS!A7:D164,4,FALSE)</f>
        <v>174078.37949500297</v>
      </c>
      <c r="L37" s="339"/>
      <c r="M37" s="340">
        <v>2.5</v>
      </c>
      <c r="N37" s="276">
        <f>K37/M37</f>
        <v>69631.351798001182</v>
      </c>
    </row>
    <row r="38" spans="1:14">
      <c r="A38" s="116" t="s">
        <v>267</v>
      </c>
      <c r="B38" s="847" t="str">
        <f>VLOOKUP(A38,EQUIPOS!A8:D154,3,FALSE)</f>
        <v>Motobomba de concreto</v>
      </c>
      <c r="C38" s="848"/>
      <c r="D38" s="848"/>
      <c r="E38" s="848"/>
      <c r="F38" s="848"/>
      <c r="G38" s="848"/>
      <c r="H38" s="849"/>
      <c r="I38" s="425"/>
      <c r="J38" s="426"/>
      <c r="K38" s="442">
        <f>VLOOKUP(A38,EQUIPOS!A8:D165,4,FALSE)</f>
        <v>84480.487569736724</v>
      </c>
      <c r="L38" s="339"/>
      <c r="M38" s="340">
        <v>0.65</v>
      </c>
      <c r="N38" s="276">
        <f>K38/M38</f>
        <v>129969.98087651804</v>
      </c>
    </row>
    <row r="39" spans="1:14">
      <c r="A39" s="116" t="s">
        <v>310</v>
      </c>
      <c r="B39" s="847" t="str">
        <f>VLOOKUP(A39,EQUIPOS!A9:D154,3,FALSE)</f>
        <v>Retroexcavadora A25C</v>
      </c>
      <c r="C39" s="848"/>
      <c r="D39" s="848"/>
      <c r="E39" s="848"/>
      <c r="F39" s="848"/>
      <c r="G39" s="848"/>
      <c r="H39" s="849"/>
      <c r="I39" s="425"/>
      <c r="J39" s="426"/>
      <c r="K39" s="442">
        <f>VLOOKUP(A39,EQUIPOS!A9:D166,4,FALSE)</f>
        <v>142409.74991038532</v>
      </c>
      <c r="L39" s="339"/>
      <c r="M39" s="340">
        <v>0.65</v>
      </c>
      <c r="N39" s="276">
        <f>K39/M39</f>
        <v>219091.92293905432</v>
      </c>
    </row>
    <row r="40" spans="1:14">
      <c r="A40" s="116"/>
      <c r="B40" s="847"/>
      <c r="C40" s="848"/>
      <c r="D40" s="848"/>
      <c r="E40" s="848"/>
      <c r="F40" s="848"/>
      <c r="G40" s="848"/>
      <c r="H40" s="849"/>
      <c r="I40" s="425"/>
      <c r="J40" s="426"/>
      <c r="K40" s="442"/>
      <c r="L40" s="339"/>
      <c r="M40" s="340"/>
      <c r="N40" s="276"/>
    </row>
    <row r="41" spans="1:14">
      <c r="A41" s="116"/>
      <c r="B41" s="847"/>
      <c r="C41" s="848"/>
      <c r="D41" s="848"/>
      <c r="E41" s="848"/>
      <c r="F41" s="848"/>
      <c r="G41" s="848"/>
      <c r="H41" s="849"/>
      <c r="I41" s="425"/>
      <c r="J41" s="426"/>
      <c r="K41" s="442"/>
      <c r="L41" s="339"/>
      <c r="M41" s="340"/>
      <c r="N41" s="276"/>
    </row>
    <row r="42" spans="1:14">
      <c r="A42" s="116"/>
      <c r="B42" s="847"/>
      <c r="C42" s="848"/>
      <c r="D42" s="848"/>
      <c r="E42" s="848"/>
      <c r="F42" s="848"/>
      <c r="G42" s="848"/>
      <c r="H42" s="849"/>
      <c r="I42" s="332"/>
      <c r="J42" s="334"/>
      <c r="K42" s="442"/>
      <c r="L42" s="427"/>
      <c r="M42" s="428"/>
      <c r="N42" s="276"/>
    </row>
    <row r="43" spans="1:14">
      <c r="B43" s="847"/>
      <c r="C43" s="848"/>
      <c r="D43" s="848"/>
      <c r="E43" s="848"/>
      <c r="F43" s="848"/>
      <c r="G43" s="848"/>
      <c r="H43" s="849"/>
      <c r="I43" s="39"/>
      <c r="J43" s="40"/>
      <c r="K43" s="442"/>
      <c r="L43" s="280"/>
      <c r="M43" s="281"/>
      <c r="N43" s="276"/>
    </row>
    <row r="44" spans="1:14">
      <c r="B44" s="324"/>
      <c r="C44" s="325"/>
      <c r="D44" s="325"/>
      <c r="E44" s="325"/>
      <c r="F44" s="327"/>
      <c r="G44" s="327"/>
      <c r="H44" s="128"/>
      <c r="I44" s="39"/>
      <c r="J44" s="40"/>
      <c r="K44" s="442"/>
      <c r="L44" s="280"/>
      <c r="M44" s="281"/>
      <c r="N44" s="277"/>
    </row>
    <row r="45" spans="1:14">
      <c r="B45" s="854" t="s">
        <v>952</v>
      </c>
      <c r="C45" s="855"/>
      <c r="D45" s="855"/>
      <c r="E45" s="41"/>
      <c r="F45" s="42"/>
      <c r="G45" s="42"/>
      <c r="H45" s="43"/>
      <c r="I45" s="39"/>
      <c r="J45" s="40"/>
      <c r="K45" s="283"/>
      <c r="L45" s="280"/>
      <c r="M45" s="405">
        <v>0.1</v>
      </c>
      <c r="N45" s="348">
        <f>N87*M45</f>
        <v>46742.82639156087</v>
      </c>
    </row>
    <row r="46" spans="1:14" ht="15.75" thickBot="1">
      <c r="B46" s="847"/>
      <c r="C46" s="848"/>
      <c r="D46" s="848"/>
      <c r="E46" s="848"/>
      <c r="F46" s="848"/>
      <c r="G46" s="848"/>
      <c r="H46" s="849"/>
      <c r="I46" s="856"/>
      <c r="J46" s="857"/>
      <c r="K46" s="44"/>
      <c r="L46" s="858"/>
      <c r="M46" s="859"/>
      <c r="N46" s="108"/>
    </row>
    <row r="47" spans="1:14" ht="15.75" thickBot="1">
      <c r="B47" s="834" t="s">
        <v>953</v>
      </c>
      <c r="C47" s="835"/>
      <c r="D47" s="835"/>
      <c r="E47" s="835"/>
      <c r="F47" s="835"/>
      <c r="G47" s="835"/>
      <c r="H47" s="835"/>
      <c r="I47" s="835"/>
      <c r="J47" s="835"/>
      <c r="K47" s="835"/>
      <c r="L47" s="835"/>
      <c r="M47" s="836"/>
      <c r="N47" s="398">
        <f>SUM(N36:N46)</f>
        <v>1401271.5814162381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25" t="s">
        <v>944</v>
      </c>
      <c r="C51" s="826"/>
      <c r="D51" s="826"/>
      <c r="E51" s="826"/>
      <c r="F51" s="826"/>
      <c r="G51" s="826"/>
      <c r="H51" s="826"/>
      <c r="I51" s="827"/>
      <c r="J51" s="319" t="s">
        <v>945</v>
      </c>
      <c r="K51" s="88" t="s">
        <v>946</v>
      </c>
      <c r="L51" s="828" t="s">
        <v>955</v>
      </c>
      <c r="M51" s="827"/>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2849.9768655016096</v>
      </c>
      <c r="N52" s="276">
        <f>K52*M52</f>
        <v>507661.54394789296</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392528.34455038764</v>
      </c>
      <c r="N53" s="276">
        <f t="shared" ref="N53:N59" si="0">K53*M53</f>
        <v>466136.05382766866</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7301.438721555458</v>
      </c>
      <c r="N54" s="276">
        <f t="shared" si="0"/>
        <v>2190.4316164666375</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1033.9886837570696</v>
      </c>
      <c r="N55" s="276">
        <f t="shared" si="0"/>
        <v>3101.9660512712089</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15181.827803804705</v>
      </c>
      <c r="N56" s="276">
        <f t="shared" si="0"/>
        <v>3795.4569509511762</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1651.9680225778866</v>
      </c>
      <c r="N57" s="276">
        <f t="shared" si="0"/>
        <v>1651.9680225778866</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1108.9606729116604</v>
      </c>
      <c r="N58" s="276">
        <f t="shared" si="0"/>
        <v>1108.9606729116604</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0</v>
      </c>
      <c r="N59" s="276">
        <f t="shared" si="0"/>
        <v>0</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34" t="s">
        <v>953</v>
      </c>
      <c r="C63" s="835"/>
      <c r="D63" s="835"/>
      <c r="E63" s="835"/>
      <c r="F63" s="835"/>
      <c r="G63" s="835"/>
      <c r="H63" s="835"/>
      <c r="I63" s="835"/>
      <c r="J63" s="835"/>
      <c r="K63" s="835"/>
      <c r="L63" s="835"/>
      <c r="M63" s="836"/>
      <c r="N63" s="398">
        <f>SUM(N52:N62)</f>
        <v>985646.38108974008</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37" t="s">
        <v>961</v>
      </c>
      <c r="M67" s="810"/>
      <c r="N67" s="79" t="s">
        <v>951</v>
      </c>
    </row>
    <row r="68" spans="1:15">
      <c r="A68" t="s">
        <v>1256</v>
      </c>
      <c r="B68" s="49" t="str">
        <f>VLOOKUP(A68,TRANSPORTE!A5:D117,3,FALSE)</f>
        <v>Transporte de material de excavación</v>
      </c>
      <c r="C68" s="321"/>
      <c r="D68" s="321"/>
      <c r="E68" s="321"/>
      <c r="F68" s="321"/>
      <c r="G68" s="321"/>
      <c r="H68" s="315" t="s">
        <v>1468</v>
      </c>
      <c r="I68" s="283">
        <v>1.3</v>
      </c>
      <c r="J68" s="290">
        <v>1</v>
      </c>
      <c r="K68" s="283">
        <f>I68*J68</f>
        <v>1.3</v>
      </c>
      <c r="L68" s="923">
        <f>VLOOKUP(A68,TRANSPORTE!A5:D117,4,FALSE)</f>
        <v>1320.9386327777418</v>
      </c>
      <c r="M68" s="924"/>
      <c r="N68" s="291">
        <f>K68*L68</f>
        <v>1717.2202226110644</v>
      </c>
    </row>
    <row r="69" spans="1:15">
      <c r="A69" t="s">
        <v>1408</v>
      </c>
      <c r="B69" s="49" t="str">
        <f>VLOOKUP(A69,TRANSPORTE!A6:D117,3,FALSE)</f>
        <v>Equipo de Transporte (Camiones Grúas</v>
      </c>
      <c r="C69" s="50"/>
      <c r="D69" s="50"/>
      <c r="E69" s="50"/>
      <c r="F69" s="50"/>
      <c r="G69" s="50"/>
      <c r="H69" s="315" t="s">
        <v>1468</v>
      </c>
      <c r="I69" s="283">
        <v>0.05</v>
      </c>
      <c r="J69" s="290">
        <v>1</v>
      </c>
      <c r="K69" s="283">
        <f>I69*J69</f>
        <v>0.05</v>
      </c>
      <c r="L69" s="923">
        <f>VLOOKUP(A69,TRANSPORTE!A6:D117,4,FALSE)</f>
        <v>89.823524391018779</v>
      </c>
      <c r="M69" s="924"/>
      <c r="N69" s="291">
        <f>K69*L69</f>
        <v>4.4911762195509395</v>
      </c>
    </row>
    <row r="70" spans="1:15">
      <c r="B70" s="49"/>
      <c r="C70" s="50"/>
      <c r="D70" s="50"/>
      <c r="E70" s="50"/>
      <c r="F70" s="50"/>
      <c r="G70" s="50"/>
      <c r="H70" s="315"/>
      <c r="I70" s="283"/>
      <c r="J70" s="290"/>
      <c r="K70" s="283"/>
      <c r="L70" s="923"/>
      <c r="M70" s="924"/>
      <c r="N70" s="291"/>
    </row>
    <row r="71" spans="1:15">
      <c r="B71" s="49"/>
      <c r="C71" s="50"/>
      <c r="D71" s="50"/>
      <c r="E71" s="50"/>
      <c r="F71" s="50"/>
      <c r="G71" s="50"/>
      <c r="H71" s="315"/>
      <c r="I71" s="283"/>
      <c r="J71" s="290"/>
      <c r="K71" s="283"/>
      <c r="L71" s="923"/>
      <c r="M71" s="924"/>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23"/>
      <c r="M73" s="824"/>
      <c r="N73" s="130"/>
    </row>
    <row r="74" spans="1:15" ht="15.75" thickBot="1">
      <c r="B74" s="840" t="s">
        <v>953</v>
      </c>
      <c r="C74" s="841"/>
      <c r="D74" s="841"/>
      <c r="E74" s="841"/>
      <c r="F74" s="841"/>
      <c r="G74" s="841"/>
      <c r="H74" s="841"/>
      <c r="I74" s="841"/>
      <c r="J74" s="841"/>
      <c r="K74" s="841"/>
      <c r="L74" s="841"/>
      <c r="M74" s="842"/>
      <c r="N74" s="107">
        <f>N68+N69+N70+N71+N72</f>
        <v>1721.7113988306153</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60" t="s">
        <v>963</v>
      </c>
      <c r="C78" s="861"/>
      <c r="D78" s="861"/>
      <c r="E78" s="861"/>
      <c r="F78" s="861"/>
      <c r="G78" s="861"/>
      <c r="H78" s="861"/>
      <c r="I78" s="76" t="s">
        <v>964</v>
      </c>
      <c r="J78" s="78" t="s">
        <v>1410</v>
      </c>
      <c r="K78" s="77" t="s">
        <v>966</v>
      </c>
      <c r="L78" s="862" t="s">
        <v>950</v>
      </c>
      <c r="M78" s="988"/>
      <c r="N78" s="101" t="s">
        <v>951</v>
      </c>
    </row>
    <row r="79" spans="1:15">
      <c r="A79" s="219"/>
      <c r="B79" s="211" t="s">
        <v>2043</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175560</v>
      </c>
      <c r="J80" s="297">
        <v>185</v>
      </c>
      <c r="K80" s="298">
        <f>VLOOKUP(A80,'MANO DE OBRA'!A8:D99,4,FALSE)</f>
        <v>324786</v>
      </c>
      <c r="L80" s="53"/>
      <c r="M80" s="438">
        <v>1</v>
      </c>
      <c r="N80" s="399">
        <f>K80/M80</f>
        <v>324786</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1651</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175560</v>
      </c>
      <c r="J83" s="297">
        <v>185</v>
      </c>
      <c r="K83" s="298">
        <f>VLOOKUP(A83,'MANO DE OBRA'!A9:D101,4,FALSE)</f>
        <v>324786</v>
      </c>
      <c r="L83" s="53"/>
      <c r="M83" s="304">
        <v>12</v>
      </c>
      <c r="N83" s="399">
        <f>K83/M83</f>
        <v>27065.5</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21"/>
      <c r="C86" s="822"/>
      <c r="D86" s="822"/>
      <c r="E86" s="822"/>
      <c r="F86" s="822"/>
      <c r="G86" s="822"/>
      <c r="H86" s="822"/>
      <c r="I86" s="129"/>
      <c r="J86" s="129"/>
      <c r="K86" s="129"/>
      <c r="L86" s="922"/>
      <c r="M86" s="922"/>
      <c r="N86" s="48"/>
    </row>
    <row r="87" spans="1:14" ht="15.75" thickBot="1">
      <c r="B87" s="840" t="s">
        <v>953</v>
      </c>
      <c r="C87" s="841"/>
      <c r="D87" s="841"/>
      <c r="E87" s="841"/>
      <c r="F87" s="841"/>
      <c r="G87" s="841"/>
      <c r="H87" s="841"/>
      <c r="I87" s="841"/>
      <c r="J87" s="841"/>
      <c r="K87" s="841"/>
      <c r="L87" s="841"/>
      <c r="M87" s="842"/>
      <c r="N87" s="305">
        <f>SUM(N80:N86)</f>
        <v>467428.26391560864</v>
      </c>
    </row>
    <row r="88" spans="1:14" ht="15.75" thickBot="1">
      <c r="B88" s="36"/>
      <c r="C88" s="37"/>
      <c r="D88" s="37"/>
      <c r="E88" s="37"/>
      <c r="F88" s="37"/>
      <c r="G88" s="37"/>
      <c r="H88" s="37"/>
      <c r="I88" s="37"/>
      <c r="J88" s="37"/>
      <c r="K88" s="37"/>
      <c r="L88" s="37"/>
      <c r="M88" s="37"/>
      <c r="N88" s="38"/>
    </row>
    <row r="89" spans="1:14" ht="15.75" thickBot="1">
      <c r="B89" s="834" t="s">
        <v>967</v>
      </c>
      <c r="C89" s="835"/>
      <c r="D89" s="835"/>
      <c r="E89" s="835"/>
      <c r="F89" s="835"/>
      <c r="G89" s="835"/>
      <c r="H89" s="835"/>
      <c r="I89" s="835"/>
      <c r="J89" s="835"/>
      <c r="K89" s="835"/>
      <c r="L89" s="835"/>
      <c r="M89" s="836"/>
      <c r="N89" s="102">
        <f>N47+N63+N74+N87</f>
        <v>2856067.9378204173</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25" t="s">
        <v>969</v>
      </c>
      <c r="C93" s="826"/>
      <c r="D93" s="826"/>
      <c r="E93" s="826"/>
      <c r="F93" s="826"/>
      <c r="G93" s="826"/>
      <c r="H93" s="826"/>
      <c r="I93" s="318"/>
      <c r="J93" s="338"/>
      <c r="K93" s="306" t="s">
        <v>970</v>
      </c>
      <c r="L93" s="864" t="s">
        <v>971</v>
      </c>
      <c r="M93" s="865"/>
      <c r="N93" s="307"/>
    </row>
    <row r="94" spans="1:14">
      <c r="B94" s="866" t="s">
        <v>972</v>
      </c>
      <c r="C94" s="867"/>
      <c r="D94" s="867"/>
      <c r="E94" s="867"/>
      <c r="F94" s="867"/>
      <c r="G94" s="867"/>
      <c r="H94" s="867"/>
      <c r="I94" s="90"/>
      <c r="J94" s="91"/>
      <c r="K94" s="308">
        <v>0.2</v>
      </c>
      <c r="L94" s="868">
        <f>N89*K94</f>
        <v>571213.58756408351</v>
      </c>
      <c r="M94" s="869"/>
      <c r="N94" s="54"/>
    </row>
    <row r="95" spans="1:14">
      <c r="B95" s="92" t="s">
        <v>973</v>
      </c>
      <c r="C95" s="93"/>
      <c r="D95" s="93"/>
      <c r="E95" s="93"/>
      <c r="F95" s="93"/>
      <c r="G95" s="93"/>
      <c r="H95" s="93"/>
      <c r="I95" s="90"/>
      <c r="J95" s="91"/>
      <c r="K95" s="308">
        <v>0.05</v>
      </c>
      <c r="L95" s="868">
        <f>N89*K95</f>
        <v>142803.39689102088</v>
      </c>
      <c r="M95" s="869"/>
      <c r="N95" s="54"/>
    </row>
    <row r="96" spans="1:14" ht="15.75" thickBot="1">
      <c r="B96" s="94" t="s">
        <v>974</v>
      </c>
      <c r="C96" s="95"/>
      <c r="D96" s="95"/>
      <c r="E96" s="95"/>
      <c r="F96" s="95"/>
      <c r="G96" s="95"/>
      <c r="H96" s="95"/>
      <c r="I96" s="96"/>
      <c r="J96" s="97"/>
      <c r="K96" s="309">
        <v>0.05</v>
      </c>
      <c r="L96" s="870">
        <f>N89*K96</f>
        <v>142803.39689102088</v>
      </c>
      <c r="M96" s="871"/>
      <c r="N96" s="54"/>
    </row>
    <row r="97" spans="1:14" ht="15.75" thickBot="1">
      <c r="B97" s="834" t="s">
        <v>953</v>
      </c>
      <c r="C97" s="835"/>
      <c r="D97" s="835"/>
      <c r="E97" s="835"/>
      <c r="F97" s="835"/>
      <c r="G97" s="835"/>
      <c r="H97" s="835"/>
      <c r="I97" s="835"/>
      <c r="J97" s="835"/>
      <c r="K97" s="835"/>
      <c r="L97" s="835"/>
      <c r="M97" s="836"/>
      <c r="N97" s="55">
        <f>L94+L95+L96</f>
        <v>856820.38134612539</v>
      </c>
    </row>
    <row r="98" spans="1:14" ht="15.75" thickBot="1">
      <c r="B98" s="36"/>
      <c r="C98" s="37"/>
      <c r="D98" s="37"/>
      <c r="E98" s="37"/>
      <c r="F98" s="37"/>
      <c r="G98" s="37"/>
      <c r="H98" s="37"/>
      <c r="I98" s="37"/>
      <c r="J98" s="37"/>
      <c r="K98" s="37"/>
      <c r="L98" s="37"/>
      <c r="M98" s="37"/>
      <c r="N98" s="38"/>
    </row>
    <row r="99" spans="1:14" ht="15.75" thickBot="1">
      <c r="A99" t="s">
        <v>2016</v>
      </c>
      <c r="B99" s="834" t="s">
        <v>975</v>
      </c>
      <c r="C99" s="835"/>
      <c r="D99" s="835"/>
      <c r="E99" s="835"/>
      <c r="F99" s="835"/>
      <c r="G99" s="835"/>
      <c r="H99" s="835"/>
      <c r="I99" s="835"/>
      <c r="J99" s="835"/>
      <c r="K99" s="835"/>
      <c r="L99" s="835"/>
      <c r="M99" s="836"/>
      <c r="N99" s="192">
        <f>N89+N97</f>
        <v>3712888.319166543</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2216</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2217</v>
      </c>
      <c r="C115" s="259"/>
      <c r="D115" s="259"/>
      <c r="E115" s="259"/>
      <c r="F115" s="259"/>
      <c r="G115" s="259"/>
      <c r="H115" s="259"/>
      <c r="I115" s="259"/>
      <c r="J115" s="259"/>
      <c r="K115" s="259"/>
      <c r="L115" s="259"/>
      <c r="M115" s="259"/>
      <c r="N115" s="260"/>
    </row>
    <row r="116" spans="2:14" ht="15" customHeight="1">
      <c r="B116" s="978" t="s">
        <v>2218</v>
      </c>
      <c r="C116" s="979"/>
      <c r="D116" s="979"/>
      <c r="E116" s="979"/>
      <c r="F116" s="979"/>
      <c r="G116" s="979"/>
      <c r="H116" s="979"/>
      <c r="I116" s="979"/>
      <c r="J116" s="979"/>
      <c r="K116" s="979"/>
      <c r="L116" s="979"/>
      <c r="M116" s="979"/>
      <c r="N116" s="980"/>
    </row>
    <row r="117" spans="2:14" ht="15" customHeight="1">
      <c r="B117" s="978"/>
      <c r="C117" s="979"/>
      <c r="D117" s="979"/>
      <c r="E117" s="979"/>
      <c r="F117" s="979"/>
      <c r="G117" s="979"/>
      <c r="H117" s="979"/>
      <c r="I117" s="979"/>
      <c r="J117" s="979"/>
      <c r="K117" s="979"/>
      <c r="L117" s="979"/>
      <c r="M117" s="979"/>
      <c r="N117" s="980"/>
    </row>
    <row r="118" spans="2:14" ht="30" customHeight="1">
      <c r="B118" s="981" t="s">
        <v>2219</v>
      </c>
      <c r="C118" s="982"/>
      <c r="D118" s="982"/>
      <c r="E118" s="982"/>
      <c r="F118" s="982"/>
      <c r="G118" s="982"/>
      <c r="H118" s="982"/>
      <c r="I118" s="982"/>
      <c r="J118" s="982"/>
      <c r="K118" s="982"/>
      <c r="L118" s="982"/>
      <c r="M118" s="982"/>
      <c r="N118" s="983"/>
    </row>
    <row r="119" spans="2:14">
      <c r="B119" s="981"/>
      <c r="C119" s="982"/>
      <c r="D119" s="982"/>
      <c r="E119" s="982"/>
      <c r="F119" s="982"/>
      <c r="G119" s="982"/>
      <c r="H119" s="982"/>
      <c r="I119" s="982"/>
      <c r="J119" s="982"/>
      <c r="K119" s="982"/>
      <c r="L119" s="982"/>
      <c r="M119" s="982"/>
      <c r="N119" s="983"/>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2220</v>
      </c>
      <c r="C129" s="261"/>
      <c r="D129" s="261"/>
      <c r="E129" s="247"/>
      <c r="F129" s="247"/>
      <c r="G129" s="247"/>
      <c r="H129" s="247"/>
      <c r="I129" s="247"/>
      <c r="J129" s="984"/>
      <c r="K129" s="984"/>
      <c r="L129" s="984"/>
      <c r="M129" s="984"/>
      <c r="N129" s="985"/>
    </row>
    <row r="130" spans="2:14" ht="15.75" thickBot="1">
      <c r="B130" s="423" t="s">
        <v>2221</v>
      </c>
      <c r="C130" s="424"/>
      <c r="D130" s="424"/>
      <c r="E130" s="263"/>
      <c r="F130" s="263"/>
      <c r="G130" s="263"/>
      <c r="H130" s="263"/>
      <c r="I130" s="263"/>
      <c r="J130" s="986"/>
      <c r="K130" s="986"/>
      <c r="L130" s="986"/>
      <c r="M130" s="986"/>
      <c r="N130"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9" zoomScale="75" zoomScaleNormal="75" workbookViewId="0">
      <selection activeCell="B72" sqref="B72:H7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5"/>
      <c r="C1" s="937"/>
      <c r="D1" s="938"/>
      <c r="E1" s="938"/>
      <c r="F1" s="938"/>
      <c r="G1" s="938"/>
      <c r="H1" s="938"/>
      <c r="I1" s="938"/>
      <c r="J1" s="939"/>
      <c r="K1" s="940" t="s">
        <v>933</v>
      </c>
      <c r="L1" s="942" t="s">
        <v>2198</v>
      </c>
      <c r="M1" s="943"/>
      <c r="N1" s="944"/>
    </row>
    <row r="2" spans="2:14" ht="40.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2" hidden="1" customHeight="1" thickBot="1">
      <c r="B30" s="74" t="s">
        <v>943</v>
      </c>
      <c r="C30" s="843" t="s">
        <v>944</v>
      </c>
      <c r="D30" s="844"/>
      <c r="E30" s="844"/>
      <c r="F30" s="844"/>
      <c r="G30" s="844"/>
      <c r="H30" s="844"/>
      <c r="I30" s="844"/>
      <c r="J30" s="75"/>
      <c r="K30" s="311"/>
      <c r="L30" s="845" t="s">
        <v>945</v>
      </c>
      <c r="M30" s="846"/>
      <c r="N30" s="74" t="s">
        <v>946</v>
      </c>
    </row>
    <row r="31" spans="1:14" ht="18.75" customHeight="1" thickBot="1">
      <c r="A31" t="s">
        <v>1845</v>
      </c>
      <c r="B31" s="83" t="s">
        <v>1100</v>
      </c>
      <c r="C31" s="84" t="s">
        <v>1653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180</v>
      </c>
      <c r="B36" s="847" t="str">
        <f>VLOOKUP(A36,EQUIPOS!A6:D154,3,FALSE)</f>
        <v>Compresor 120 HP, con martillo.</v>
      </c>
      <c r="C36" s="848"/>
      <c r="D36" s="848"/>
      <c r="E36" s="848"/>
      <c r="F36" s="848"/>
      <c r="G36" s="848"/>
      <c r="H36" s="849"/>
      <c r="I36" s="271"/>
      <c r="J36" s="272"/>
      <c r="K36" s="273">
        <f>VLOOKUP(A36,EQUIPOS!A6:D163,4,FALSE)</f>
        <v>127151.56241998691</v>
      </c>
      <c r="L36" s="274"/>
      <c r="M36" s="275">
        <v>0.16</v>
      </c>
      <c r="N36" s="276">
        <f>K36/M36</f>
        <v>794697.26512491819</v>
      </c>
    </row>
    <row r="37" spans="1:14">
      <c r="A37" s="116" t="s">
        <v>261</v>
      </c>
      <c r="B37" s="847" t="str">
        <f>VLOOKUP(A37,EQUIPOS!A7:D154,3,FALSE)</f>
        <v xml:space="preserve">Motobomba 3 PULGADAS (incluye operario)
</v>
      </c>
      <c r="C37" s="848"/>
      <c r="D37" s="848"/>
      <c r="E37" s="848"/>
      <c r="F37" s="848"/>
      <c r="G37" s="848"/>
      <c r="H37" s="849"/>
      <c r="I37" s="425"/>
      <c r="J37" s="426"/>
      <c r="K37" s="273">
        <f>VLOOKUP(A37,EQUIPOS!A7:D164,4,FALSE)</f>
        <v>10943.238323334021</v>
      </c>
      <c r="L37" s="339"/>
      <c r="M37" s="340">
        <v>0.16</v>
      </c>
      <c r="N37" s="276">
        <f>K37/M37</f>
        <v>68395.239520837626</v>
      </c>
    </row>
    <row r="38" spans="1:14">
      <c r="A38" s="116"/>
      <c r="B38" s="847"/>
      <c r="C38" s="848"/>
      <c r="D38" s="848"/>
      <c r="E38" s="848"/>
      <c r="F38" s="848"/>
      <c r="G38" s="848"/>
      <c r="H38" s="849"/>
      <c r="I38" s="425"/>
      <c r="J38" s="426"/>
      <c r="K38" s="442"/>
      <c r="L38" s="339"/>
      <c r="M38" s="340"/>
      <c r="N38" s="276"/>
    </row>
    <row r="39" spans="1:14">
      <c r="A39" s="116"/>
      <c r="B39" s="847"/>
      <c r="C39" s="848"/>
      <c r="D39" s="848"/>
      <c r="E39" s="848"/>
      <c r="F39" s="848"/>
      <c r="G39" s="848"/>
      <c r="H39" s="849"/>
      <c r="I39" s="425"/>
      <c r="J39" s="426"/>
      <c r="K39" s="442"/>
      <c r="L39" s="339"/>
      <c r="M39" s="340"/>
      <c r="N39" s="276"/>
    </row>
    <row r="40" spans="1:14">
      <c r="A40" s="116"/>
      <c r="B40" s="847"/>
      <c r="C40" s="848"/>
      <c r="D40" s="848"/>
      <c r="E40" s="848"/>
      <c r="F40" s="848"/>
      <c r="G40" s="848"/>
      <c r="H40" s="849"/>
      <c r="I40" s="332"/>
      <c r="J40" s="334"/>
      <c r="K40" s="442"/>
      <c r="L40" s="427"/>
      <c r="M40" s="428"/>
      <c r="N40" s="276"/>
    </row>
    <row r="41" spans="1:14">
      <c r="B41" s="847"/>
      <c r="C41" s="848"/>
      <c r="D41" s="848"/>
      <c r="E41" s="848"/>
      <c r="F41" s="848"/>
      <c r="G41" s="848"/>
      <c r="H41" s="849"/>
      <c r="I41" s="39"/>
      <c r="J41" s="40"/>
      <c r="K41" s="442"/>
      <c r="L41" s="280"/>
      <c r="M41" s="281"/>
      <c r="N41" s="276"/>
    </row>
    <row r="42" spans="1:14">
      <c r="B42" s="324"/>
      <c r="C42" s="325"/>
      <c r="D42" s="325"/>
      <c r="E42" s="325"/>
      <c r="F42" s="327"/>
      <c r="G42" s="327"/>
      <c r="H42" s="128"/>
      <c r="I42" s="39"/>
      <c r="J42" s="40"/>
      <c r="K42" s="442"/>
      <c r="L42" s="280"/>
      <c r="M42" s="281"/>
      <c r="N42" s="277"/>
    </row>
    <row r="43" spans="1:14">
      <c r="B43" s="854" t="s">
        <v>952</v>
      </c>
      <c r="C43" s="855"/>
      <c r="D43" s="855"/>
      <c r="E43" s="41"/>
      <c r="F43" s="42"/>
      <c r="G43" s="42"/>
      <c r="H43" s="43"/>
      <c r="I43" s="39"/>
      <c r="J43" s="40"/>
      <c r="K43" s="283"/>
      <c r="L43" s="280"/>
      <c r="M43" s="405">
        <v>0.05</v>
      </c>
      <c r="N43" s="348">
        <f>N77*M43</f>
        <v>12625.400141187813</v>
      </c>
    </row>
    <row r="44" spans="1:14" ht="15.75" thickBot="1">
      <c r="B44" s="847"/>
      <c r="C44" s="848"/>
      <c r="D44" s="848"/>
      <c r="E44" s="848"/>
      <c r="F44" s="848"/>
      <c r="G44" s="848"/>
      <c r="H44" s="849"/>
      <c r="I44" s="856"/>
      <c r="J44" s="857"/>
      <c r="K44" s="44"/>
      <c r="L44" s="858"/>
      <c r="M44" s="859"/>
      <c r="N44" s="108"/>
    </row>
    <row r="45" spans="1:14" ht="15.75" thickBot="1">
      <c r="B45" s="834" t="s">
        <v>953</v>
      </c>
      <c r="C45" s="835"/>
      <c r="D45" s="835"/>
      <c r="E45" s="835"/>
      <c r="F45" s="835"/>
      <c r="G45" s="835"/>
      <c r="H45" s="835"/>
      <c r="I45" s="835"/>
      <c r="J45" s="835"/>
      <c r="K45" s="835"/>
      <c r="L45" s="835"/>
      <c r="M45" s="836"/>
      <c r="N45" s="398">
        <f>SUM(N36:N44)</f>
        <v>875717.90478694369</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25" t="s">
        <v>944</v>
      </c>
      <c r="C49" s="826"/>
      <c r="D49" s="826"/>
      <c r="E49" s="826"/>
      <c r="F49" s="826"/>
      <c r="G49" s="826"/>
      <c r="H49" s="826"/>
      <c r="I49" s="827"/>
      <c r="J49" s="319" t="s">
        <v>945</v>
      </c>
      <c r="K49" s="88" t="s">
        <v>946</v>
      </c>
      <c r="L49" s="828" t="s">
        <v>955</v>
      </c>
      <c r="M49" s="827"/>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15181.827803804705</v>
      </c>
      <c r="N50" s="276">
        <f>K50*M50</f>
        <v>3036.3655607609412</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1651.9680225778866</v>
      </c>
      <c r="N51" s="276">
        <f>K51*M51</f>
        <v>1651.9680225778866</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1108.9606729116604</v>
      </c>
      <c r="N52" s="276">
        <f>K52*M52</f>
        <v>554.48033645583018</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3451.8353339926334</v>
      </c>
      <c r="N53" s="276">
        <f>K53*M53</f>
        <v>517775.30009889504</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414089.03909809544</v>
      </c>
      <c r="N54" s="276">
        <f>K54*M54</f>
        <v>414089.03909809544</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4" t="s">
        <v>953</v>
      </c>
      <c r="C58" s="835"/>
      <c r="D58" s="835"/>
      <c r="E58" s="835"/>
      <c r="F58" s="835"/>
      <c r="G58" s="835"/>
      <c r="H58" s="835"/>
      <c r="I58" s="835"/>
      <c r="J58" s="835"/>
      <c r="K58" s="835"/>
      <c r="L58" s="835"/>
      <c r="M58" s="836"/>
      <c r="N58" s="398">
        <f>SUM(N50:N57)</f>
        <v>937107.15311678522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1272</v>
      </c>
      <c r="B63" s="49" t="str">
        <f>VLOOKUP(A63,TRANSPORTE!A5:D117,3,FALSE)</f>
        <v>Transporte de material de excavación</v>
      </c>
      <c r="C63" s="321"/>
      <c r="D63" s="321"/>
      <c r="E63" s="321"/>
      <c r="F63" s="321"/>
      <c r="G63" s="321"/>
      <c r="H63" s="315" t="s">
        <v>1468</v>
      </c>
      <c r="I63" s="283">
        <v>1</v>
      </c>
      <c r="J63" s="290">
        <v>1</v>
      </c>
      <c r="K63" s="283">
        <f>I63*J63</f>
        <v>1</v>
      </c>
      <c r="L63" s="923">
        <f>VLOOKUP(A63,TRANSPORTE!A5:D117,4,FALSE)</f>
        <v>1320.9386327777418</v>
      </c>
      <c r="M63" s="924"/>
      <c r="N63" s="291">
        <f>K63*L63</f>
        <v>1320.9386327777418</v>
      </c>
    </row>
    <row r="64" spans="1:14">
      <c r="B64" s="49"/>
      <c r="C64" s="50"/>
      <c r="D64" s="50"/>
      <c r="E64" s="50"/>
      <c r="F64" s="50"/>
      <c r="G64" s="50"/>
      <c r="H64" s="315"/>
      <c r="I64" s="283"/>
      <c r="J64" s="290"/>
      <c r="K64" s="283"/>
      <c r="L64" s="923"/>
      <c r="M64" s="924"/>
      <c r="N64" s="291"/>
    </row>
    <row r="65" spans="1:15">
      <c r="B65" s="49"/>
      <c r="C65" s="50"/>
      <c r="D65" s="50"/>
      <c r="E65" s="50"/>
      <c r="F65" s="50"/>
      <c r="G65" s="50"/>
      <c r="H65" s="315"/>
      <c r="I65" s="283"/>
      <c r="J65" s="290"/>
      <c r="K65" s="283"/>
      <c r="L65" s="923"/>
      <c r="M65" s="924"/>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23"/>
      <c r="M67" s="824"/>
      <c r="N67" s="130"/>
    </row>
    <row r="68" spans="1:15" ht="15.75" thickBot="1">
      <c r="B68" s="840" t="s">
        <v>953</v>
      </c>
      <c r="C68" s="841"/>
      <c r="D68" s="841"/>
      <c r="E68" s="841"/>
      <c r="F68" s="841"/>
      <c r="G68" s="841"/>
      <c r="H68" s="841"/>
      <c r="I68" s="841"/>
      <c r="J68" s="841"/>
      <c r="K68" s="841"/>
      <c r="L68" s="841"/>
      <c r="M68" s="842"/>
      <c r="N68" s="107">
        <f>SUM(N63:N67)</f>
        <v>1320.9386327777418</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s="165" t="s">
        <v>11</v>
      </c>
      <c r="B73" s="52" t="str">
        <f>VLOOKUP(A73,'MANO DE OBRA'!A8:D68,3,FALSE)</f>
        <v>Obrero (4)</v>
      </c>
      <c r="C73" s="50"/>
      <c r="D73" s="50"/>
      <c r="E73" s="50"/>
      <c r="F73" s="50"/>
      <c r="G73" s="50"/>
      <c r="H73" s="50"/>
      <c r="I73" s="296">
        <f>K73/J73*100</f>
        <v>117040.00000000001</v>
      </c>
      <c r="J73" s="297">
        <v>185</v>
      </c>
      <c r="K73" s="298">
        <f>VLOOKUP(A73,'MANO DE OBRA'!A8:D99,4,FALSE)</f>
        <v>216524</v>
      </c>
      <c r="L73" s="53"/>
      <c r="M73" s="438">
        <v>1.28</v>
      </c>
      <c r="N73" s="399">
        <f>K73/M73</f>
        <v>169159.375</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SUM(N73:N76)</f>
        <v>252508.00282375625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N45+N58+N68+N77</f>
        <v>2066653.9993602629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413330.79987205262</v>
      </c>
      <c r="M84" s="869"/>
      <c r="N84" s="54"/>
    </row>
    <row r="85" spans="1:14">
      <c r="B85" s="92" t="s">
        <v>973</v>
      </c>
      <c r="C85" s="93"/>
      <c r="D85" s="93"/>
      <c r="E85" s="93"/>
      <c r="F85" s="93"/>
      <c r="G85" s="93"/>
      <c r="H85" s="93"/>
      <c r="I85" s="90"/>
      <c r="J85" s="91"/>
      <c r="K85" s="308">
        <v>0.05</v>
      </c>
      <c r="L85" s="868">
        <f>N79*K85</f>
        <v>103332.69996801316</v>
      </c>
      <c r="M85" s="869"/>
      <c r="N85" s="54"/>
    </row>
    <row r="86" spans="1:14" ht="15.75" thickBot="1">
      <c r="B86" s="94" t="s">
        <v>974</v>
      </c>
      <c r="C86" s="95"/>
      <c r="D86" s="95"/>
      <c r="E86" s="95"/>
      <c r="F86" s="95"/>
      <c r="G86" s="95"/>
      <c r="H86" s="95"/>
      <c r="I86" s="96"/>
      <c r="J86" s="97"/>
      <c r="K86" s="309">
        <v>0.05</v>
      </c>
      <c r="L86" s="870">
        <f>N79*K86</f>
        <v>103332.69996801316</v>
      </c>
      <c r="M86" s="871"/>
      <c r="N86" s="54"/>
    </row>
    <row r="87" spans="1:14" ht="15.75" thickBot="1">
      <c r="B87" s="834" t="s">
        <v>953</v>
      </c>
      <c r="C87" s="835"/>
      <c r="D87" s="835"/>
      <c r="E87" s="835"/>
      <c r="F87" s="835"/>
      <c r="G87" s="835"/>
      <c r="H87" s="835"/>
      <c r="I87" s="835"/>
      <c r="J87" s="835"/>
      <c r="K87" s="835"/>
      <c r="L87" s="835"/>
      <c r="M87" s="836"/>
      <c r="N87" s="55">
        <f>L84+L85+L86</f>
        <v>619996.19980807893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2686650.1991683417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5"/>
      <c r="C1" s="937"/>
      <c r="D1" s="938"/>
      <c r="E1" s="938"/>
      <c r="F1" s="938"/>
      <c r="G1" s="938"/>
      <c r="H1" s="938"/>
      <c r="I1" s="938"/>
      <c r="J1" s="939"/>
      <c r="K1" s="940" t="s">
        <v>933</v>
      </c>
      <c r="L1" s="942" t="s">
        <v>2198</v>
      </c>
      <c r="M1" s="943"/>
      <c r="N1" s="944"/>
    </row>
    <row r="2" spans="2:14" ht="38.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456"/>
      <c r="L30" s="845" t="s">
        <v>945</v>
      </c>
      <c r="M30" s="846"/>
      <c r="N30" s="74" t="s">
        <v>946</v>
      </c>
    </row>
    <row r="31" spans="1:14" ht="15.75" customHeight="1" thickBot="1">
      <c r="A31" t="s">
        <v>1845</v>
      </c>
      <c r="B31" s="83" t="s">
        <v>1101</v>
      </c>
      <c r="C31" s="84" t="s">
        <v>1654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121</v>
      </c>
      <c r="B36" s="847" t="str">
        <f>VLOOKUP(A36,EQUIPOS!A6:D154,3,FALSE)</f>
        <v>Bomba eléctrica para accionar la celda</v>
      </c>
      <c r="C36" s="848"/>
      <c r="D36" s="848"/>
      <c r="E36" s="848"/>
      <c r="F36" s="848"/>
      <c r="G36" s="848"/>
      <c r="H36" s="849"/>
      <c r="I36" s="271"/>
      <c r="J36" s="272"/>
      <c r="K36" s="273">
        <f>VLOOKUP(A36,EQUIPOS!A6:D163,4,FALSE)</f>
        <v>73450.105227526612</v>
      </c>
      <c r="L36" s="274"/>
      <c r="M36" s="275">
        <v>0.01</v>
      </c>
      <c r="N36" s="276">
        <f t="shared" ref="N36:N41" si="0">K36/M36</f>
        <v>7345010.5227526613</v>
      </c>
    </row>
    <row r="37" spans="1:14">
      <c r="A37" s="116" t="s">
        <v>192</v>
      </c>
      <c r="B37" s="847" t="str">
        <f>VLOOKUP(A37,EQUIPOS!A7:D154,3,FALSE)</f>
        <v>Equipo de acarreo interno</v>
      </c>
      <c r="C37" s="848"/>
      <c r="D37" s="848"/>
      <c r="E37" s="848"/>
      <c r="F37" s="848"/>
      <c r="G37" s="848"/>
      <c r="H37" s="849"/>
      <c r="I37" s="425"/>
      <c r="J37" s="426"/>
      <c r="K37" s="273">
        <f>VLOOKUP(A37,EQUIPOS!A7:D164,4,FALSE)</f>
        <v>50835.207105429618</v>
      </c>
      <c r="L37" s="339"/>
      <c r="M37" s="340">
        <v>0.05</v>
      </c>
      <c r="N37" s="276">
        <f t="shared" si="0"/>
        <v>1016704.1421085923</v>
      </c>
    </row>
    <row r="38" spans="1:14">
      <c r="A38" s="116" t="s">
        <v>217</v>
      </c>
      <c r="B38" s="847" t="str">
        <f>VLOOKUP(A38,EQUIPOS!A8:D154,3,FALSE)</f>
        <v>Equipo de soldadura y de acetileno (incluye soldadura)</v>
      </c>
      <c r="C38" s="848"/>
      <c r="D38" s="848"/>
      <c r="E38" s="848"/>
      <c r="F38" s="848"/>
      <c r="G38" s="848"/>
      <c r="H38" s="849"/>
      <c r="I38" s="425"/>
      <c r="J38" s="426"/>
      <c r="K38" s="273">
        <f>VLOOKUP(A38,EQUIPOS!A8:D165,4,FALSE)</f>
        <v>34063.059143036611</v>
      </c>
      <c r="L38" s="339"/>
      <c r="M38" s="340">
        <v>0.01</v>
      </c>
      <c r="N38" s="276">
        <f t="shared" si="0"/>
        <v>3406305.9143036609</v>
      </c>
    </row>
    <row r="39" spans="1:14">
      <c r="A39" s="116" t="s">
        <v>242</v>
      </c>
      <c r="B39" s="847" t="str">
        <f>VLOOKUP(A39,EQUIPOS!A9:D154,3,FALSE)</f>
        <v>Grúa con torre capacidad 1 ton en la punta.</v>
      </c>
      <c r="C39" s="848"/>
      <c r="D39" s="848"/>
      <c r="E39" s="848"/>
      <c r="F39" s="848"/>
      <c r="G39" s="848"/>
      <c r="H39" s="849"/>
      <c r="I39" s="425"/>
      <c r="J39" s="426"/>
      <c r="K39" s="273">
        <f>VLOOKUP(A39,EQUIPOS!A9:D166,4,FALSE)</f>
        <v>174078.37949500297</v>
      </c>
      <c r="L39" s="339"/>
      <c r="M39" s="340">
        <v>0.04</v>
      </c>
      <c r="N39" s="276">
        <f t="shared" si="0"/>
        <v>4351959.4873750741</v>
      </c>
    </row>
    <row r="40" spans="1:14">
      <c r="A40" s="116" t="s">
        <v>255</v>
      </c>
      <c r="B40" s="847" t="str">
        <f>VLOOKUP(A40,EQUIPOS!A10:D154,3,FALSE)</f>
        <v>Manómetro cable de acero para bajar la celda</v>
      </c>
      <c r="C40" s="848"/>
      <c r="D40" s="848"/>
      <c r="E40" s="848"/>
      <c r="F40" s="848"/>
      <c r="G40" s="848"/>
      <c r="H40" s="849"/>
      <c r="I40" s="332"/>
      <c r="J40" s="334"/>
      <c r="K40" s="273">
        <f>VLOOKUP(A40,EQUIPOS!A10:D167,4,FALSE)</f>
        <v>2077646.6890936941</v>
      </c>
      <c r="L40" s="427"/>
      <c r="M40" s="428">
        <v>1</v>
      </c>
      <c r="N40" s="276">
        <f t="shared" si="0"/>
        <v>2077646.6890936941</v>
      </c>
    </row>
    <row r="41" spans="1:14">
      <c r="A41" t="s">
        <v>320</v>
      </c>
      <c r="B41" s="847" t="str">
        <f>VLOOKUP(A41,EQUIPOS!A11:D155,3,FALSE)</f>
        <v>Retroexcavadora sobre llantas, motor 62HP, Profundidad de excavación de 5.41 metros.</v>
      </c>
      <c r="C41" s="848"/>
      <c r="D41" s="848"/>
      <c r="E41" s="848"/>
      <c r="F41" s="848"/>
      <c r="G41" s="848"/>
      <c r="H41" s="849"/>
      <c r="I41" s="39"/>
      <c r="J41" s="40"/>
      <c r="K41" s="273">
        <f>VLOOKUP(A41,EQUIPOS!A11:D168,4,FALSE)</f>
        <v>147495.8124071848</v>
      </c>
      <c r="L41" s="280"/>
      <c r="M41" s="281">
        <v>0.2</v>
      </c>
      <c r="N41" s="276">
        <f t="shared" si="0"/>
        <v>737479.06203592394</v>
      </c>
    </row>
    <row r="42" spans="1:14">
      <c r="B42" s="324"/>
      <c r="C42" s="325"/>
      <c r="D42" s="325"/>
      <c r="E42" s="325"/>
      <c r="F42" s="327"/>
      <c r="G42" s="327"/>
      <c r="H42" s="128"/>
      <c r="I42" s="39"/>
      <c r="J42" s="40"/>
      <c r="K42" s="442"/>
      <c r="L42" s="280"/>
      <c r="M42" s="281"/>
      <c r="N42" s="277"/>
    </row>
    <row r="43" spans="1:14">
      <c r="B43" s="854" t="s">
        <v>952</v>
      </c>
      <c r="C43" s="855"/>
      <c r="D43" s="855"/>
      <c r="E43" s="41"/>
      <c r="F43" s="42"/>
      <c r="G43" s="42"/>
      <c r="H43" s="43"/>
      <c r="I43" s="39"/>
      <c r="J43" s="40"/>
      <c r="K43" s="283"/>
      <c r="L43" s="280"/>
      <c r="M43" s="405">
        <v>0.01</v>
      </c>
      <c r="N43" s="348">
        <f>N81*M43</f>
        <v>6913.9567913614801</v>
      </c>
    </row>
    <row r="44" spans="1:14" ht="15.75" thickBot="1">
      <c r="B44" s="847"/>
      <c r="C44" s="848"/>
      <c r="D44" s="848"/>
      <c r="E44" s="848"/>
      <c r="F44" s="848"/>
      <c r="G44" s="848"/>
      <c r="H44" s="849"/>
      <c r="I44" s="856"/>
      <c r="J44" s="857"/>
      <c r="K44" s="44"/>
      <c r="L44" s="858"/>
      <c r="M44" s="859"/>
      <c r="N44" s="108"/>
    </row>
    <row r="45" spans="1:14" ht="15.75" thickBot="1">
      <c r="B45" s="834" t="s">
        <v>953</v>
      </c>
      <c r="C45" s="835"/>
      <c r="D45" s="835"/>
      <c r="E45" s="835"/>
      <c r="F45" s="835"/>
      <c r="G45" s="835"/>
      <c r="H45" s="835"/>
      <c r="I45" s="835"/>
      <c r="J45" s="835"/>
      <c r="K45" s="835"/>
      <c r="L45" s="835"/>
      <c r="M45" s="836"/>
      <c r="N45" s="398">
        <f>SUM(N36:N44)</f>
        <v>18942019.774460968</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25" t="s">
        <v>944</v>
      </c>
      <c r="C49" s="826"/>
      <c r="D49" s="826"/>
      <c r="E49" s="826"/>
      <c r="F49" s="826"/>
      <c r="G49" s="826"/>
      <c r="H49" s="826"/>
      <c r="I49" s="827"/>
      <c r="J49" s="319" t="s">
        <v>945</v>
      </c>
      <c r="K49" s="88" t="s">
        <v>946</v>
      </c>
      <c r="L49" s="828" t="s">
        <v>955</v>
      </c>
      <c r="M49" s="827"/>
      <c r="N49" s="89" t="s">
        <v>951</v>
      </c>
    </row>
    <row r="50" spans="1:14">
      <c r="A50" s="164" t="s">
        <v>410</v>
      </c>
      <c r="B50" s="670" t="str">
        <f>VLOOKUP(A50,MATERIALES!A5:D373,3,FALSE)</f>
        <v>Celda especial de carga</v>
      </c>
      <c r="C50" s="671"/>
      <c r="D50" s="671"/>
      <c r="E50" s="285"/>
      <c r="F50" s="285"/>
      <c r="G50" s="285"/>
      <c r="H50" s="285"/>
      <c r="I50" s="285"/>
      <c r="J50" s="315" t="str">
        <f>VLOOKUP(A50,MATERIALES!A6:D642,2,FALSE)</f>
        <v>u</v>
      </c>
      <c r="K50" s="286">
        <v>1</v>
      </c>
      <c r="L50" s="271"/>
      <c r="M50" s="406">
        <f>VLOOKUP(A50,MATERIALES!A5:D396,4,FALSE)</f>
        <v>19559298.760000002</v>
      </c>
      <c r="N50" s="276">
        <f t="shared" ref="N50:N55" si="1">K50*M50</f>
        <v>19559298.760000002</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3123.8328814412976</v>
      </c>
      <c r="N51" s="276">
        <f t="shared" si="1"/>
        <v>93714.986443238929</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1756859.0876664929</v>
      </c>
      <c r="N52" s="276">
        <f t="shared" si="1"/>
        <v>3513718.1753329858</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1443934.9601863895</v>
      </c>
      <c r="N53" s="276">
        <f t="shared" si="1"/>
        <v>7219674.8009319473</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87715.219432913553</v>
      </c>
      <c r="N54" s="276">
        <f t="shared" si="1"/>
        <v>5262913.1659748135</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39031.77268951515</v>
      </c>
      <c r="N55" s="276">
        <f t="shared" si="1"/>
        <v>468381.27227418183</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4" t="s">
        <v>953</v>
      </c>
      <c r="C58" s="835"/>
      <c r="D58" s="835"/>
      <c r="E58" s="835"/>
      <c r="F58" s="835"/>
      <c r="G58" s="835"/>
      <c r="H58" s="835"/>
      <c r="I58" s="835"/>
      <c r="J58" s="835"/>
      <c r="K58" s="835"/>
      <c r="L58" s="835"/>
      <c r="M58" s="836"/>
      <c r="N58" s="398">
        <f>SUM(N50:N57)</f>
        <v>36117701.160957165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1400</v>
      </c>
      <c r="B63" s="49" t="str">
        <f>VLOOKUP(A63,TRANSPORTE!A5:D117,3,FALSE)</f>
        <v>Transporte de tubos. celdas, etc.</v>
      </c>
      <c r="C63" s="321"/>
      <c r="D63" s="321"/>
      <c r="E63" s="321"/>
      <c r="F63" s="321"/>
      <c r="G63" s="321"/>
      <c r="H63" s="315" t="s">
        <v>1468</v>
      </c>
      <c r="I63" s="283">
        <v>1</v>
      </c>
      <c r="J63" s="290">
        <v>1</v>
      </c>
      <c r="K63" s="283">
        <f>I63*J63</f>
        <v>1</v>
      </c>
      <c r="L63" s="923">
        <f>VLOOKUP(A63,TRANSPORTE!A5:D117,4,FALSE)</f>
        <v>1183714.3085012732</v>
      </c>
      <c r="M63" s="924"/>
      <c r="N63" s="291">
        <f>K63*L63</f>
        <v>1183714.3085012732</v>
      </c>
    </row>
    <row r="64" spans="1:14">
      <c r="A64" t="s">
        <v>1402</v>
      </c>
      <c r="B64" s="49" t="str">
        <f>VLOOKUP(A64,TRANSPORTE!A6:D117,3,FALSE)</f>
        <v>Transporte de personal de montaje</v>
      </c>
      <c r="C64" s="50"/>
      <c r="D64" s="50"/>
      <c r="E64" s="50"/>
      <c r="F64" s="50"/>
      <c r="G64" s="50"/>
      <c r="H64" s="315" t="s">
        <v>1468</v>
      </c>
      <c r="I64" s="283">
        <v>8</v>
      </c>
      <c r="J64" s="290">
        <v>1</v>
      </c>
      <c r="K64" s="283">
        <f>I64*J64</f>
        <v>8</v>
      </c>
      <c r="L64" s="923">
        <f>VLOOKUP(A64,TRANSPORTE!A6:D117,4,FALSE)</f>
        <v>138526.75796551042</v>
      </c>
      <c r="M64" s="924"/>
      <c r="N64" s="291">
        <f>K64*L64</f>
        <v>1108214.0637240834</v>
      </c>
    </row>
    <row r="65" spans="1:15">
      <c r="A65" t="s">
        <v>1399</v>
      </c>
      <c r="B65" s="49" t="str">
        <f>VLOOKUP(A65,TRANSPORTE!A6:D117,3,FALSE)</f>
        <v>Pasajes aéreos</v>
      </c>
      <c r="C65" s="50"/>
      <c r="D65" s="50"/>
      <c r="E65" s="50"/>
      <c r="F65" s="50"/>
      <c r="G65" s="50"/>
      <c r="H65" s="315" t="s">
        <v>945</v>
      </c>
      <c r="I65" s="283">
        <v>3</v>
      </c>
      <c r="J65" s="290">
        <v>1</v>
      </c>
      <c r="K65" s="283">
        <f>I65*J65</f>
        <v>3</v>
      </c>
      <c r="L65" s="923">
        <f>VLOOKUP(A65,TRANSPORTE!A6:D117,4,FALSE)</f>
        <v>367684.43131969072</v>
      </c>
      <c r="M65" s="924"/>
      <c r="N65" s="291">
        <f>K65*L65</f>
        <v>1103053.2939590721</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23"/>
      <c r="M67" s="824"/>
      <c r="N67" s="130"/>
    </row>
    <row r="68" spans="1:15" ht="15.75" thickBot="1">
      <c r="B68" s="840" t="s">
        <v>953</v>
      </c>
      <c r="C68" s="841"/>
      <c r="D68" s="841"/>
      <c r="E68" s="841"/>
      <c r="F68" s="841"/>
      <c r="G68" s="841"/>
      <c r="H68" s="841"/>
      <c r="I68" s="841"/>
      <c r="J68" s="841"/>
      <c r="K68" s="841"/>
      <c r="L68" s="841"/>
      <c r="M68" s="842"/>
      <c r="N68" s="107">
        <f>SUM(N63:N67)</f>
        <v>3394981.6661844281</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s="165" t="s">
        <v>6</v>
      </c>
      <c r="B73" s="52" t="str">
        <f>VLOOKUP(A73,'MANO DE OBRA'!A8:D68,3,FALSE)</f>
        <v xml:space="preserve">Obrero </v>
      </c>
      <c r="C73" s="50"/>
      <c r="D73" s="50"/>
      <c r="E73" s="50"/>
      <c r="F73" s="50"/>
      <c r="G73" s="50"/>
      <c r="H73" s="50"/>
      <c r="I73" s="296">
        <f t="shared" ref="I73:I76" si="2">K73/J73*100</f>
        <v>29260.000000000004</v>
      </c>
      <c r="J73" s="297">
        <v>185</v>
      </c>
      <c r="K73" s="298">
        <f>VLOOKUP(A73,'MANO DE OBRA'!A8:D99,4,FALSE)</f>
        <v>54131</v>
      </c>
      <c r="L73" s="53"/>
      <c r="M73" s="438">
        <v>1</v>
      </c>
      <c r="N73" s="399">
        <f t="shared" ref="N73:N76" si="3">K73/M73</f>
        <v>54131</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SUM(N73:N80)</f>
        <v>691395.67913614796</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N45+N58+N68+N81</f>
        <v>59146098.280738704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11829219.656147741</v>
      </c>
      <c r="M88" s="869"/>
      <c r="N88" s="54"/>
    </row>
    <row r="89" spans="1:14">
      <c r="B89" s="92" t="s">
        <v>973</v>
      </c>
      <c r="C89" s="93"/>
      <c r="D89" s="93"/>
      <c r="E89" s="93"/>
      <c r="F89" s="93"/>
      <c r="G89" s="93"/>
      <c r="H89" s="93"/>
      <c r="I89" s="90"/>
      <c r="J89" s="91"/>
      <c r="K89" s="308">
        <v>0.05</v>
      </c>
      <c r="L89" s="868">
        <f>N83*K89</f>
        <v>2957304.9140369352</v>
      </c>
      <c r="M89" s="869"/>
      <c r="N89" s="54"/>
    </row>
    <row r="90" spans="1:14" ht="15.75" thickBot="1">
      <c r="B90" s="94" t="s">
        <v>974</v>
      </c>
      <c r="C90" s="95"/>
      <c r="D90" s="95"/>
      <c r="E90" s="95"/>
      <c r="F90" s="95"/>
      <c r="G90" s="95"/>
      <c r="H90" s="95"/>
      <c r="I90" s="96"/>
      <c r="J90" s="97"/>
      <c r="K90" s="309">
        <v>0.05</v>
      </c>
      <c r="L90" s="870">
        <f>N83*K90</f>
        <v>2957304.9140369352</v>
      </c>
      <c r="M90" s="871"/>
      <c r="N90" s="54"/>
    </row>
    <row r="91" spans="1:14" ht="15.75" thickBot="1">
      <c r="B91" s="834" t="s">
        <v>953</v>
      </c>
      <c r="C91" s="835"/>
      <c r="D91" s="835"/>
      <c r="E91" s="835"/>
      <c r="F91" s="835"/>
      <c r="G91" s="835"/>
      <c r="H91" s="835"/>
      <c r="I91" s="835"/>
      <c r="J91" s="835"/>
      <c r="K91" s="835"/>
      <c r="L91" s="835"/>
      <c r="M91" s="836"/>
      <c r="N91" s="55">
        <f>L88+L89+L90</f>
        <v>17743829.484221611</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76889927.764960319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8" t="s">
        <v>2218</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2219</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4"/>
      <c r="K123" s="984"/>
      <c r="L123" s="984"/>
      <c r="M123" s="984"/>
      <c r="N123" s="985"/>
    </row>
    <row r="124" spans="2:14" ht="15.75" thickBot="1">
      <c r="B124" s="423" t="s">
        <v>2221</v>
      </c>
      <c r="C124" s="424"/>
      <c r="D124" s="424"/>
      <c r="E124" s="263"/>
      <c r="F124" s="263"/>
      <c r="G124" s="263"/>
      <c r="H124" s="263"/>
      <c r="I124" s="263"/>
      <c r="J124" s="986"/>
      <c r="K124" s="986"/>
      <c r="L124" s="986"/>
      <c r="M124" s="986"/>
      <c r="N124" s="98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K57" zoomScale="78" zoomScaleNormal="78" workbookViewId="0">
      <selection activeCell="Q75" sqref="Q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5"/>
      <c r="C1" s="937"/>
      <c r="D1" s="938"/>
      <c r="E1" s="938"/>
      <c r="F1" s="938"/>
      <c r="G1" s="938"/>
      <c r="H1" s="938"/>
      <c r="I1" s="938"/>
      <c r="J1" s="939"/>
      <c r="K1" s="940" t="s">
        <v>933</v>
      </c>
      <c r="L1" s="942" t="s">
        <v>2198</v>
      </c>
      <c r="M1" s="943"/>
      <c r="N1" s="944"/>
    </row>
    <row r="2" spans="2:14" ht="27"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 customHeight="1" thickBot="1">
      <c r="A31" t="s">
        <v>1845</v>
      </c>
      <c r="B31" s="83" t="s">
        <v>1102</v>
      </c>
      <c r="C31" s="84" t="s">
        <v>1655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5" t="s">
        <v>944</v>
      </c>
      <c r="C35" s="816"/>
      <c r="D35" s="816"/>
      <c r="E35" s="816"/>
      <c r="F35" s="816"/>
      <c r="G35" s="816"/>
      <c r="H35" s="817"/>
      <c r="I35" s="818" t="s">
        <v>948</v>
      </c>
      <c r="J35" s="819"/>
      <c r="K35" s="72" t="s">
        <v>949</v>
      </c>
      <c r="L35" s="820" t="s">
        <v>950</v>
      </c>
      <c r="M35" s="817"/>
      <c r="N35" s="73" t="s">
        <v>951</v>
      </c>
    </row>
    <row r="36" spans="1:16">
      <c r="A36" s="116" t="s">
        <v>121</v>
      </c>
      <c r="B36" s="847" t="str">
        <f>VLOOKUP(A36,EQUIPOS!A6:D154,3,FALSE)</f>
        <v>Bomba eléctrica para accionar la celda</v>
      </c>
      <c r="C36" s="848"/>
      <c r="D36" s="848"/>
      <c r="E36" s="848"/>
      <c r="F36" s="848"/>
      <c r="G36" s="848"/>
      <c r="H36" s="849"/>
      <c r="I36" s="271"/>
      <c r="J36" s="272"/>
      <c r="K36" s="273">
        <f>VLOOKUP(A36,EQUIPOS!A6:D163,4,FALSE)</f>
        <v>73450.105227526612</v>
      </c>
      <c r="L36" s="274"/>
      <c r="M36" s="275">
        <v>0.01</v>
      </c>
      <c r="N36" s="276">
        <f>K36/M36</f>
        <v>7345010.5227526613</v>
      </c>
    </row>
    <row r="37" spans="1:16">
      <c r="A37" s="116" t="s">
        <v>217</v>
      </c>
      <c r="B37" s="847" t="str">
        <f>VLOOKUP(A37,EQUIPOS!A7:D154,3,FALSE)</f>
        <v>Equipo de soldadura y de acetileno (incluye soldadura)</v>
      </c>
      <c r="C37" s="848"/>
      <c r="D37" s="848"/>
      <c r="E37" s="848"/>
      <c r="F37" s="848"/>
      <c r="G37" s="848"/>
      <c r="H37" s="849"/>
      <c r="I37" s="425"/>
      <c r="J37" s="426"/>
      <c r="K37" s="273">
        <f>VLOOKUP(A37,EQUIPOS!A7:D164,4,FALSE)</f>
        <v>34063.059143036611</v>
      </c>
      <c r="L37" s="339"/>
      <c r="M37" s="340">
        <v>0.01</v>
      </c>
      <c r="N37" s="276">
        <f>K37/M37</f>
        <v>3406305.9143036609</v>
      </c>
    </row>
    <row r="38" spans="1:16">
      <c r="A38" s="116" t="s">
        <v>255</v>
      </c>
      <c r="B38" s="847" t="str">
        <f>VLOOKUP(A38,EQUIPOS!A8:D154,3,FALSE)</f>
        <v>Manómetro cable de acero para bajar la celda</v>
      </c>
      <c r="C38" s="848"/>
      <c r="D38" s="848"/>
      <c r="E38" s="848"/>
      <c r="F38" s="848"/>
      <c r="G38" s="848"/>
      <c r="H38" s="849"/>
      <c r="I38" s="425"/>
      <c r="J38" s="426"/>
      <c r="K38" s="273">
        <f>VLOOKUP(A38,EQUIPOS!A8:D165,4,FALSE)</f>
        <v>2077646.6890936941</v>
      </c>
      <c r="L38" s="339"/>
      <c r="M38" s="340">
        <v>1</v>
      </c>
      <c r="N38" s="276">
        <f>K38/M38</f>
        <v>2077646.6890936941</v>
      </c>
    </row>
    <row r="39" spans="1:16">
      <c r="A39" s="116"/>
      <c r="B39" s="847"/>
      <c r="C39" s="848"/>
      <c r="D39" s="848"/>
      <c r="E39" s="848"/>
      <c r="F39" s="848"/>
      <c r="G39" s="848"/>
      <c r="H39" s="849"/>
      <c r="I39" s="425"/>
      <c r="J39" s="426"/>
      <c r="K39" s="273"/>
      <c r="L39" s="339"/>
      <c r="M39" s="340"/>
      <c r="N39" s="276"/>
    </row>
    <row r="40" spans="1:16">
      <c r="A40" s="116"/>
      <c r="B40" s="847"/>
      <c r="C40" s="848"/>
      <c r="D40" s="848"/>
      <c r="E40" s="848"/>
      <c r="F40" s="848"/>
      <c r="G40" s="848"/>
      <c r="H40" s="849"/>
      <c r="I40" s="332"/>
      <c r="J40" s="334"/>
      <c r="K40" s="273"/>
      <c r="L40" s="427"/>
      <c r="M40" s="428"/>
      <c r="N40" s="276"/>
    </row>
    <row r="41" spans="1:16">
      <c r="B41" s="847"/>
      <c r="C41" s="848"/>
      <c r="D41" s="848"/>
      <c r="E41" s="848"/>
      <c r="F41" s="848"/>
      <c r="G41" s="848"/>
      <c r="H41" s="849"/>
      <c r="I41" s="39"/>
      <c r="J41" s="40"/>
      <c r="K41" s="273"/>
      <c r="L41" s="280"/>
      <c r="M41" s="281"/>
      <c r="N41" s="276"/>
    </row>
    <row r="42" spans="1:16">
      <c r="B42" s="324"/>
      <c r="C42" s="325"/>
      <c r="D42" s="325"/>
      <c r="E42" s="325"/>
      <c r="F42" s="327"/>
      <c r="G42" s="327"/>
      <c r="H42" s="128"/>
      <c r="I42" s="39"/>
      <c r="J42" s="40"/>
      <c r="K42" s="442"/>
      <c r="L42" s="280"/>
      <c r="M42" s="281"/>
      <c r="N42" s="277"/>
    </row>
    <row r="43" spans="1:16">
      <c r="B43" s="854" t="s">
        <v>952</v>
      </c>
      <c r="C43" s="855"/>
      <c r="D43" s="855"/>
      <c r="E43" s="41"/>
      <c r="F43" s="42"/>
      <c r="G43" s="42"/>
      <c r="H43" s="43"/>
      <c r="I43" s="39"/>
      <c r="J43" s="40"/>
      <c r="K43" s="283"/>
      <c r="L43" s="280"/>
      <c r="M43" s="405">
        <v>0.01</v>
      </c>
      <c r="N43" s="348">
        <f>N81*M43</f>
        <v>6913.9567913614801</v>
      </c>
    </row>
    <row r="44" spans="1:16" ht="15.75" thickBot="1">
      <c r="B44" s="847"/>
      <c r="C44" s="848"/>
      <c r="D44" s="848"/>
      <c r="E44" s="848"/>
      <c r="F44" s="848"/>
      <c r="G44" s="848"/>
      <c r="H44" s="849"/>
      <c r="I44" s="856"/>
      <c r="J44" s="857"/>
      <c r="K44" s="44"/>
      <c r="L44" s="858"/>
      <c r="M44" s="859"/>
      <c r="N44" s="108"/>
    </row>
    <row r="45" spans="1:16" ht="15.75" thickBot="1">
      <c r="B45" s="834" t="s">
        <v>953</v>
      </c>
      <c r="C45" s="835"/>
      <c r="D45" s="835"/>
      <c r="E45" s="835"/>
      <c r="F45" s="835"/>
      <c r="G45" s="835"/>
      <c r="H45" s="835"/>
      <c r="I45" s="835"/>
      <c r="J45" s="835"/>
      <c r="K45" s="835"/>
      <c r="L45" s="835"/>
      <c r="M45" s="836"/>
      <c r="N45" s="398">
        <f>SUM(N36:N44)</f>
        <v>12835877.082941378</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25" t="s">
        <v>944</v>
      </c>
      <c r="C49" s="826"/>
      <c r="D49" s="826"/>
      <c r="E49" s="826"/>
      <c r="F49" s="826"/>
      <c r="G49" s="826"/>
      <c r="H49" s="826"/>
      <c r="I49" s="827"/>
      <c r="J49" s="319" t="s">
        <v>945</v>
      </c>
      <c r="K49" s="88" t="s">
        <v>946</v>
      </c>
      <c r="L49" s="828" t="s">
        <v>955</v>
      </c>
      <c r="M49" s="827"/>
      <c r="N49" s="89" t="s">
        <v>951</v>
      </c>
    </row>
    <row r="50" spans="1:14">
      <c r="A50" s="164" t="s">
        <v>410</v>
      </c>
      <c r="B50" s="670" t="str">
        <f>VLOOKUP(A50,MATERIALES!A5:D373,3,FALSE)</f>
        <v>Celda especial de carga</v>
      </c>
      <c r="C50" s="671"/>
      <c r="D50" s="285"/>
      <c r="E50" s="285"/>
      <c r="F50" s="285"/>
      <c r="G50" s="285"/>
      <c r="H50" s="285"/>
      <c r="I50" s="285"/>
      <c r="J50" s="315" t="str">
        <f>VLOOKUP(A50,MATERIALES!A6:D642,2,FALSE)</f>
        <v>u</v>
      </c>
      <c r="K50" s="286">
        <v>1</v>
      </c>
      <c r="L50" s="271"/>
      <c r="M50" s="406">
        <f>VLOOKUP(A50,MATERIALES!A5:D396,4,FALSE)</f>
        <v>19559298.760000002</v>
      </c>
      <c r="N50" s="276">
        <f t="shared" ref="N50:N55" si="0">K50*M50</f>
        <v>19559298.760000002</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3123.8328814412976</v>
      </c>
      <c r="N51" s="276">
        <f t="shared" si="0"/>
        <v>93714.986443238929</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1756859.0876664929</v>
      </c>
      <c r="N52" s="276">
        <f t="shared" si="0"/>
        <v>3513718.1753329858</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1443934.9601863895</v>
      </c>
      <c r="N53" s="276">
        <f t="shared" si="0"/>
        <v>7219674.8009319473</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87715.219432913553</v>
      </c>
      <c r="N54" s="276">
        <f t="shared" si="0"/>
        <v>5262913.1659748135</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39031.77268951515</v>
      </c>
      <c r="N55" s="276">
        <f t="shared" si="0"/>
        <v>468381.27227418183</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4" t="s">
        <v>953</v>
      </c>
      <c r="C58" s="835"/>
      <c r="D58" s="835"/>
      <c r="E58" s="835"/>
      <c r="F58" s="835"/>
      <c r="G58" s="835"/>
      <c r="H58" s="835"/>
      <c r="I58" s="835"/>
      <c r="J58" s="835"/>
      <c r="K58" s="835"/>
      <c r="L58" s="835"/>
      <c r="M58" s="836"/>
      <c r="N58" s="398">
        <f>SUM(N50:N57)</f>
        <v>36117701.160957165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7" t="s">
        <v>961</v>
      </c>
      <c r="M62" s="810"/>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923">
        <f>VLOOKUP(A63,TRANSPORTE!A5:D117,4,FALSE)</f>
        <v>367684.43131969072</v>
      </c>
      <c r="M63" s="924"/>
      <c r="N63" s="291">
        <f>K63*L63</f>
        <v>1103053.2939590721</v>
      </c>
    </row>
    <row r="64" spans="1:14">
      <c r="A64" t="s">
        <v>1400</v>
      </c>
      <c r="B64" s="49" t="str">
        <f>VLOOKUP(A64,TRANSPORTE!A6:D117,3,FALSE)</f>
        <v>Transporte de tubos. celdas, etc.</v>
      </c>
      <c r="C64" s="50"/>
      <c r="D64" s="50"/>
      <c r="E64" s="50"/>
      <c r="F64" s="50"/>
      <c r="G64" s="50"/>
      <c r="H64" s="315" t="s">
        <v>1468</v>
      </c>
      <c r="I64" s="283">
        <v>1</v>
      </c>
      <c r="J64" s="290">
        <v>1</v>
      </c>
      <c r="K64" s="283">
        <f>I64*J64</f>
        <v>1</v>
      </c>
      <c r="L64" s="923">
        <f>VLOOKUP(A64,TRANSPORTE!A6:D117,4,FALSE)</f>
        <v>1183714.3085012732</v>
      </c>
      <c r="M64" s="924"/>
      <c r="N64" s="291">
        <f>K64*L64</f>
        <v>1183714.3085012732</v>
      </c>
    </row>
    <row r="65" spans="1:15">
      <c r="A65" t="s">
        <v>1402</v>
      </c>
      <c r="B65" s="49" t="str">
        <f>VLOOKUP(A65,TRANSPORTE!A6:D117,3,FALSE)</f>
        <v>Transporte de personal de montaje</v>
      </c>
      <c r="C65" s="50"/>
      <c r="D65" s="50"/>
      <c r="E65" s="50"/>
      <c r="F65" s="50"/>
      <c r="G65" s="50"/>
      <c r="H65" s="315" t="s">
        <v>1468</v>
      </c>
      <c r="I65" s="283">
        <v>8</v>
      </c>
      <c r="J65" s="290">
        <v>1</v>
      </c>
      <c r="K65" s="283">
        <f>I65*J65</f>
        <v>8</v>
      </c>
      <c r="L65" s="923">
        <f>VLOOKUP(A65,TRANSPORTE!A6:D118,4,FALSE)</f>
        <v>138526.75796551042</v>
      </c>
      <c r="M65" s="924"/>
      <c r="N65" s="291">
        <f>K65*L65</f>
        <v>1108214.0637240834</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23"/>
      <c r="M67" s="824"/>
      <c r="N67" s="130"/>
    </row>
    <row r="68" spans="1:15" ht="15.75" thickBot="1">
      <c r="B68" s="840" t="s">
        <v>953</v>
      </c>
      <c r="C68" s="841"/>
      <c r="D68" s="841"/>
      <c r="E68" s="841"/>
      <c r="F68" s="841"/>
      <c r="G68" s="841"/>
      <c r="H68" s="841"/>
      <c r="I68" s="841"/>
      <c r="J68" s="841"/>
      <c r="K68" s="841"/>
      <c r="L68" s="841"/>
      <c r="M68" s="842"/>
      <c r="N68" s="107">
        <f>SUM(N63:N67)</f>
        <v>3394981.6661844286</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s="165" t="s">
        <v>6</v>
      </c>
      <c r="B73" s="52" t="str">
        <f>VLOOKUP(A73,'MANO DE OBRA'!A8:D68,3,FALSE)</f>
        <v xml:space="preserve">Obrero </v>
      </c>
      <c r="C73" s="50"/>
      <c r="D73" s="50"/>
      <c r="E73" s="50"/>
      <c r="F73" s="50"/>
      <c r="G73" s="50"/>
      <c r="H73" s="50"/>
      <c r="I73" s="296">
        <f t="shared" ref="I73:I76" si="1">K73/J73*100</f>
        <v>29260.000000000004</v>
      </c>
      <c r="J73" s="297">
        <v>185</v>
      </c>
      <c r="K73" s="298">
        <f>VLOOKUP(A73,'MANO DE OBRA'!A8:D99,4,FALSE)</f>
        <v>54131</v>
      </c>
      <c r="L73" s="53"/>
      <c r="M73" s="438">
        <v>1</v>
      </c>
      <c r="N73" s="399">
        <f t="shared" ref="N73:N76" si="2">K73/M73</f>
        <v>54131</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21"/>
      <c r="C80" s="822"/>
      <c r="D80" s="822"/>
      <c r="E80" s="822"/>
      <c r="F80" s="822"/>
      <c r="G80" s="822"/>
      <c r="H80" s="822"/>
      <c r="I80" s="47"/>
      <c r="J80" s="47"/>
      <c r="K80" s="47"/>
      <c r="L80" s="989"/>
      <c r="M80" s="990"/>
      <c r="N80" s="48"/>
    </row>
    <row r="81" spans="1:14" ht="15.75" thickBot="1">
      <c r="B81" s="834" t="s">
        <v>953</v>
      </c>
      <c r="C81" s="835"/>
      <c r="D81" s="835"/>
      <c r="E81" s="835"/>
      <c r="F81" s="835"/>
      <c r="G81" s="835"/>
      <c r="H81" s="835"/>
      <c r="I81" s="841"/>
      <c r="J81" s="841"/>
      <c r="K81" s="841"/>
      <c r="L81" s="841"/>
      <c r="M81" s="842"/>
      <c r="N81" s="305">
        <f>SUM(N73:N80)</f>
        <v>691395.67913614796</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N45+N58+N68+N81</f>
        <v>53039955.589219116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10607991.117843824</v>
      </c>
      <c r="M88" s="869"/>
      <c r="N88" s="54"/>
    </row>
    <row r="89" spans="1:14">
      <c r="B89" s="92" t="s">
        <v>973</v>
      </c>
      <c r="C89" s="93"/>
      <c r="D89" s="93"/>
      <c r="E89" s="93"/>
      <c r="F89" s="93"/>
      <c r="G89" s="93"/>
      <c r="H89" s="93"/>
      <c r="I89" s="90"/>
      <c r="J89" s="91"/>
      <c r="K89" s="308">
        <v>0.05</v>
      </c>
      <c r="L89" s="868">
        <f>N83*K89</f>
        <v>2651997.7794609559</v>
      </c>
      <c r="M89" s="869"/>
      <c r="N89" s="54"/>
    </row>
    <row r="90" spans="1:14" ht="15.75" thickBot="1">
      <c r="B90" s="94" t="s">
        <v>974</v>
      </c>
      <c r="C90" s="95"/>
      <c r="D90" s="95"/>
      <c r="E90" s="95"/>
      <c r="F90" s="95"/>
      <c r="G90" s="95"/>
      <c r="H90" s="95"/>
      <c r="I90" s="96"/>
      <c r="J90" s="97"/>
      <c r="K90" s="309">
        <v>0.05</v>
      </c>
      <c r="L90" s="870">
        <f>N83*K90</f>
        <v>2651997.7794609559</v>
      </c>
      <c r="M90" s="871"/>
      <c r="N90" s="54"/>
    </row>
    <row r="91" spans="1:14" ht="15.75" thickBot="1">
      <c r="B91" s="834" t="s">
        <v>953</v>
      </c>
      <c r="C91" s="835"/>
      <c r="D91" s="835"/>
      <c r="E91" s="835"/>
      <c r="F91" s="835"/>
      <c r="G91" s="835"/>
      <c r="H91" s="835"/>
      <c r="I91" s="835"/>
      <c r="J91" s="835"/>
      <c r="K91" s="835"/>
      <c r="L91" s="835"/>
      <c r="M91" s="836"/>
      <c r="N91" s="55">
        <f>L88+L89+L90</f>
        <v>15911986.676765734</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68951942.265984848</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8" t="s">
        <v>2218</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2219</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4"/>
      <c r="K123" s="984"/>
      <c r="L123" s="984"/>
      <c r="M123" s="984"/>
      <c r="N123" s="985"/>
    </row>
    <row r="124" spans="2:14" ht="15.75" thickBot="1">
      <c r="B124" s="423" t="s">
        <v>2221</v>
      </c>
      <c r="C124" s="424"/>
      <c r="D124" s="424"/>
      <c r="E124" s="263"/>
      <c r="F124" s="263"/>
      <c r="G124" s="263"/>
      <c r="H124" s="263"/>
      <c r="I124" s="263"/>
      <c r="J124" s="986"/>
      <c r="K124" s="986"/>
      <c r="L124" s="986"/>
      <c r="M124" s="986"/>
      <c r="N124" s="98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19" zoomScale="75" zoomScaleNormal="75" workbookViewId="0">
      <selection activeCell="C72" sqref="C72"/>
    </sheetView>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5"/>
      <c r="C1" s="937"/>
      <c r="D1" s="938"/>
      <c r="E1" s="938"/>
      <c r="F1" s="938"/>
      <c r="G1" s="938"/>
      <c r="H1" s="938"/>
      <c r="I1" s="938"/>
      <c r="J1" s="939"/>
      <c r="K1" s="940" t="s">
        <v>933</v>
      </c>
      <c r="L1" s="942" t="s">
        <v>2198</v>
      </c>
      <c r="M1" s="943"/>
      <c r="N1" s="944"/>
    </row>
    <row r="2" spans="2:14" ht="2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7.25" customHeight="1" thickBot="1">
      <c r="A31" t="s">
        <v>1845</v>
      </c>
      <c r="B31" s="83" t="s">
        <v>1103</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259</v>
      </c>
      <c r="B36" s="847" t="str">
        <f>VLOOKUP(A36,EQUIPOS!A6:D154,3,FALSE)</f>
        <v>Montacargas</v>
      </c>
      <c r="C36" s="848"/>
      <c r="D36" s="848"/>
      <c r="E36" s="848"/>
      <c r="F36" s="848"/>
      <c r="G36" s="848"/>
      <c r="H36" s="849"/>
      <c r="I36" s="271"/>
      <c r="J36" s="272"/>
      <c r="K36" s="273">
        <f>VLOOKUP(A36,EQUIPOS!A6:D163,4,FALSE)</f>
        <v>93437.354874571625</v>
      </c>
      <c r="L36" s="274"/>
      <c r="M36" s="340">
        <v>1.5</v>
      </c>
      <c r="N36" s="276">
        <f>K36/M36</f>
        <v>62291.569916381086</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2693.4186967867336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64984.988613167821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6957.5796433457162</v>
      </c>
      <c r="N48" s="276">
        <f>K48*M48</f>
        <v>2179121.4556963174</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2179121.4556963174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12</v>
      </c>
      <c r="N71" s="399">
        <f>K71/M71</f>
        <v>36087.333333333336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53868.373935734664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2297974.81824522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459594.96364904405</v>
      </c>
      <c r="M84" s="869"/>
      <c r="N84" s="54"/>
    </row>
    <row r="85" spans="1:14">
      <c r="B85" s="92" t="s">
        <v>973</v>
      </c>
      <c r="C85" s="93"/>
      <c r="D85" s="93"/>
      <c r="E85" s="93"/>
      <c r="F85" s="93"/>
      <c r="G85" s="93"/>
      <c r="H85" s="93"/>
      <c r="I85" s="90"/>
      <c r="J85" s="91"/>
      <c r="K85" s="308">
        <v>0.05</v>
      </c>
      <c r="L85" s="868">
        <f>N79*K85</f>
        <v>114898.74091226101</v>
      </c>
      <c r="M85" s="869"/>
      <c r="N85" s="54"/>
    </row>
    <row r="86" spans="1:14" ht="15.75" thickBot="1">
      <c r="B86" s="94" t="s">
        <v>974</v>
      </c>
      <c r="C86" s="95"/>
      <c r="D86" s="95"/>
      <c r="E86" s="95"/>
      <c r="F86" s="95"/>
      <c r="G86" s="95"/>
      <c r="H86" s="95"/>
      <c r="I86" s="96"/>
      <c r="J86" s="97"/>
      <c r="K86" s="309">
        <v>0.05</v>
      </c>
      <c r="L86" s="870">
        <f>N79*K86</f>
        <v>114898.74091226101</v>
      </c>
      <c r="M86" s="871"/>
      <c r="N86" s="54"/>
    </row>
    <row r="87" spans="1:14" ht="15.75" thickBot="1">
      <c r="B87" s="834" t="s">
        <v>953</v>
      </c>
      <c r="C87" s="835"/>
      <c r="D87" s="835"/>
      <c r="E87" s="835"/>
      <c r="F87" s="835"/>
      <c r="G87" s="835"/>
      <c r="H87" s="835"/>
      <c r="I87" s="835"/>
      <c r="J87" s="835"/>
      <c r="K87" s="835"/>
      <c r="L87" s="835"/>
      <c r="M87" s="836"/>
      <c r="N87" s="55">
        <f>L84+L85+L86</f>
        <v>689392.44547356595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2987367.2637187857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10" zoomScale="75" zoomScaleNormal="75" workbookViewId="0">
      <selection activeCell="C72" sqref="C72"/>
    </sheetView>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7.25" customHeight="1" thickBot="1">
      <c r="A31" t="s">
        <v>1845</v>
      </c>
      <c r="B31" s="83" t="s">
        <v>1656</v>
      </c>
      <c r="C31" s="84" t="s">
        <v>2099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267</v>
      </c>
      <c r="B36" s="847" t="str">
        <f>VLOOKUP(A36,EQUIPOS!A6:D154,3,FALSE)</f>
        <v>Motobomba de concreto</v>
      </c>
      <c r="C36" s="848"/>
      <c r="D36" s="848"/>
      <c r="E36" s="848"/>
      <c r="F36" s="848"/>
      <c r="G36" s="848"/>
      <c r="H36" s="849"/>
      <c r="I36" s="271"/>
      <c r="J36" s="272"/>
      <c r="K36" s="273">
        <f>VLOOKUP(A36,EQUIPOS!A6:D163,4,FALSE)</f>
        <v>84480.487569736724</v>
      </c>
      <c r="L36" s="274"/>
      <c r="M36" s="340">
        <v>2.5</v>
      </c>
      <c r="N36" s="276">
        <f>K36/M36</f>
        <v>33792.19502789469</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33792.19502789469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2849.9768655016096</v>
      </c>
      <c r="N48" s="276">
        <f>K48*M48</f>
        <v>133261.15528632191</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372975.23326781939</v>
      </c>
      <c r="N49" s="276">
        <f>K49*M49</f>
        <v>249140.42075268881</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382401.57603901072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923">
        <f>VLOOKUP(A60,TRANSPORTE!A2:D117,4,FALSE)</f>
        <v>1320.9386327777418</v>
      </c>
      <c r="M60" s="924"/>
      <c r="N60" s="291">
        <f>K60*L60</f>
        <v>1147.070718444028</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1147.070718444028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417340.84178534942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83468.168357069895</v>
      </c>
      <c r="M84" s="869"/>
      <c r="N84" s="54"/>
    </row>
    <row r="85" spans="1:14">
      <c r="B85" s="92" t="s">
        <v>973</v>
      </c>
      <c r="C85" s="93"/>
      <c r="D85" s="93"/>
      <c r="E85" s="93"/>
      <c r="F85" s="93"/>
      <c r="G85" s="93"/>
      <c r="H85" s="93"/>
      <c r="I85" s="90"/>
      <c r="J85" s="91"/>
      <c r="K85" s="308">
        <v>0.05</v>
      </c>
      <c r="L85" s="868">
        <f>N79*K85</f>
        <v>20867.042089267474</v>
      </c>
      <c r="M85" s="869"/>
      <c r="N85" s="54"/>
    </row>
    <row r="86" spans="1:14" ht="15.75" thickBot="1">
      <c r="B86" s="94" t="s">
        <v>974</v>
      </c>
      <c r="C86" s="95"/>
      <c r="D86" s="95"/>
      <c r="E86" s="95"/>
      <c r="F86" s="95"/>
      <c r="G86" s="95"/>
      <c r="H86" s="95"/>
      <c r="I86" s="96"/>
      <c r="J86" s="97"/>
      <c r="K86" s="309">
        <v>0.05</v>
      </c>
      <c r="L86" s="870">
        <f>N79*K86</f>
        <v>20867.042089267474</v>
      </c>
      <c r="M86" s="871"/>
      <c r="N86" s="54"/>
    </row>
    <row r="87" spans="1:14" ht="15.75" thickBot="1">
      <c r="B87" s="834" t="s">
        <v>953</v>
      </c>
      <c r="C87" s="835"/>
      <c r="D87" s="835"/>
      <c r="E87" s="835"/>
      <c r="F87" s="835"/>
      <c r="G87" s="835"/>
      <c r="H87" s="835"/>
      <c r="I87" s="835"/>
      <c r="J87" s="835"/>
      <c r="K87" s="835"/>
      <c r="L87" s="835"/>
      <c r="M87" s="836"/>
      <c r="N87" s="55">
        <f>L84+L85+L86</f>
        <v>125202.25253560484</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542543.09432095429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21.75" customHeight="1" thickBot="1">
      <c r="A31" t="s">
        <v>1845</v>
      </c>
      <c r="B31" s="83" t="s">
        <v>1104</v>
      </c>
      <c r="C31" s="84" t="s">
        <v>2100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121</v>
      </c>
      <c r="B36" s="847" t="str">
        <f>VLOOKUP(A36,EQUIPOS!A6:D154,3,FALSE)</f>
        <v>Bomba eléctrica para accionar la celda</v>
      </c>
      <c r="C36" s="848"/>
      <c r="D36" s="848"/>
      <c r="E36" s="848"/>
      <c r="F36" s="848"/>
      <c r="G36" s="848"/>
      <c r="H36" s="849"/>
      <c r="I36" s="271"/>
      <c r="J36" s="272"/>
      <c r="K36" s="273">
        <f>VLOOKUP(A36,EQUIPOS!A6:D163,4,FALSE)</f>
        <v>73450.105227526612</v>
      </c>
      <c r="L36" s="274"/>
      <c r="M36" s="275">
        <v>0.01</v>
      </c>
      <c r="N36" s="276">
        <f t="shared" ref="N36:N41" si="0">K36/M36</f>
        <v>7345010.5227526613</v>
      </c>
    </row>
    <row r="37" spans="1:14">
      <c r="A37" s="116" t="s">
        <v>192</v>
      </c>
      <c r="B37" s="847" t="str">
        <f>VLOOKUP(A37,EQUIPOS!A7:D154,3,FALSE)</f>
        <v>Equipo de acarreo interno</v>
      </c>
      <c r="C37" s="848"/>
      <c r="D37" s="848"/>
      <c r="E37" s="848"/>
      <c r="F37" s="848"/>
      <c r="G37" s="848"/>
      <c r="H37" s="849"/>
      <c r="I37" s="425"/>
      <c r="J37" s="426"/>
      <c r="K37" s="273">
        <f>VLOOKUP(A37,EQUIPOS!A7:D164,4,FALSE)</f>
        <v>50835.207105429618</v>
      </c>
      <c r="L37" s="339"/>
      <c r="M37" s="340">
        <v>0.05</v>
      </c>
      <c r="N37" s="276">
        <f t="shared" si="0"/>
        <v>1016704.1421085923</v>
      </c>
    </row>
    <row r="38" spans="1:14">
      <c r="A38" s="116" t="s">
        <v>214</v>
      </c>
      <c r="B38" s="847" t="str">
        <f>VLOOKUP(A38,EQUIPOS!A8:D154,3,FALSE)</f>
        <v>Equipo de oxigeno y soldadura</v>
      </c>
      <c r="C38" s="848"/>
      <c r="D38" s="848"/>
      <c r="E38" s="848"/>
      <c r="F38" s="848"/>
      <c r="G38" s="848"/>
      <c r="H38" s="849"/>
      <c r="I38" s="425"/>
      <c r="J38" s="426"/>
      <c r="K38" s="442">
        <f>VLOOKUP(A38,EQUIPOS!A8:D165,4,FALSE)</f>
        <v>17336.021025708884</v>
      </c>
      <c r="L38" s="339"/>
      <c r="M38" s="340">
        <v>0.01</v>
      </c>
      <c r="N38" s="276">
        <f t="shared" si="0"/>
        <v>1733602.1025708884</v>
      </c>
    </row>
    <row r="39" spans="1:14">
      <c r="A39" s="116" t="s">
        <v>248</v>
      </c>
      <c r="B39" s="847" t="str">
        <f>VLOOKUP(A39,EQUIPOS!A9:D154,3,FALSE)</f>
        <v>Grúa telescópica de 50 Ton.</v>
      </c>
      <c r="C39" s="848"/>
      <c r="D39" s="848"/>
      <c r="E39" s="848"/>
      <c r="F39" s="848"/>
      <c r="G39" s="848"/>
      <c r="H39" s="849"/>
      <c r="I39" s="425"/>
      <c r="J39" s="426"/>
      <c r="K39" s="442">
        <f>VLOOKUP(A39,EQUIPOS!A9:D166,4,FALSE)</f>
        <v>299024.96114766598</v>
      </c>
      <c r="L39" s="339"/>
      <c r="M39" s="340">
        <v>0.04</v>
      </c>
      <c r="N39" s="276">
        <f t="shared" si="0"/>
        <v>7475624.0286916494</v>
      </c>
    </row>
    <row r="40" spans="1:14">
      <c r="A40" s="116" t="s">
        <v>255</v>
      </c>
      <c r="B40" s="847" t="str">
        <f>VLOOKUP(A40,EQUIPOS!A10:D154,3,FALSE)</f>
        <v>Manómetro cable de acero para bajar la celda</v>
      </c>
      <c r="C40" s="848"/>
      <c r="D40" s="848"/>
      <c r="E40" s="848"/>
      <c r="F40" s="848"/>
      <c r="G40" s="848"/>
      <c r="H40" s="849"/>
      <c r="I40" s="425"/>
      <c r="J40" s="426"/>
      <c r="K40" s="442">
        <f>VLOOKUP(A40,EQUIPOS!A10:D167,4,FALSE)</f>
        <v>2077646.6890936941</v>
      </c>
      <c r="L40" s="339"/>
      <c r="M40" s="340">
        <v>1</v>
      </c>
      <c r="N40" s="276">
        <f t="shared" si="0"/>
        <v>2077646.6890936941</v>
      </c>
    </row>
    <row r="41" spans="1:14">
      <c r="A41" s="116" t="s">
        <v>322</v>
      </c>
      <c r="B41" s="847" t="str">
        <f>VLOOKUP(A41,EQUIPOS!A11:D155,3,FALSE)</f>
        <v xml:space="preserve">Retroexcavadora sobre llantas JD 410
</v>
      </c>
      <c r="C41" s="848"/>
      <c r="D41" s="848"/>
      <c r="E41" s="848"/>
      <c r="F41" s="848"/>
      <c r="G41" s="848"/>
      <c r="H41" s="849"/>
      <c r="I41" s="425"/>
      <c r="J41" s="426"/>
      <c r="K41" s="442">
        <f>VLOOKUP(A41,EQUIPOS!A11:D168,4,FALSE)</f>
        <v>122065.49992318742</v>
      </c>
      <c r="L41" s="339"/>
      <c r="M41" s="340">
        <v>0.2</v>
      </c>
      <c r="N41" s="276">
        <f t="shared" si="0"/>
        <v>610327.49961593712</v>
      </c>
    </row>
    <row r="42" spans="1:14">
      <c r="A42" s="116"/>
      <c r="B42" s="847"/>
      <c r="C42" s="848"/>
      <c r="D42" s="848"/>
      <c r="E42" s="848"/>
      <c r="F42" s="848"/>
      <c r="G42" s="848"/>
      <c r="H42" s="849"/>
      <c r="I42" s="332"/>
      <c r="J42" s="334"/>
      <c r="K42" s="442"/>
      <c r="L42" s="427"/>
      <c r="M42" s="428"/>
      <c r="N42" s="276"/>
    </row>
    <row r="43" spans="1:14">
      <c r="B43" s="847"/>
      <c r="C43" s="848"/>
      <c r="D43" s="848"/>
      <c r="E43" s="848"/>
      <c r="F43" s="848"/>
      <c r="G43" s="848"/>
      <c r="H43" s="849"/>
      <c r="I43" s="39"/>
      <c r="J43" s="40"/>
      <c r="K43" s="442"/>
      <c r="L43" s="280"/>
      <c r="M43" s="281"/>
      <c r="N43" s="276"/>
    </row>
    <row r="44" spans="1:14">
      <c r="B44" s="324"/>
      <c r="C44" s="325"/>
      <c r="D44" s="325"/>
      <c r="E44" s="325"/>
      <c r="F44" s="327"/>
      <c r="G44" s="327"/>
      <c r="H44" s="128"/>
      <c r="I44" s="39"/>
      <c r="J44" s="40"/>
      <c r="K44" s="442"/>
      <c r="L44" s="280"/>
      <c r="M44" s="281"/>
      <c r="N44" s="277"/>
    </row>
    <row r="45" spans="1:14">
      <c r="B45" s="854" t="s">
        <v>952</v>
      </c>
      <c r="C45" s="855"/>
      <c r="D45" s="855"/>
      <c r="E45" s="41"/>
      <c r="F45" s="42"/>
      <c r="G45" s="42"/>
      <c r="H45" s="43"/>
      <c r="I45" s="39"/>
      <c r="J45" s="40"/>
      <c r="K45" s="283"/>
      <c r="L45" s="280"/>
      <c r="M45" s="405">
        <v>0.1</v>
      </c>
      <c r="N45" s="348">
        <f>N86*M45</f>
        <v>69139.567913614796</v>
      </c>
    </row>
    <row r="46" spans="1:14" ht="15.75" thickBot="1">
      <c r="B46" s="847"/>
      <c r="C46" s="848"/>
      <c r="D46" s="848"/>
      <c r="E46" s="848"/>
      <c r="F46" s="848"/>
      <c r="G46" s="848"/>
      <c r="H46" s="849"/>
      <c r="I46" s="856"/>
      <c r="J46" s="857"/>
      <c r="K46" s="44"/>
      <c r="L46" s="858"/>
      <c r="M46" s="859"/>
      <c r="N46" s="108"/>
    </row>
    <row r="47" spans="1:14" ht="15.75" thickBot="1">
      <c r="B47" s="834" t="s">
        <v>953</v>
      </c>
      <c r="C47" s="835"/>
      <c r="D47" s="835"/>
      <c r="E47" s="835"/>
      <c r="F47" s="835"/>
      <c r="G47" s="835"/>
      <c r="H47" s="835"/>
      <c r="I47" s="835"/>
      <c r="J47" s="835"/>
      <c r="K47" s="835"/>
      <c r="L47" s="835"/>
      <c r="M47" s="836"/>
      <c r="N47" s="415">
        <f>SUM(N36:N45)</f>
        <v>20328054.552747037</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25" t="s">
        <v>944</v>
      </c>
      <c r="C51" s="826"/>
      <c r="D51" s="826"/>
      <c r="E51" s="826"/>
      <c r="F51" s="826"/>
      <c r="G51" s="826"/>
      <c r="H51" s="826"/>
      <c r="I51" s="827"/>
      <c r="J51" s="319" t="s">
        <v>945</v>
      </c>
      <c r="K51" s="88" t="s">
        <v>946</v>
      </c>
      <c r="L51" s="828" t="s">
        <v>955</v>
      </c>
      <c r="M51" s="827"/>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19559298.760000002</v>
      </c>
      <c r="N52" s="276">
        <f t="shared" ref="N52:N57" si="1">K52*M52</f>
        <v>19559298.760000002</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3123.8328814412976</v>
      </c>
      <c r="N53" s="276">
        <f t="shared" si="1"/>
        <v>93714.986443238929</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1756859.0876664929</v>
      </c>
      <c r="N54" s="276">
        <f t="shared" si="1"/>
        <v>3513718.1753329858</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1443934.9601863895</v>
      </c>
      <c r="N55" s="276">
        <f t="shared" si="1"/>
        <v>7219674.8009319473</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87713.099350749049</v>
      </c>
      <c r="N56" s="276">
        <f t="shared" si="1"/>
        <v>5262785.961044943</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39031.77268951515</v>
      </c>
      <c r="N57" s="276">
        <f t="shared" si="1"/>
        <v>468381.27227418183</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34" t="s">
        <v>953</v>
      </c>
      <c r="C63" s="835"/>
      <c r="D63" s="835"/>
      <c r="E63" s="835"/>
      <c r="F63" s="835"/>
      <c r="G63" s="835"/>
      <c r="H63" s="835"/>
      <c r="I63" s="835"/>
      <c r="J63" s="835"/>
      <c r="K63" s="835"/>
      <c r="L63" s="835"/>
      <c r="M63" s="836"/>
      <c r="N63" s="398">
        <f>SUM(N52:N62)</f>
        <v>36117573.956027299</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37" t="s">
        <v>961</v>
      </c>
      <c r="M67" s="810"/>
      <c r="N67" s="79" t="s">
        <v>951</v>
      </c>
    </row>
    <row r="68" spans="1:15">
      <c r="A68" t="s">
        <v>1400</v>
      </c>
      <c r="B68" s="49" t="str">
        <f>VLOOKUP(A68,TRANSPORTE!A5:D117,3,FALSE)</f>
        <v>Transporte de tubos. celdas, etc.</v>
      </c>
      <c r="C68" s="321"/>
      <c r="D68" s="321"/>
      <c r="E68" s="321"/>
      <c r="F68" s="321"/>
      <c r="G68" s="321"/>
      <c r="H68" s="315" t="s">
        <v>1468</v>
      </c>
      <c r="I68" s="283">
        <v>1</v>
      </c>
      <c r="J68" s="290">
        <v>1</v>
      </c>
      <c r="K68" s="283">
        <f>I68*J68</f>
        <v>1</v>
      </c>
      <c r="L68" s="923">
        <f>VLOOKUP(A68,TRANSPORTE!A5:D117,4,FALSE)</f>
        <v>1183714.3085012732</v>
      </c>
      <c r="M68" s="924"/>
      <c r="N68" s="291">
        <f>K68*L68</f>
        <v>1183714.3085012732</v>
      </c>
    </row>
    <row r="69" spans="1:15">
      <c r="A69" t="s">
        <v>1399</v>
      </c>
      <c r="B69" s="49" t="str">
        <f>VLOOKUP(A69,TRANSPORTE!A5:D117,3,FALSE)</f>
        <v>Pasajes aéreos</v>
      </c>
      <c r="C69" s="50"/>
      <c r="D69" s="50"/>
      <c r="E69" s="50"/>
      <c r="F69" s="50"/>
      <c r="G69" s="50"/>
      <c r="H69" s="315" t="s">
        <v>945</v>
      </c>
      <c r="I69" s="283">
        <v>3</v>
      </c>
      <c r="J69" s="290">
        <v>1</v>
      </c>
      <c r="K69" s="283">
        <f>I69*J69</f>
        <v>3</v>
      </c>
      <c r="L69" s="923">
        <f>VLOOKUP(A69,TRANSPORTE!A5:D117,4,FALSE)</f>
        <v>367684.43131969072</v>
      </c>
      <c r="M69" s="924"/>
      <c r="N69" s="291">
        <f>K69*L69</f>
        <v>1103053.2939590721</v>
      </c>
    </row>
    <row r="70" spans="1:15">
      <c r="B70" s="49"/>
      <c r="C70" s="50"/>
      <c r="D70" s="50"/>
      <c r="E70" s="50"/>
      <c r="F70" s="50"/>
      <c r="G70" s="50"/>
      <c r="H70" s="315"/>
      <c r="I70" s="283"/>
      <c r="J70" s="290"/>
      <c r="K70" s="283"/>
      <c r="L70" s="923"/>
      <c r="M70" s="924"/>
      <c r="N70" s="291"/>
    </row>
    <row r="71" spans="1:15">
      <c r="B71" s="49"/>
      <c r="C71" s="50"/>
      <c r="D71" s="50"/>
      <c r="E71" s="50"/>
      <c r="F71" s="50"/>
      <c r="G71" s="50"/>
      <c r="H71" s="315"/>
      <c r="I71" s="283"/>
      <c r="J71" s="290"/>
      <c r="K71" s="283"/>
      <c r="L71" s="923"/>
      <c r="M71" s="924"/>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23"/>
      <c r="M73" s="824"/>
      <c r="N73" s="130"/>
    </row>
    <row r="74" spans="1:15" ht="15.75" thickBot="1">
      <c r="B74" s="840" t="s">
        <v>953</v>
      </c>
      <c r="C74" s="841"/>
      <c r="D74" s="841"/>
      <c r="E74" s="841"/>
      <c r="F74" s="841"/>
      <c r="G74" s="841"/>
      <c r="H74" s="841"/>
      <c r="I74" s="841"/>
      <c r="J74" s="841"/>
      <c r="K74" s="841"/>
      <c r="L74" s="841"/>
      <c r="M74" s="842"/>
      <c r="N74" s="107">
        <f>N68+N69+N70+N71+N72</f>
        <v>2286767.6024603453</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60" t="s">
        <v>963</v>
      </c>
      <c r="C78" s="861"/>
      <c r="D78" s="861"/>
      <c r="E78" s="861"/>
      <c r="F78" s="861"/>
      <c r="G78" s="861"/>
      <c r="H78" s="861"/>
      <c r="I78" s="76" t="s">
        <v>964</v>
      </c>
      <c r="J78" s="78" t="s">
        <v>1410</v>
      </c>
      <c r="K78" s="77" t="s">
        <v>966</v>
      </c>
      <c r="L78" s="862" t="s">
        <v>950</v>
      </c>
      <c r="M78" s="863"/>
      <c r="N78" s="101" t="s">
        <v>951</v>
      </c>
    </row>
    <row r="79" spans="1:15">
      <c r="A79" s="165" t="s">
        <v>6</v>
      </c>
      <c r="B79" s="52" t="str">
        <f>VLOOKUP(A79,'MANO DE OBRA'!A8:D68,3,FALSE)</f>
        <v xml:space="preserve">Obrero </v>
      </c>
      <c r="C79" s="50"/>
      <c r="D79" s="50"/>
      <c r="E79" s="50"/>
      <c r="F79" s="50"/>
      <c r="G79" s="50"/>
      <c r="H79" s="50"/>
      <c r="I79" s="296">
        <f t="shared" ref="I79:I82" si="2">K79/J79*100</f>
        <v>29260.000000000004</v>
      </c>
      <c r="J79" s="297">
        <v>185</v>
      </c>
      <c r="K79" s="298">
        <f>VLOOKUP(A79,'MANO DE OBRA'!A8:D99,4,FALSE)</f>
        <v>54131</v>
      </c>
      <c r="L79" s="53"/>
      <c r="M79" s="438">
        <v>1</v>
      </c>
      <c r="N79" s="399">
        <f t="shared" ref="N79:N82" si="3">K79/M79</f>
        <v>54131</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21"/>
      <c r="C85" s="822" t="e">
        <f>VLOOKUP(B85,'MANO DE OBRA'!B12:E73,3,FALSE)</f>
        <v>#N/A</v>
      </c>
      <c r="D85" s="822" t="e">
        <f>VLOOKUP(C85,'MANO DE OBRA'!C12:F73,3,FALSE)</f>
        <v>#N/A</v>
      </c>
      <c r="E85" s="822" t="e">
        <f>VLOOKUP(D85,'MANO DE OBRA'!D12:G73,3,FALSE)</f>
        <v>#N/A</v>
      </c>
      <c r="F85" s="822" t="e">
        <f>VLOOKUP(E85,'MANO DE OBRA'!E12:H73,3,FALSE)</f>
        <v>#N/A</v>
      </c>
      <c r="G85" s="822" t="e">
        <f>VLOOKUP(F85,'MANO DE OBRA'!F12:I73,3,FALSE)</f>
        <v>#N/A</v>
      </c>
      <c r="H85" s="822" t="e">
        <f>VLOOKUP(G85,'MANO DE OBRA'!G12:J73,3,FALSE)</f>
        <v>#N/A</v>
      </c>
      <c r="I85" s="474"/>
      <c r="J85" s="475"/>
      <c r="K85" s="476"/>
      <c r="L85" s="991"/>
      <c r="M85" s="991"/>
      <c r="N85" s="477"/>
    </row>
    <row r="86" spans="1:14" ht="15.75" thickBot="1">
      <c r="B86" s="840" t="s">
        <v>953</v>
      </c>
      <c r="C86" s="841"/>
      <c r="D86" s="841"/>
      <c r="E86" s="841"/>
      <c r="F86" s="841"/>
      <c r="G86" s="841"/>
      <c r="H86" s="841"/>
      <c r="I86" s="841"/>
      <c r="J86" s="841"/>
      <c r="K86" s="841"/>
      <c r="L86" s="841"/>
      <c r="M86" s="842"/>
      <c r="N86" s="464">
        <f>SUM(N79:N85)</f>
        <v>691395.67913614796</v>
      </c>
    </row>
    <row r="87" spans="1:14" ht="15.75" thickBot="1">
      <c r="B87" s="36"/>
      <c r="C87" s="37"/>
      <c r="D87" s="37"/>
      <c r="E87" s="37"/>
      <c r="F87" s="37"/>
      <c r="G87" s="37"/>
      <c r="H87" s="37"/>
      <c r="I87" s="37"/>
      <c r="J87" s="37"/>
      <c r="K87" s="37"/>
      <c r="L87" s="37"/>
      <c r="M87" s="37"/>
      <c r="N87" s="38"/>
    </row>
    <row r="88" spans="1:14" ht="15.75" thickBot="1">
      <c r="B88" s="834" t="s">
        <v>967</v>
      </c>
      <c r="C88" s="835"/>
      <c r="D88" s="835"/>
      <c r="E88" s="835"/>
      <c r="F88" s="835"/>
      <c r="G88" s="835"/>
      <c r="H88" s="835"/>
      <c r="I88" s="835"/>
      <c r="J88" s="835"/>
      <c r="K88" s="835"/>
      <c r="L88" s="835"/>
      <c r="M88" s="836"/>
      <c r="N88" s="102">
        <f>N86+N74+N63+N47</f>
        <v>59423791.790370837</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25" t="s">
        <v>969</v>
      </c>
      <c r="C92" s="826"/>
      <c r="D92" s="826"/>
      <c r="E92" s="826"/>
      <c r="F92" s="826"/>
      <c r="G92" s="826"/>
      <c r="H92" s="826"/>
      <c r="I92" s="318"/>
      <c r="J92" s="338"/>
      <c r="K92" s="306" t="s">
        <v>970</v>
      </c>
      <c r="L92" s="864" t="s">
        <v>971</v>
      </c>
      <c r="M92" s="865"/>
      <c r="N92" s="307"/>
    </row>
    <row r="93" spans="1:14">
      <c r="B93" s="866" t="s">
        <v>972</v>
      </c>
      <c r="C93" s="867"/>
      <c r="D93" s="867"/>
      <c r="E93" s="867"/>
      <c r="F93" s="867"/>
      <c r="G93" s="867"/>
      <c r="H93" s="867"/>
      <c r="I93" s="90"/>
      <c r="J93" s="91"/>
      <c r="K93" s="308">
        <v>0.2</v>
      </c>
      <c r="L93" s="868">
        <f>N88*K93</f>
        <v>11884758.358074168</v>
      </c>
      <c r="M93" s="869"/>
      <c r="N93" s="54"/>
    </row>
    <row r="94" spans="1:14">
      <c r="B94" s="92" t="s">
        <v>973</v>
      </c>
      <c r="C94" s="93"/>
      <c r="D94" s="93"/>
      <c r="E94" s="93"/>
      <c r="F94" s="93"/>
      <c r="G94" s="93"/>
      <c r="H94" s="93"/>
      <c r="I94" s="90"/>
      <c r="J94" s="91"/>
      <c r="K94" s="308">
        <v>0.05</v>
      </c>
      <c r="L94" s="868">
        <f>N88*K94</f>
        <v>2971189.5895185419</v>
      </c>
      <c r="M94" s="869"/>
      <c r="N94" s="54"/>
    </row>
    <row r="95" spans="1:14" ht="15.75" thickBot="1">
      <c r="B95" s="94" t="s">
        <v>974</v>
      </c>
      <c r="C95" s="95"/>
      <c r="D95" s="95"/>
      <c r="E95" s="95"/>
      <c r="F95" s="95"/>
      <c r="G95" s="95"/>
      <c r="H95" s="95"/>
      <c r="I95" s="96"/>
      <c r="J95" s="97"/>
      <c r="K95" s="309">
        <v>0.05</v>
      </c>
      <c r="L95" s="870">
        <f>N88*K95</f>
        <v>2971189.5895185419</v>
      </c>
      <c r="M95" s="871"/>
      <c r="N95" s="54"/>
    </row>
    <row r="96" spans="1:14" ht="15.75" thickBot="1">
      <c r="B96" s="834" t="s">
        <v>953</v>
      </c>
      <c r="C96" s="835"/>
      <c r="D96" s="835"/>
      <c r="E96" s="835"/>
      <c r="F96" s="835"/>
      <c r="G96" s="835"/>
      <c r="H96" s="835"/>
      <c r="I96" s="835"/>
      <c r="J96" s="835"/>
      <c r="K96" s="835"/>
      <c r="L96" s="835"/>
      <c r="M96" s="836"/>
      <c r="N96" s="55">
        <f>L93+L94+L95</f>
        <v>17827137.537111253</v>
      </c>
    </row>
    <row r="97" spans="1:14" ht="15.75" thickBot="1">
      <c r="B97" s="36"/>
      <c r="C97" s="37"/>
      <c r="D97" s="37"/>
      <c r="E97" s="37"/>
      <c r="F97" s="37"/>
      <c r="G97" s="37"/>
      <c r="H97" s="37"/>
      <c r="I97" s="37"/>
      <c r="J97" s="37"/>
      <c r="K97" s="37"/>
      <c r="L97" s="37"/>
      <c r="M97" s="37"/>
      <c r="N97" s="38"/>
    </row>
    <row r="98" spans="1:14" ht="15.75" thickBot="1">
      <c r="A98" t="s">
        <v>2016</v>
      </c>
      <c r="B98" s="834" t="s">
        <v>975</v>
      </c>
      <c r="C98" s="835"/>
      <c r="D98" s="835"/>
      <c r="E98" s="835"/>
      <c r="F98" s="835"/>
      <c r="G98" s="835"/>
      <c r="H98" s="835"/>
      <c r="I98" s="835"/>
      <c r="J98" s="835"/>
      <c r="K98" s="835"/>
      <c r="L98" s="835"/>
      <c r="M98" s="836"/>
      <c r="N98" s="192">
        <f>N88+N96</f>
        <v>77250929.327482089</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2216</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2217</v>
      </c>
      <c r="C114" s="259"/>
      <c r="D114" s="259"/>
      <c r="E114" s="259"/>
      <c r="F114" s="259"/>
      <c r="G114" s="259"/>
      <c r="H114" s="259"/>
      <c r="I114" s="259"/>
      <c r="J114" s="259"/>
      <c r="K114" s="259"/>
      <c r="L114" s="259"/>
      <c r="M114" s="259"/>
      <c r="N114" s="260"/>
    </row>
    <row r="115" spans="2:14" ht="15" customHeight="1">
      <c r="B115" s="978" t="s">
        <v>2218</v>
      </c>
      <c r="C115" s="979"/>
      <c r="D115" s="979"/>
      <c r="E115" s="979"/>
      <c r="F115" s="979"/>
      <c r="G115" s="979"/>
      <c r="H115" s="979"/>
      <c r="I115" s="979"/>
      <c r="J115" s="979"/>
      <c r="K115" s="979"/>
      <c r="L115" s="979"/>
      <c r="M115" s="979"/>
      <c r="N115" s="980"/>
    </row>
    <row r="116" spans="2:14" ht="15" customHeight="1">
      <c r="B116" s="978"/>
      <c r="C116" s="979"/>
      <c r="D116" s="979"/>
      <c r="E116" s="979"/>
      <c r="F116" s="979"/>
      <c r="G116" s="979"/>
      <c r="H116" s="979"/>
      <c r="I116" s="979"/>
      <c r="J116" s="979"/>
      <c r="K116" s="979"/>
      <c r="L116" s="979"/>
      <c r="M116" s="979"/>
      <c r="N116" s="980"/>
    </row>
    <row r="117" spans="2:14" ht="30" customHeight="1">
      <c r="B117" s="981" t="s">
        <v>2219</v>
      </c>
      <c r="C117" s="982"/>
      <c r="D117" s="982"/>
      <c r="E117" s="982"/>
      <c r="F117" s="982"/>
      <c r="G117" s="982"/>
      <c r="H117" s="982"/>
      <c r="I117" s="982"/>
      <c r="J117" s="982"/>
      <c r="K117" s="982"/>
      <c r="L117" s="982"/>
      <c r="M117" s="982"/>
      <c r="N117" s="983"/>
    </row>
    <row r="118" spans="2:14">
      <c r="B118" s="981"/>
      <c r="C118" s="982"/>
      <c r="D118" s="982"/>
      <c r="E118" s="982"/>
      <c r="F118" s="982"/>
      <c r="G118" s="982"/>
      <c r="H118" s="982"/>
      <c r="I118" s="982"/>
      <c r="J118" s="982"/>
      <c r="K118" s="982"/>
      <c r="L118" s="982"/>
      <c r="M118" s="982"/>
      <c r="N118" s="983"/>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2220</v>
      </c>
      <c r="C128" s="261"/>
      <c r="D128" s="261"/>
      <c r="E128" s="247"/>
      <c r="F128" s="247"/>
      <c r="G128" s="247"/>
      <c r="H128" s="247"/>
      <c r="I128" s="247"/>
      <c r="J128" s="984"/>
      <c r="K128" s="984"/>
      <c r="L128" s="984"/>
      <c r="M128" s="984"/>
      <c r="N128" s="985"/>
    </row>
    <row r="129" spans="2:14" ht="15.75" thickBot="1">
      <c r="B129" s="423" t="s">
        <v>2221</v>
      </c>
      <c r="C129" s="424"/>
      <c r="D129" s="424"/>
      <c r="E129" s="263"/>
      <c r="F129" s="263"/>
      <c r="G129" s="263"/>
      <c r="H129" s="263"/>
      <c r="I129" s="263"/>
      <c r="J129" s="986"/>
      <c r="K129" s="986"/>
      <c r="L129" s="986"/>
      <c r="M129" s="986"/>
      <c r="N129"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1731</v>
      </c>
      <c r="C31" s="84" t="s">
        <v>1657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326</v>
      </c>
      <c r="B36" s="847" t="str">
        <f>VLOOKUP(A36,EQUIPOS!A6:D154,3,FALSE)</f>
        <v>Sensor de Impacto para prueba de integridad tipo</v>
      </c>
      <c r="C36" s="848"/>
      <c r="D36" s="848"/>
      <c r="E36" s="848"/>
      <c r="F36" s="848"/>
      <c r="G36" s="848"/>
      <c r="H36" s="849"/>
      <c r="I36" s="271"/>
      <c r="J36" s="272"/>
      <c r="K36" s="273">
        <f>VLOOKUP(A36,EQUIPOS!A6:D163,4,FALSE)</f>
        <v>125693.45715561871</v>
      </c>
      <c r="L36" s="274"/>
      <c r="M36" s="340">
        <v>1</v>
      </c>
      <c r="N36" s="276">
        <f>K36/M36</f>
        <v>125693.45715561871</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125693.45715561871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400073.41755476414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525766.87471038289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105153.37494207658</v>
      </c>
      <c r="M84" s="869"/>
      <c r="N84" s="54"/>
    </row>
    <row r="85" spans="1:14">
      <c r="B85" s="92" t="s">
        <v>973</v>
      </c>
      <c r="C85" s="93"/>
      <c r="D85" s="93"/>
      <c r="E85" s="93"/>
      <c r="F85" s="93"/>
      <c r="G85" s="93"/>
      <c r="H85" s="93"/>
      <c r="I85" s="90"/>
      <c r="J85" s="91"/>
      <c r="K85" s="308">
        <v>0.05</v>
      </c>
      <c r="L85" s="868">
        <f>N79*K85</f>
        <v>26288.343735519145</v>
      </c>
      <c r="M85" s="869"/>
      <c r="N85" s="54"/>
    </row>
    <row r="86" spans="1:14" ht="15.75" thickBot="1">
      <c r="B86" s="94" t="s">
        <v>974</v>
      </c>
      <c r="C86" s="95"/>
      <c r="D86" s="95"/>
      <c r="E86" s="95"/>
      <c r="F86" s="95"/>
      <c r="G86" s="95"/>
      <c r="H86" s="95"/>
      <c r="I86" s="96"/>
      <c r="J86" s="97"/>
      <c r="K86" s="309">
        <v>0.05</v>
      </c>
      <c r="L86" s="870">
        <f>N79*K86</f>
        <v>26288.343735519145</v>
      </c>
      <c r="M86" s="871"/>
      <c r="N86" s="54"/>
    </row>
    <row r="87" spans="1:14" ht="15.75" thickBot="1">
      <c r="B87" s="834" t="s">
        <v>953</v>
      </c>
      <c r="C87" s="835"/>
      <c r="D87" s="835"/>
      <c r="E87" s="835"/>
      <c r="F87" s="835"/>
      <c r="G87" s="835"/>
      <c r="H87" s="835"/>
      <c r="I87" s="835"/>
      <c r="J87" s="835"/>
      <c r="K87" s="835"/>
      <c r="L87" s="835"/>
      <c r="M87" s="836"/>
      <c r="N87" s="55">
        <f>L84+L85+L86</f>
        <v>157730.06241311488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683496.93712349772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1105</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320</v>
      </c>
      <c r="B36" s="847" t="str">
        <f>VLOOKUP(A36,EQUIPOS!A6:D154,3,FALSE)</f>
        <v>Retroexcavadora sobre llantas, motor 62HP, Profundidad de excavación de 5.41 metros.</v>
      </c>
      <c r="C36" s="848"/>
      <c r="D36" s="848"/>
      <c r="E36" s="848"/>
      <c r="F36" s="848"/>
      <c r="G36" s="848"/>
      <c r="H36" s="849"/>
      <c r="I36" s="271"/>
      <c r="J36" s="272"/>
      <c r="K36" s="273">
        <f>VLOOKUP(A36,EQUIPOS!A6:D163,4,FALSE)</f>
        <v>147495.8124071848</v>
      </c>
      <c r="L36" s="274"/>
      <c r="M36" s="340">
        <v>10</v>
      </c>
      <c r="N36" s="276">
        <f>K36/M36</f>
        <v>14749.58124071848</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336.34905451801001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15085.930295236491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14577.886780059385</v>
      </c>
      <c r="N48" s="276">
        <f>K48*M48</f>
        <v>7126.9668702512554</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22260.862727243097</v>
      </c>
      <c r="N49" s="276">
        <f>K49*M49</f>
        <v>29681.150302990794</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4789.8770848766553</v>
      </c>
      <c r="N50" s="276">
        <f>K50*M50</f>
        <v>7184.8156273149834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43992.932800557028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9</v>
      </c>
      <c r="B71" s="52" t="str">
        <f>VLOOKUP(A71,'MANO DE OBRA'!A8:D68,3,FALSE)</f>
        <v>Obrero (3)</v>
      </c>
      <c r="C71" s="50"/>
      <c r="D71" s="50"/>
      <c r="E71" s="50"/>
      <c r="F71" s="50"/>
      <c r="G71" s="50"/>
      <c r="H71" s="50"/>
      <c r="I71" s="296">
        <f>K71/J71*100</f>
        <v>87780</v>
      </c>
      <c r="J71" s="297">
        <v>185</v>
      </c>
      <c r="K71" s="298">
        <f>VLOOKUP(A71,'MANO DE OBRA'!A8:D99,4,FALSE)</f>
        <v>162393</v>
      </c>
      <c r="L71" s="53"/>
      <c r="M71" s="438">
        <v>80</v>
      </c>
      <c r="N71" s="399">
        <f>K71/M71</f>
        <v>2029.9124999999999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3363.4905451800996</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62442.353640973619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12488.470728194725</v>
      </c>
      <c r="M84" s="869"/>
      <c r="N84" s="54"/>
    </row>
    <row r="85" spans="1:14">
      <c r="B85" s="92" t="s">
        <v>973</v>
      </c>
      <c r="C85" s="93"/>
      <c r="D85" s="93"/>
      <c r="E85" s="93"/>
      <c r="F85" s="93"/>
      <c r="G85" s="93"/>
      <c r="H85" s="93"/>
      <c r="I85" s="90"/>
      <c r="J85" s="91"/>
      <c r="K85" s="308">
        <v>0.05</v>
      </c>
      <c r="L85" s="868">
        <f>N79*K85</f>
        <v>3122.1176820486812</v>
      </c>
      <c r="M85" s="869"/>
      <c r="N85" s="54"/>
    </row>
    <row r="86" spans="1:14" ht="15.75" thickBot="1">
      <c r="B86" s="94" t="s">
        <v>974</v>
      </c>
      <c r="C86" s="95"/>
      <c r="D86" s="95"/>
      <c r="E86" s="95"/>
      <c r="F86" s="95"/>
      <c r="G86" s="95"/>
      <c r="H86" s="95"/>
      <c r="I86" s="96"/>
      <c r="J86" s="97"/>
      <c r="K86" s="309">
        <v>0.05</v>
      </c>
      <c r="L86" s="870">
        <f>N79*K86</f>
        <v>3122.1176820486812</v>
      </c>
      <c r="M86" s="871"/>
      <c r="N86" s="54"/>
    </row>
    <row r="87" spans="1:14" ht="15.75" thickBot="1">
      <c r="B87" s="834" t="s">
        <v>953</v>
      </c>
      <c r="C87" s="835"/>
      <c r="D87" s="835"/>
      <c r="E87" s="835"/>
      <c r="F87" s="835"/>
      <c r="G87" s="835"/>
      <c r="H87" s="835"/>
      <c r="I87" s="835"/>
      <c r="J87" s="835"/>
      <c r="K87" s="835"/>
      <c r="L87" s="835"/>
      <c r="M87" s="836"/>
      <c r="N87" s="55">
        <f>L84+L85+L86</f>
        <v>18732.706092292086</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81175.059733265705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ht="27"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1106</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204</v>
      </c>
      <c r="B36" s="847" t="str">
        <f>VLOOKUP(A36,EQUIPOS!A6:D154,3,FALSE)</f>
        <v xml:space="preserve">Equipo de soldadura 250 AMP
</v>
      </c>
      <c r="C36" s="848"/>
      <c r="D36" s="848"/>
      <c r="E36" s="848"/>
      <c r="F36" s="848"/>
      <c r="G36" s="848"/>
      <c r="H36" s="849"/>
      <c r="I36" s="271"/>
      <c r="J36" s="272"/>
      <c r="K36" s="273">
        <f>VLOOKUP(A36,EQUIPOS!A6:D163,4,FALSE)</f>
        <v>19006.623128751115</v>
      </c>
      <c r="L36" s="274"/>
      <c r="M36" s="340">
        <v>10</v>
      </c>
      <c r="N36" s="276">
        <f>K36/M36</f>
        <v>1900.6623128751114</v>
      </c>
    </row>
    <row r="37" spans="1:14">
      <c r="A37" s="116" t="s">
        <v>320</v>
      </c>
      <c r="B37" s="847" t="str">
        <f>VLOOKUP(A37,EQUIPOS!A7:D154,3,FALSE)</f>
        <v>Retroexcavadora sobre llantas, motor 62HP, Profundidad de excavación de 5.41 metros.</v>
      </c>
      <c r="C37" s="848"/>
      <c r="D37" s="848"/>
      <c r="E37" s="848"/>
      <c r="F37" s="848"/>
      <c r="G37" s="848"/>
      <c r="H37" s="849"/>
      <c r="I37" s="425"/>
      <c r="J37" s="426"/>
      <c r="K37" s="273">
        <f>VLOOKUP(A37,EQUIPOS!A7:D164,4,FALSE)</f>
        <v>147495.8124071848</v>
      </c>
      <c r="L37" s="339"/>
      <c r="M37" s="340">
        <v>10</v>
      </c>
      <c r="N37" s="276">
        <f>K37/M37</f>
        <v>14749.58124071848</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402.04310903601998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17052.286662629613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12109.909323620244</v>
      </c>
      <c r="N48" s="276">
        <f>K48*M48</f>
        <v>399.62700767946808</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94290.654266108249</v>
      </c>
      <c r="N49" s="276">
        <f>K49*M49</f>
        <v>282871.96279832476</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1064.2812465786697</v>
      </c>
      <c r="N50" s="276">
        <f>K50*M50</f>
        <v>10642.812465786697</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293914.40227179095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5">
        <v>80</v>
      </c>
      <c r="N71" s="399">
        <f>K71/M71</f>
        <v>1353.2750000000001</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4020.4310903601995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314987.1200247808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62997.424004956163</v>
      </c>
      <c r="M84" s="869"/>
      <c r="N84" s="54"/>
    </row>
    <row r="85" spans="1:14">
      <c r="B85" s="92" t="s">
        <v>973</v>
      </c>
      <c r="C85" s="93"/>
      <c r="D85" s="93"/>
      <c r="E85" s="93"/>
      <c r="F85" s="93"/>
      <c r="G85" s="93"/>
      <c r="H85" s="93"/>
      <c r="I85" s="90"/>
      <c r="J85" s="91"/>
      <c r="K85" s="308">
        <v>0.05</v>
      </c>
      <c r="L85" s="868">
        <f>N79*K85</f>
        <v>15749.356001239041</v>
      </c>
      <c r="M85" s="869"/>
      <c r="N85" s="54"/>
    </row>
    <row r="86" spans="1:14" ht="15.75" thickBot="1">
      <c r="B86" s="94" t="s">
        <v>974</v>
      </c>
      <c r="C86" s="95"/>
      <c r="D86" s="95"/>
      <c r="E86" s="95"/>
      <c r="F86" s="95"/>
      <c r="G86" s="95"/>
      <c r="H86" s="95"/>
      <c r="I86" s="96"/>
      <c r="J86" s="97"/>
      <c r="K86" s="309">
        <v>0.05</v>
      </c>
      <c r="L86" s="870">
        <f>N79*K86</f>
        <v>15749.356001239041</v>
      </c>
      <c r="M86" s="871"/>
      <c r="N86" s="54"/>
    </row>
    <row r="87" spans="1:14" ht="15.75" thickBot="1">
      <c r="B87" s="834" t="s">
        <v>953</v>
      </c>
      <c r="C87" s="835"/>
      <c r="D87" s="835"/>
      <c r="E87" s="835"/>
      <c r="F87" s="835"/>
      <c r="G87" s="835"/>
      <c r="H87" s="835"/>
      <c r="I87" s="835"/>
      <c r="J87" s="835"/>
      <c r="K87" s="835"/>
      <c r="L87" s="835"/>
      <c r="M87" s="836"/>
      <c r="N87" s="55">
        <f>L84+L85+L86</f>
        <v>94496.136007434237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409483.25603221502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ht="2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1107</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282</v>
      </c>
      <c r="B36" s="847" t="str">
        <f>VLOOKUP(A36,EQUIPOS!A6:D154,3,FALSE)</f>
        <v>Piloteadora potencia 250KW, RPM 1800, fuerza elevadora 200KN</v>
      </c>
      <c r="C36" s="848"/>
      <c r="D36" s="848"/>
      <c r="E36" s="848"/>
      <c r="F36" s="848"/>
      <c r="G36" s="848"/>
      <c r="H36" s="849"/>
      <c r="I36" s="271"/>
      <c r="J36" s="272"/>
      <c r="K36" s="273">
        <f>VLOOKUP(A36,EQUIPOS!A6:D163,4,FALSE)</f>
        <v>638306.35812107997</v>
      </c>
      <c r="L36" s="274"/>
      <c r="M36" s="340">
        <v>2</v>
      </c>
      <c r="N36" s="276">
        <f>K36/M36</f>
        <v>319153.17906053999</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4716.7655451800993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323869.94460572011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2849.9768655016096</v>
      </c>
      <c r="N48" s="276">
        <f>K48*M48</f>
        <v>79799.352234045073</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392528.34455038764</v>
      </c>
      <c r="N49" s="276">
        <f>K49*M49</f>
        <v>137384.92059263567</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7823.7195039999997</v>
      </c>
      <c r="N50" s="276">
        <f>K50*M50</f>
        <v>23471.158511999998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240655.43133868073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23">
        <f>VLOOKUP(A60,TRANSPORTE!A2:D117,4,FALSE)</f>
        <v>1371.7439648076547</v>
      </c>
      <c r="M60" s="924"/>
      <c r="N60" s="291">
        <f>K60*L60</f>
        <v>480.11038768267912</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480.11038768267912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47167.655451800994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612173.14178388461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122434.62835677693</v>
      </c>
      <c r="M84" s="869"/>
      <c r="N84" s="54"/>
    </row>
    <row r="85" spans="1:14">
      <c r="B85" s="92" t="s">
        <v>973</v>
      </c>
      <c r="C85" s="93"/>
      <c r="D85" s="93"/>
      <c r="E85" s="93"/>
      <c r="F85" s="93"/>
      <c r="G85" s="93"/>
      <c r="H85" s="93"/>
      <c r="I85" s="90"/>
      <c r="J85" s="91"/>
      <c r="K85" s="308">
        <v>0.05</v>
      </c>
      <c r="L85" s="868">
        <f>N79*K85</f>
        <v>30608.657089194232</v>
      </c>
      <c r="M85" s="869"/>
      <c r="N85" s="54"/>
    </row>
    <row r="86" spans="1:14" ht="15.75" thickBot="1">
      <c r="B86" s="94" t="s">
        <v>974</v>
      </c>
      <c r="C86" s="95"/>
      <c r="D86" s="95"/>
      <c r="E86" s="95"/>
      <c r="F86" s="95"/>
      <c r="G86" s="95"/>
      <c r="H86" s="95"/>
      <c r="I86" s="96"/>
      <c r="J86" s="97"/>
      <c r="K86" s="309">
        <v>0.05</v>
      </c>
      <c r="L86" s="870">
        <f>N79*K86</f>
        <v>30608.657089194232</v>
      </c>
      <c r="M86" s="871"/>
      <c r="N86" s="54"/>
    </row>
    <row r="87" spans="1:14" ht="15.75" thickBot="1">
      <c r="B87" s="834" t="s">
        <v>953</v>
      </c>
      <c r="C87" s="835"/>
      <c r="D87" s="835"/>
      <c r="E87" s="835"/>
      <c r="F87" s="835"/>
      <c r="G87" s="835"/>
      <c r="H87" s="835"/>
      <c r="I87" s="835"/>
      <c r="J87" s="835"/>
      <c r="K87" s="835"/>
      <c r="L87" s="835"/>
      <c r="M87" s="836"/>
      <c r="N87" s="55">
        <f>L84+L85+L86</f>
        <v>183651.94253516538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795825.08431904996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1108</v>
      </c>
      <c r="C31" s="84" t="s">
        <v>2104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282</v>
      </c>
      <c r="B36" s="847" t="str">
        <f>VLOOKUP(A36,EQUIPOS!A6:D154,3,FALSE)</f>
        <v>Piloteadora potencia 250KW, RPM 1800, fuerza elevadora 200KN</v>
      </c>
      <c r="C36" s="848"/>
      <c r="D36" s="848"/>
      <c r="E36" s="848"/>
      <c r="F36" s="848"/>
      <c r="G36" s="848"/>
      <c r="H36" s="849"/>
      <c r="I36" s="271"/>
      <c r="J36" s="272"/>
      <c r="K36" s="273">
        <f>VLOOKUP(A36,EQUIPOS!A6:D163,4,FALSE)</f>
        <v>638306.35812107997</v>
      </c>
      <c r="L36" s="274"/>
      <c r="M36" s="340">
        <v>2</v>
      </c>
      <c r="N36" s="276">
        <f>K36/M36</f>
        <v>319153.17906053999</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4716.7655451800993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323869.94460572011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2849.9768655016096</v>
      </c>
      <c r="N48" s="276">
        <f>K48*M48</f>
        <v>79799.352234045073</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439763.82155066147</v>
      </c>
      <c r="N49" s="276">
        <f>K49*M49</f>
        <v>153917.33754273149</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7823.7195039999997</v>
      </c>
      <c r="N50" s="276">
        <f>K50*M50</f>
        <v>15647.439007999999</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249364.12878477655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23">
        <f>VLOOKUP(A60,TRANSPORTE!A2:D117,4,FALSE)</f>
        <v>1371.7439648076547</v>
      </c>
      <c r="M60" s="924"/>
      <c r="N60" s="291">
        <f>K60*L60</f>
        <v>480.11038768267912</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480.11038768267912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47167.655451800994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620881.83922998037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124176.36784599608</v>
      </c>
      <c r="M84" s="869"/>
      <c r="N84" s="54"/>
    </row>
    <row r="85" spans="1:14">
      <c r="B85" s="92" t="s">
        <v>973</v>
      </c>
      <c r="C85" s="93"/>
      <c r="D85" s="93"/>
      <c r="E85" s="93"/>
      <c r="F85" s="93"/>
      <c r="G85" s="93"/>
      <c r="H85" s="93"/>
      <c r="I85" s="90"/>
      <c r="J85" s="91"/>
      <c r="K85" s="308">
        <v>0.05</v>
      </c>
      <c r="L85" s="868">
        <f>N79*K85</f>
        <v>31044.09196149902</v>
      </c>
      <c r="M85" s="869"/>
      <c r="N85" s="54"/>
    </row>
    <row r="86" spans="1:14" ht="15.75" thickBot="1">
      <c r="B86" s="94" t="s">
        <v>974</v>
      </c>
      <c r="C86" s="95"/>
      <c r="D86" s="95"/>
      <c r="E86" s="95"/>
      <c r="F86" s="95"/>
      <c r="G86" s="95"/>
      <c r="H86" s="95"/>
      <c r="I86" s="96"/>
      <c r="J86" s="97"/>
      <c r="K86" s="309">
        <v>0.05</v>
      </c>
      <c r="L86" s="870">
        <f>N79*K86</f>
        <v>31044.09196149902</v>
      </c>
      <c r="M86" s="871"/>
      <c r="N86" s="54"/>
    </row>
    <row r="87" spans="1:14" ht="15.75" thickBot="1">
      <c r="B87" s="834" t="s">
        <v>953</v>
      </c>
      <c r="C87" s="835"/>
      <c r="D87" s="835"/>
      <c r="E87" s="835"/>
      <c r="F87" s="835"/>
      <c r="G87" s="835"/>
      <c r="H87" s="835"/>
      <c r="I87" s="835"/>
      <c r="J87" s="835"/>
      <c r="K87" s="835"/>
      <c r="L87" s="835"/>
      <c r="M87" s="836"/>
      <c r="N87" s="55">
        <f>L84+L85+L86</f>
        <v>186264.5517689941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807146.39099897444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6.5" customHeight="1" thickBot="1">
      <c r="A31" t="s">
        <v>1845</v>
      </c>
      <c r="B31" s="83" t="s">
        <v>1109</v>
      </c>
      <c r="C31" s="84" t="s">
        <v>2105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195</v>
      </c>
      <c r="B36" s="847" t="str">
        <f>VLOOKUP(A36,EQUIPOS!A6:D154,3,FALSE)</f>
        <v xml:space="preserve">Equipo de oxicorte, Capacidad de corte: hasta 6´´ (152mm) </v>
      </c>
      <c r="C36" s="848"/>
      <c r="D36" s="848"/>
      <c r="E36" s="848"/>
      <c r="F36" s="848"/>
      <c r="G36" s="848"/>
      <c r="H36" s="849"/>
      <c r="I36" s="271"/>
      <c r="J36" s="272"/>
      <c r="K36" s="273">
        <f>VLOOKUP(A36,EQUIPOS!A6:D163,4,FALSE)</f>
        <v>19617.14387275949</v>
      </c>
      <c r="L36" s="274"/>
      <c r="M36" s="340">
        <v>1.1299999999999999</v>
      </c>
      <c r="N36" s="276">
        <f>K36/M36</f>
        <v>17360.30431217654</v>
      </c>
    </row>
    <row r="37" spans="1:14">
      <c r="A37" s="116" t="s">
        <v>332</v>
      </c>
      <c r="B37" s="847" t="str">
        <f>VLOOKUP(A37,EQUIPOS!A7:D154,3,FALSE)</f>
        <v xml:space="preserve">Taladro de 1/2´´, pulidora, lijadora y circular
</v>
      </c>
      <c r="C37" s="848"/>
      <c r="D37" s="848"/>
      <c r="E37" s="848"/>
      <c r="F37" s="848"/>
      <c r="G37" s="848"/>
      <c r="H37" s="849"/>
      <c r="I37" s="425"/>
      <c r="J37" s="426"/>
      <c r="K37" s="273">
        <f>VLOOKUP(A37,EQUIPOS!A7:D164,4,FALSE)</f>
        <v>2575.3620637263498</v>
      </c>
      <c r="L37" s="339"/>
      <c r="M37" s="340">
        <v>0.53</v>
      </c>
      <c r="N37" s="276">
        <f>K37/M37</f>
        <v>4859.1737051440559</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2680.2873935734665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24899.765410894062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97604.342689220735</v>
      </c>
      <c r="N48" s="276">
        <f>K48*M48</f>
        <v>1952.0868537844146</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5388.6117204862376</v>
      </c>
      <c r="N49" s="276">
        <f>K49*M49</f>
        <v>2694.3058602431188</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39551.192819817479</v>
      </c>
      <c r="N50" s="276">
        <f>K50*M50</f>
        <v>3164.0954255853985</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7810.4881396129322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6</v>
      </c>
      <c r="N71" s="399">
        <f>K71/M71</f>
        <v>9021.8333333333339</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26802.873935734664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59513.127486241661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11902.625497248333</v>
      </c>
      <c r="M84" s="869"/>
      <c r="N84" s="54"/>
    </row>
    <row r="85" spans="1:14">
      <c r="B85" s="92" t="s">
        <v>973</v>
      </c>
      <c r="C85" s="93"/>
      <c r="D85" s="93"/>
      <c r="E85" s="93"/>
      <c r="F85" s="93"/>
      <c r="G85" s="93"/>
      <c r="H85" s="93"/>
      <c r="I85" s="90"/>
      <c r="J85" s="91"/>
      <c r="K85" s="308">
        <v>0.05</v>
      </c>
      <c r="L85" s="868">
        <f>N79*K85</f>
        <v>2975.6563743120832</v>
      </c>
      <c r="M85" s="869"/>
      <c r="N85" s="54"/>
    </row>
    <row r="86" spans="1:14" ht="15.75" thickBot="1">
      <c r="B86" s="94" t="s">
        <v>974</v>
      </c>
      <c r="C86" s="95"/>
      <c r="D86" s="95"/>
      <c r="E86" s="95"/>
      <c r="F86" s="95"/>
      <c r="G86" s="95"/>
      <c r="H86" s="95"/>
      <c r="I86" s="96"/>
      <c r="J86" s="97"/>
      <c r="K86" s="309">
        <v>0.05</v>
      </c>
      <c r="L86" s="870">
        <f>N79*K86</f>
        <v>2975.6563743120832</v>
      </c>
      <c r="M86" s="871"/>
      <c r="N86" s="54"/>
    </row>
    <row r="87" spans="1:14" ht="15.75" thickBot="1">
      <c r="B87" s="834" t="s">
        <v>953</v>
      </c>
      <c r="C87" s="835"/>
      <c r="D87" s="835"/>
      <c r="E87" s="835"/>
      <c r="F87" s="835"/>
      <c r="G87" s="835"/>
      <c r="H87" s="835"/>
      <c r="I87" s="835"/>
      <c r="J87" s="835"/>
      <c r="K87" s="835"/>
      <c r="L87" s="835"/>
      <c r="M87" s="836"/>
      <c r="N87" s="55">
        <f>L84+L85+L86</f>
        <v>17853.938245872498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77367.065732114163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7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6.5" customHeight="1" thickBot="1">
      <c r="A31" t="s">
        <v>1845</v>
      </c>
      <c r="B31" s="83" t="s">
        <v>1110</v>
      </c>
      <c r="C31" s="84" t="s">
        <v>1658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123</v>
      </c>
      <c r="B36" s="847" t="str">
        <f>VLOOKUP(A36,EQUIPOS!A6:D154,3,FALSE)</f>
        <v>Bomba de inyección de lechada</v>
      </c>
      <c r="C36" s="848"/>
      <c r="D36" s="848"/>
      <c r="E36" s="848"/>
      <c r="F36" s="848"/>
      <c r="G36" s="848"/>
      <c r="H36" s="849"/>
      <c r="I36" s="271"/>
      <c r="J36" s="272"/>
      <c r="K36" s="273">
        <f>VLOOKUP(A36,EQUIPOS!A6:D163,4,FALSE)</f>
        <v>25538.323649451981</v>
      </c>
      <c r="L36" s="274"/>
      <c r="M36" s="340">
        <v>12</v>
      </c>
      <c r="N36" s="276">
        <f t="shared" ref="N36:N42" si="0">K36/M36</f>
        <v>2128.1936374543316</v>
      </c>
    </row>
    <row r="37" spans="1:14">
      <c r="A37" s="116" t="s">
        <v>288</v>
      </c>
      <c r="B37" s="847" t="str">
        <f>VLOOKUP(A37,EQUIPOS!A7:D154,3,FALSE)</f>
        <v xml:space="preserve">Planta eléctrica </v>
      </c>
      <c r="C37" s="848"/>
      <c r="D37" s="848"/>
      <c r="E37" s="848"/>
      <c r="F37" s="848"/>
      <c r="G37" s="848"/>
      <c r="H37" s="849"/>
      <c r="I37" s="271"/>
      <c r="J37" s="272"/>
      <c r="K37" s="273">
        <f>VLOOKUP(A37,EQUIPOS!A7:D164,4,FALSE)</f>
        <v>14355.182968270839</v>
      </c>
      <c r="L37" s="274"/>
      <c r="M37" s="340">
        <v>1.3</v>
      </c>
      <c r="N37" s="276">
        <f t="shared" si="0"/>
        <v>11042.448437131414</v>
      </c>
    </row>
    <row r="38" spans="1:14">
      <c r="A38" s="116" t="s">
        <v>125</v>
      </c>
      <c r="B38" s="847" t="str">
        <f>VLOOKUP(A38,EQUIPOS!A8:D154,3,FALSE)</f>
        <v>Bomba para gato de tensionamiento</v>
      </c>
      <c r="C38" s="848"/>
      <c r="D38" s="848"/>
      <c r="E38" s="848"/>
      <c r="F38" s="848"/>
      <c r="G38" s="848"/>
      <c r="H38" s="849"/>
      <c r="I38" s="271"/>
      <c r="J38" s="272"/>
      <c r="K38" s="273">
        <f>VLOOKUP(A38,EQUIPOS!A8:D165,4,FALSE)</f>
        <v>50640.414592647765</v>
      </c>
      <c r="L38" s="274"/>
      <c r="M38" s="340">
        <v>12</v>
      </c>
      <c r="N38" s="276">
        <f t="shared" si="0"/>
        <v>4220.0345493873137</v>
      </c>
    </row>
    <row r="39" spans="1:14">
      <c r="A39" s="116" t="s">
        <v>180</v>
      </c>
      <c r="B39" s="847" t="str">
        <f>VLOOKUP(A39,EQUIPOS!A9:D154,3,FALSE)</f>
        <v>Compresor 120 HP, con martillo.</v>
      </c>
      <c r="C39" s="848"/>
      <c r="D39" s="848"/>
      <c r="E39" s="848"/>
      <c r="F39" s="848"/>
      <c r="G39" s="848"/>
      <c r="H39" s="849"/>
      <c r="I39" s="271"/>
      <c r="J39" s="272"/>
      <c r="K39" s="273">
        <f>VLOOKUP(A39,EQUIPOS!A9:D166,4,FALSE)</f>
        <v>127151.56241998691</v>
      </c>
      <c r="L39" s="274"/>
      <c r="M39" s="340">
        <v>1.3</v>
      </c>
      <c r="N39" s="276">
        <f t="shared" si="0"/>
        <v>97808.894169220686</v>
      </c>
    </row>
    <row r="40" spans="1:14">
      <c r="A40" s="116" t="s">
        <v>197</v>
      </c>
      <c r="B40" s="847" t="str">
        <f>VLOOKUP(A40,EQUIPOS!A10:D154,3,FALSE)</f>
        <v>Equipo de perforación (TRACKDRILL), potencia 40 HP, 2100 golpes / minuto</v>
      </c>
      <c r="C40" s="848"/>
      <c r="D40" s="848"/>
      <c r="E40" s="848"/>
      <c r="F40" s="848"/>
      <c r="G40" s="848"/>
      <c r="H40" s="849"/>
      <c r="I40" s="271"/>
      <c r="J40" s="272"/>
      <c r="K40" s="273">
        <f>VLOOKUP(A40,EQUIPOS!A10:D167,4,FALSE)</f>
        <v>187161.25978768288</v>
      </c>
      <c r="L40" s="274"/>
      <c r="M40" s="340">
        <v>1.3</v>
      </c>
      <c r="N40" s="276">
        <f t="shared" si="0"/>
        <v>143970.19983667912</v>
      </c>
    </row>
    <row r="41" spans="1:14">
      <c r="A41" s="116" t="s">
        <v>195</v>
      </c>
      <c r="B41" s="847" t="str">
        <f>VLOOKUP(A41,EQUIPOS!A11:D155,3,FALSE)</f>
        <v xml:space="preserve">Equipo de oxicorte, Capacidad de corte: hasta 6´´ (152mm) </v>
      </c>
      <c r="C41" s="848"/>
      <c r="D41" s="848"/>
      <c r="E41" s="848"/>
      <c r="F41" s="848"/>
      <c r="G41" s="848"/>
      <c r="H41" s="849"/>
      <c r="I41" s="271"/>
      <c r="J41" s="272"/>
      <c r="K41" s="273">
        <f>VLOOKUP(A41,EQUIPOS!A11:D168,4,FALSE)</f>
        <v>19617.14387275949</v>
      </c>
      <c r="L41" s="274"/>
      <c r="M41" s="340">
        <v>15</v>
      </c>
      <c r="N41" s="276">
        <f t="shared" si="0"/>
        <v>1307.8095915172994</v>
      </c>
    </row>
    <row r="42" spans="1:14">
      <c r="A42" s="116" t="s">
        <v>240</v>
      </c>
      <c r="B42" s="847" t="str">
        <f>VLOOKUP(A42,EQUIPOS!A12:D156,3,FALSE)</f>
        <v>Gato para tensionamiento, fuerza Max 200 ton, área de tensión 314 cm2.</v>
      </c>
      <c r="C42" s="848"/>
      <c r="D42" s="848"/>
      <c r="E42" s="848"/>
      <c r="F42" s="848"/>
      <c r="G42" s="848"/>
      <c r="H42" s="849"/>
      <c r="I42" s="271"/>
      <c r="J42" s="272"/>
      <c r="K42" s="273">
        <f>VLOOKUP(A42,EQUIPOS!A12:D169,4,FALSE)</f>
        <v>158620.5683820117</v>
      </c>
      <c r="L42" s="274"/>
      <c r="M42" s="340">
        <v>12</v>
      </c>
      <c r="N42" s="276">
        <f t="shared" si="0"/>
        <v>13218.380698500974</v>
      </c>
    </row>
    <row r="43" spans="1:14">
      <c r="A43" s="116"/>
      <c r="B43" s="847"/>
      <c r="C43" s="848"/>
      <c r="D43" s="848"/>
      <c r="E43" s="848"/>
      <c r="F43" s="848"/>
      <c r="G43" s="848"/>
      <c r="H43" s="849"/>
      <c r="I43" s="425"/>
      <c r="J43" s="426"/>
      <c r="K43" s="273"/>
      <c r="L43" s="339"/>
      <c r="M43" s="340"/>
      <c r="N43" s="276"/>
    </row>
    <row r="44" spans="1:14">
      <c r="A44" s="116"/>
      <c r="B44" s="847"/>
      <c r="C44" s="848"/>
      <c r="D44" s="848"/>
      <c r="E44" s="848"/>
      <c r="F44" s="848"/>
      <c r="G44" s="848"/>
      <c r="H44" s="849"/>
      <c r="I44" s="332"/>
      <c r="J44" s="334"/>
      <c r="K44" s="273"/>
      <c r="L44" s="427"/>
      <c r="M44" s="428"/>
      <c r="N44" s="276"/>
    </row>
    <row r="45" spans="1:14">
      <c r="B45" s="847"/>
      <c r="C45" s="848"/>
      <c r="D45" s="848"/>
      <c r="E45" s="848"/>
      <c r="F45" s="848"/>
      <c r="G45" s="848"/>
      <c r="H45" s="849"/>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4133.620069507846</v>
      </c>
    </row>
    <row r="48" spans="1:14" ht="15.75" thickBot="1">
      <c r="B48" s="847"/>
      <c r="C48" s="848"/>
      <c r="D48" s="848"/>
      <c r="E48" s="848"/>
      <c r="F48" s="848"/>
      <c r="G48" s="848"/>
      <c r="H48" s="849"/>
      <c r="I48" s="856"/>
      <c r="J48" s="857"/>
      <c r="K48" s="44"/>
      <c r="L48" s="858"/>
      <c r="M48" s="859"/>
      <c r="N48" s="108"/>
    </row>
    <row r="49" spans="1:14" ht="15.75" thickBot="1">
      <c r="B49" s="834" t="s">
        <v>953</v>
      </c>
      <c r="C49" s="835"/>
      <c r="D49" s="835"/>
      <c r="E49" s="835"/>
      <c r="F49" s="835"/>
      <c r="G49" s="835"/>
      <c r="H49" s="835"/>
      <c r="I49" s="835"/>
      <c r="J49" s="835"/>
      <c r="K49" s="835"/>
      <c r="L49" s="835"/>
      <c r="M49" s="836"/>
      <c r="N49" s="398">
        <f>SUM(N36:N48)</f>
        <v>277829.58098939899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5" t="s">
        <v>944</v>
      </c>
      <c r="C53" s="826"/>
      <c r="D53" s="826"/>
      <c r="E53" s="826"/>
      <c r="F53" s="826"/>
      <c r="G53" s="826"/>
      <c r="H53" s="826"/>
      <c r="I53" s="827"/>
      <c r="J53" s="319" t="s">
        <v>945</v>
      </c>
      <c r="K53" s="88" t="s">
        <v>946</v>
      </c>
      <c r="L53" s="828" t="s">
        <v>955</v>
      </c>
      <c r="M53" s="827"/>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4789.8770848766553</v>
      </c>
      <c r="N54" s="276">
        <f>K54*M54</f>
        <v>957.97541697533109</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6333.7454664417855</v>
      </c>
      <c r="N55" s="276">
        <f t="shared" ref="N55:N67" si="1">K55*M55</f>
        <v>35025.612429423076</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24470.02423795683</v>
      </c>
      <c r="N56" s="276">
        <f t="shared" si="1"/>
        <v>195.76019390365465</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20825.552542941979</v>
      </c>
      <c r="N57" s="276">
        <f t="shared" si="1"/>
        <v>458.16215594472351</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833.02210171767922</v>
      </c>
      <c r="N58" s="276">
        <f t="shared" si="1"/>
        <v>249.90663051530376</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1561.9164407206488</v>
      </c>
      <c r="N59" s="276">
        <f t="shared" si="1"/>
        <v>156.19164407206489</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5042.6154282616853</v>
      </c>
      <c r="N60" s="276">
        <f t="shared" si="1"/>
        <v>2521.3077141308427</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80056.422613659655</v>
      </c>
      <c r="N61" s="276">
        <f t="shared" si="1"/>
        <v>8005.6422613659661</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1055.8009179206724</v>
      </c>
      <c r="N62" s="276">
        <f t="shared" si="1"/>
        <v>10558.009179206725</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20724.439182630376</v>
      </c>
      <c r="N63" s="276">
        <f t="shared" si="1"/>
        <v>20724.439182630376</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14985.800779763602</v>
      </c>
      <c r="N64" s="276">
        <f t="shared" si="1"/>
        <v>7492.9003898818009</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5935.2824747384657</v>
      </c>
      <c r="N65" s="276">
        <f t="shared" si="1"/>
        <v>3264.4053611061563</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4789.8770848766553</v>
      </c>
      <c r="N66" s="276">
        <f t="shared" si="1"/>
        <v>239.49385424383277</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3644.4716950148463</v>
      </c>
      <c r="N67" s="276">
        <f t="shared" si="1"/>
        <v>3644.4716950148463</v>
      </c>
    </row>
    <row r="68" spans="1:14" ht="15.75" thickBot="1">
      <c r="B68" s="46"/>
      <c r="C68" s="314"/>
      <c r="D68" s="314"/>
      <c r="E68" s="314"/>
      <c r="F68" s="314"/>
      <c r="G68" s="314"/>
      <c r="H68" s="314"/>
      <c r="I68" s="314"/>
      <c r="J68" s="439"/>
      <c r="K68" s="129"/>
      <c r="L68" s="329"/>
      <c r="M68" s="406"/>
      <c r="N68" s="276"/>
    </row>
    <row r="69" spans="1:14" ht="15.75" thickBot="1">
      <c r="B69" s="834" t="s">
        <v>953</v>
      </c>
      <c r="C69" s="835"/>
      <c r="D69" s="835"/>
      <c r="E69" s="835"/>
      <c r="F69" s="835"/>
      <c r="G69" s="835"/>
      <c r="H69" s="835"/>
      <c r="I69" s="835"/>
      <c r="J69" s="835"/>
      <c r="K69" s="835"/>
      <c r="L69" s="835"/>
      <c r="M69" s="836"/>
      <c r="N69" s="398">
        <f>SUM(N54:N68)</f>
        <v>93494.278108414699</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837" t="s">
        <v>961</v>
      </c>
      <c r="M73" s="810"/>
      <c r="N73" s="79" t="s">
        <v>951</v>
      </c>
    </row>
    <row r="74" spans="1:14">
      <c r="B74" s="49"/>
      <c r="C74" s="321"/>
      <c r="D74" s="321"/>
      <c r="E74" s="321"/>
      <c r="F74" s="321"/>
      <c r="G74" s="321"/>
      <c r="H74" s="315"/>
      <c r="I74" s="283"/>
      <c r="J74" s="290"/>
      <c r="K74" s="283"/>
      <c r="L74" s="923"/>
      <c r="M74" s="924"/>
      <c r="N74" s="291"/>
    </row>
    <row r="75" spans="1:14">
      <c r="B75" s="49"/>
      <c r="C75" s="50"/>
      <c r="D75" s="50"/>
      <c r="E75" s="50"/>
      <c r="F75" s="50"/>
      <c r="G75" s="50"/>
      <c r="H75" s="315"/>
      <c r="I75" s="283"/>
      <c r="J75" s="290"/>
      <c r="K75" s="283"/>
      <c r="L75" s="923"/>
      <c r="M75" s="924"/>
      <c r="N75" s="291"/>
    </row>
    <row r="76" spans="1:14">
      <c r="B76" s="49"/>
      <c r="C76" s="50"/>
      <c r="D76" s="50"/>
      <c r="E76" s="50"/>
      <c r="F76" s="50"/>
      <c r="G76" s="50"/>
      <c r="H76" s="315"/>
      <c r="I76" s="283"/>
      <c r="J76" s="290"/>
      <c r="K76" s="283"/>
      <c r="L76" s="923"/>
      <c r="M76" s="924"/>
      <c r="N76" s="291"/>
    </row>
    <row r="77" spans="1:14">
      <c r="B77" s="49"/>
      <c r="C77" s="50"/>
      <c r="D77" s="50"/>
      <c r="E77" s="50"/>
      <c r="F77" s="50"/>
      <c r="G77" s="50"/>
      <c r="H77" s="315"/>
      <c r="I77" s="283"/>
      <c r="J77" s="290"/>
      <c r="K77" s="283"/>
      <c r="L77" s="923"/>
      <c r="M77" s="924"/>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23"/>
      <c r="M79" s="824"/>
      <c r="N79" s="130"/>
    </row>
    <row r="80" spans="1:14" ht="15.75" thickBot="1">
      <c r="B80" s="840" t="s">
        <v>953</v>
      </c>
      <c r="C80" s="841"/>
      <c r="D80" s="841"/>
      <c r="E80" s="841"/>
      <c r="F80" s="841"/>
      <c r="G80" s="841"/>
      <c r="H80" s="841"/>
      <c r="I80" s="841"/>
      <c r="J80" s="841"/>
      <c r="K80" s="841"/>
      <c r="L80" s="841"/>
      <c r="M80" s="842"/>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60" t="s">
        <v>963</v>
      </c>
      <c r="C84" s="861"/>
      <c r="D84" s="861"/>
      <c r="E84" s="861"/>
      <c r="F84" s="861"/>
      <c r="G84" s="861"/>
      <c r="H84" s="861"/>
      <c r="I84" s="76" t="s">
        <v>964</v>
      </c>
      <c r="J84" s="78" t="s">
        <v>1410</v>
      </c>
      <c r="K84" s="77" t="s">
        <v>966</v>
      </c>
      <c r="L84" s="862" t="s">
        <v>950</v>
      </c>
      <c r="M84" s="863"/>
      <c r="N84" s="101" t="s">
        <v>951</v>
      </c>
    </row>
    <row r="85" spans="1:15">
      <c r="A85" s="165" t="s">
        <v>11</v>
      </c>
      <c r="B85" s="52" t="str">
        <f>VLOOKUP(A85,'MANO DE OBRA'!A8:D68,3,FALSE)</f>
        <v>Obrero (4)</v>
      </c>
      <c r="C85" s="50"/>
      <c r="D85" s="50"/>
      <c r="E85" s="50"/>
      <c r="F85" s="50"/>
      <c r="G85" s="50"/>
      <c r="H85" s="50"/>
      <c r="I85" s="296">
        <f>K85/J85*100</f>
        <v>117040.00000000001</v>
      </c>
      <c r="J85" s="297">
        <v>185</v>
      </c>
      <c r="K85" s="298">
        <f>VLOOKUP(A85,'MANO DE OBRA'!A8:D99,4,FALSE)</f>
        <v>216524</v>
      </c>
      <c r="L85" s="53"/>
      <c r="M85" s="438">
        <v>10.4</v>
      </c>
      <c r="N85" s="399">
        <f>K85/M85</f>
        <v>20819.615384615383</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21"/>
      <c r="C90" s="822"/>
      <c r="D90" s="822"/>
      <c r="E90" s="822"/>
      <c r="F90" s="822"/>
      <c r="G90" s="822"/>
      <c r="H90" s="822"/>
      <c r="I90" s="129"/>
      <c r="J90" s="129"/>
      <c r="K90" s="129"/>
      <c r="L90" s="922"/>
      <c r="M90" s="922"/>
      <c r="N90" s="48"/>
    </row>
    <row r="91" spans="1:15" ht="15.75" thickBot="1">
      <c r="B91" s="840" t="s">
        <v>953</v>
      </c>
      <c r="C91" s="841"/>
      <c r="D91" s="841"/>
      <c r="E91" s="841"/>
      <c r="F91" s="841"/>
      <c r="G91" s="841"/>
      <c r="H91" s="841"/>
      <c r="I91" s="841"/>
      <c r="J91" s="841"/>
      <c r="K91" s="841"/>
      <c r="L91" s="841"/>
      <c r="M91" s="842"/>
      <c r="N91" s="305">
        <f>SUM(N85:N90)</f>
        <v>41336.200695078456</v>
      </c>
    </row>
    <row r="92" spans="1:15" ht="15.75" thickBot="1">
      <c r="B92" s="36"/>
      <c r="C92" s="37"/>
      <c r="D92" s="37"/>
      <c r="E92" s="37"/>
      <c r="F92" s="37"/>
      <c r="G92" s="37"/>
      <c r="H92" s="37"/>
      <c r="I92" s="37"/>
      <c r="J92" s="37"/>
      <c r="K92" s="37"/>
      <c r="L92" s="37"/>
      <c r="M92" s="37"/>
      <c r="N92" s="38"/>
    </row>
    <row r="93" spans="1:15" ht="15.75" thickBot="1">
      <c r="B93" s="834" t="s">
        <v>967</v>
      </c>
      <c r="C93" s="835"/>
      <c r="D93" s="835"/>
      <c r="E93" s="835"/>
      <c r="F93" s="835"/>
      <c r="G93" s="835"/>
      <c r="H93" s="835"/>
      <c r="I93" s="835"/>
      <c r="J93" s="835"/>
      <c r="K93" s="835"/>
      <c r="L93" s="835"/>
      <c r="M93" s="836"/>
      <c r="N93" s="102">
        <f>N49+N69+N80+N91</f>
        <v>412660.05979289219</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25" t="s">
        <v>969</v>
      </c>
      <c r="C97" s="826"/>
      <c r="D97" s="826"/>
      <c r="E97" s="826"/>
      <c r="F97" s="826"/>
      <c r="G97" s="826"/>
      <c r="H97" s="826"/>
      <c r="I97" s="318"/>
      <c r="J97" s="338"/>
      <c r="K97" s="306" t="s">
        <v>970</v>
      </c>
      <c r="L97" s="864" t="s">
        <v>971</v>
      </c>
      <c r="M97" s="865"/>
      <c r="N97" s="307"/>
    </row>
    <row r="98" spans="1:14">
      <c r="B98" s="866" t="s">
        <v>972</v>
      </c>
      <c r="C98" s="867"/>
      <c r="D98" s="867"/>
      <c r="E98" s="867"/>
      <c r="F98" s="867"/>
      <c r="G98" s="867"/>
      <c r="H98" s="867"/>
      <c r="I98" s="90"/>
      <c r="J98" s="91"/>
      <c r="K98" s="308">
        <v>0.2</v>
      </c>
      <c r="L98" s="868">
        <f>N93*K98</f>
        <v>82532.011958578441</v>
      </c>
      <c r="M98" s="869"/>
      <c r="N98" s="54"/>
    </row>
    <row r="99" spans="1:14">
      <c r="B99" s="92" t="s">
        <v>973</v>
      </c>
      <c r="C99" s="93"/>
      <c r="D99" s="93"/>
      <c r="E99" s="93"/>
      <c r="F99" s="93"/>
      <c r="G99" s="93"/>
      <c r="H99" s="93"/>
      <c r="I99" s="90"/>
      <c r="J99" s="91"/>
      <c r="K99" s="308">
        <v>0.05</v>
      </c>
      <c r="L99" s="868">
        <f>N93*K99</f>
        <v>20633.00298964461</v>
      </c>
      <c r="M99" s="869"/>
      <c r="N99" s="54"/>
    </row>
    <row r="100" spans="1:14" ht="15.75" thickBot="1">
      <c r="B100" s="94" t="s">
        <v>974</v>
      </c>
      <c r="C100" s="95"/>
      <c r="D100" s="95"/>
      <c r="E100" s="95"/>
      <c r="F100" s="95"/>
      <c r="G100" s="95"/>
      <c r="H100" s="95"/>
      <c r="I100" s="96"/>
      <c r="J100" s="97"/>
      <c r="K100" s="309">
        <v>0.05</v>
      </c>
      <c r="L100" s="870">
        <f>N93*K100</f>
        <v>20633.00298964461</v>
      </c>
      <c r="M100" s="871"/>
      <c r="N100" s="54"/>
    </row>
    <row r="101" spans="1:14" ht="15.75" thickBot="1">
      <c r="B101" s="834" t="s">
        <v>953</v>
      </c>
      <c r="C101" s="835"/>
      <c r="D101" s="835"/>
      <c r="E101" s="835"/>
      <c r="F101" s="835"/>
      <c r="G101" s="835"/>
      <c r="H101" s="835"/>
      <c r="I101" s="835"/>
      <c r="J101" s="835"/>
      <c r="K101" s="835"/>
      <c r="L101" s="835"/>
      <c r="M101" s="836"/>
      <c r="N101" s="55">
        <f>L98+L99+L100</f>
        <v>123798.01793786765</v>
      </c>
    </row>
    <row r="102" spans="1:14" ht="15.75" thickBot="1">
      <c r="B102" s="36"/>
      <c r="C102" s="37"/>
      <c r="D102" s="37"/>
      <c r="E102" s="37"/>
      <c r="F102" s="37"/>
      <c r="G102" s="37"/>
      <c r="H102" s="37"/>
      <c r="I102" s="37"/>
      <c r="J102" s="37"/>
      <c r="K102" s="37"/>
      <c r="L102" s="37"/>
      <c r="M102" s="37"/>
      <c r="N102" s="38"/>
    </row>
    <row r="103" spans="1:14" ht="15.75" thickBot="1">
      <c r="A103" t="s">
        <v>2016</v>
      </c>
      <c r="B103" s="834" t="s">
        <v>975</v>
      </c>
      <c r="C103" s="835"/>
      <c r="D103" s="835"/>
      <c r="E103" s="835"/>
      <c r="F103" s="835"/>
      <c r="G103" s="835"/>
      <c r="H103" s="835"/>
      <c r="I103" s="835"/>
      <c r="J103" s="835"/>
      <c r="K103" s="835"/>
      <c r="L103" s="835"/>
      <c r="M103" s="836"/>
      <c r="N103" s="192">
        <f>N93+N101</f>
        <v>536458.07773075986</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2216</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2217</v>
      </c>
      <c r="C119" s="259"/>
      <c r="D119" s="259"/>
      <c r="E119" s="259"/>
      <c r="F119" s="259"/>
      <c r="G119" s="259"/>
      <c r="H119" s="259"/>
      <c r="I119" s="259"/>
      <c r="J119" s="259"/>
      <c r="K119" s="259"/>
      <c r="L119" s="259"/>
      <c r="M119" s="259"/>
      <c r="N119" s="260"/>
    </row>
    <row r="120" spans="2:14" ht="15" customHeight="1">
      <c r="B120" s="978" t="s">
        <v>2218</v>
      </c>
      <c r="C120" s="979"/>
      <c r="D120" s="979"/>
      <c r="E120" s="979"/>
      <c r="F120" s="979"/>
      <c r="G120" s="979"/>
      <c r="H120" s="979"/>
      <c r="I120" s="979"/>
      <c r="J120" s="979"/>
      <c r="K120" s="979"/>
      <c r="L120" s="979"/>
      <c r="M120" s="979"/>
      <c r="N120" s="980"/>
    </row>
    <row r="121" spans="2:14" ht="15" customHeight="1">
      <c r="B121" s="978"/>
      <c r="C121" s="979"/>
      <c r="D121" s="979"/>
      <c r="E121" s="979"/>
      <c r="F121" s="979"/>
      <c r="G121" s="979"/>
      <c r="H121" s="979"/>
      <c r="I121" s="979"/>
      <c r="J121" s="979"/>
      <c r="K121" s="979"/>
      <c r="L121" s="979"/>
      <c r="M121" s="979"/>
      <c r="N121" s="980"/>
    </row>
    <row r="122" spans="2:14" ht="30" customHeight="1">
      <c r="B122" s="981" t="s">
        <v>2219</v>
      </c>
      <c r="C122" s="982"/>
      <c r="D122" s="982"/>
      <c r="E122" s="982"/>
      <c r="F122" s="982"/>
      <c r="G122" s="982"/>
      <c r="H122" s="982"/>
      <c r="I122" s="982"/>
      <c r="J122" s="982"/>
      <c r="K122" s="982"/>
      <c r="L122" s="982"/>
      <c r="M122" s="982"/>
      <c r="N122" s="983"/>
    </row>
    <row r="123" spans="2:14">
      <c r="B123" s="981"/>
      <c r="C123" s="982"/>
      <c r="D123" s="982"/>
      <c r="E123" s="982"/>
      <c r="F123" s="982"/>
      <c r="G123" s="982"/>
      <c r="H123" s="982"/>
      <c r="I123" s="982"/>
      <c r="J123" s="982"/>
      <c r="K123" s="982"/>
      <c r="L123" s="982"/>
      <c r="M123" s="982"/>
      <c r="N123" s="983"/>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2220</v>
      </c>
      <c r="C133" s="261"/>
      <c r="D133" s="261"/>
      <c r="E133" s="247"/>
      <c r="F133" s="247"/>
      <c r="G133" s="247"/>
      <c r="H133" s="247"/>
      <c r="I133" s="247"/>
      <c r="J133" s="984"/>
      <c r="K133" s="984"/>
      <c r="L133" s="984"/>
      <c r="M133" s="984"/>
      <c r="N133" s="985"/>
    </row>
    <row r="134" spans="2:14" ht="15.75" thickBot="1">
      <c r="B134" s="423" t="s">
        <v>2221</v>
      </c>
      <c r="C134" s="424"/>
      <c r="D134" s="424"/>
      <c r="E134" s="263"/>
      <c r="F134" s="263"/>
      <c r="G134" s="263"/>
      <c r="H134" s="263"/>
      <c r="I134" s="263"/>
      <c r="J134" s="986"/>
      <c r="K134" s="986"/>
      <c r="L134" s="986"/>
      <c r="M134" s="986"/>
      <c r="N134" s="98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7.25" customHeight="1" thickBot="1">
      <c r="A31" t="s">
        <v>1845</v>
      </c>
      <c r="B31" s="83" t="s">
        <v>1111</v>
      </c>
      <c r="C31" s="84" t="s">
        <v>2106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224</v>
      </c>
      <c r="B36" s="847" t="str">
        <f>VLOOKUP(A36,EQUIPOS!A6:D154,3,FALSE)</f>
        <v>Equipo de Medición (Deformimetros Eléctricos, Mecánicos, Celdas de Carga,  Etc.)</v>
      </c>
      <c r="C36" s="848"/>
      <c r="D36" s="848"/>
      <c r="E36" s="848"/>
      <c r="F36" s="848"/>
      <c r="G36" s="848"/>
      <c r="H36" s="849"/>
      <c r="I36" s="271"/>
      <c r="J36" s="272"/>
      <c r="K36" s="273">
        <f>VLOOKUP(A36,EQUIPOS!A6:D163,4,FALSE)</f>
        <v>202389.93339221756</v>
      </c>
      <c r="L36" s="274"/>
      <c r="M36" s="340">
        <v>3.3333333330000001</v>
      </c>
      <c r="N36" s="276">
        <f>K36/M36</f>
        <v>60716.980023736964</v>
      </c>
    </row>
    <row r="37" spans="1:14">
      <c r="A37" s="116" t="s">
        <v>125</v>
      </c>
      <c r="B37" s="847" t="str">
        <f>VLOOKUP(A37,EQUIPOS!A7:D154,3,FALSE)</f>
        <v>Bomba para gato de tensionamiento</v>
      </c>
      <c r="C37" s="848"/>
      <c r="D37" s="848"/>
      <c r="E37" s="848"/>
      <c r="F37" s="848"/>
      <c r="G37" s="848"/>
      <c r="H37" s="849"/>
      <c r="I37" s="425"/>
      <c r="J37" s="426"/>
      <c r="K37" s="273">
        <f>VLOOKUP(A37,EQUIPOS!A7:D164,4,FALSE)</f>
        <v>50640.414592647765</v>
      </c>
      <c r="L37" s="339"/>
      <c r="M37" s="340">
        <v>0.1</v>
      </c>
      <c r="N37" s="276">
        <f>K37/M37</f>
        <v>506404.14592647762</v>
      </c>
    </row>
    <row r="38" spans="1:14">
      <c r="A38" s="116" t="s">
        <v>240</v>
      </c>
      <c r="B38" s="847" t="str">
        <f>VLOOKUP(A38,EQUIPOS!A8:D154,3,FALSE)</f>
        <v>Gato para tensionamiento, fuerza Max 200 ton, área de tensión 314 cm2.</v>
      </c>
      <c r="C38" s="848"/>
      <c r="D38" s="848"/>
      <c r="E38" s="848"/>
      <c r="F38" s="848"/>
      <c r="G38" s="848"/>
      <c r="H38" s="849"/>
      <c r="I38" s="332"/>
      <c r="J38" s="334"/>
      <c r="K38" s="273">
        <f>VLOOKUP(A38,EQUIPOS!A8:D165,4,FALSE)</f>
        <v>158620.5683820117</v>
      </c>
      <c r="L38" s="427"/>
      <c r="M38" s="428">
        <v>0.1</v>
      </c>
      <c r="N38" s="276">
        <f>K38/M38</f>
        <v>1586205.6838201168</v>
      </c>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2153326.8097703313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923">
        <f>VLOOKUP(A60,TRANSPORTE!A2:D117,4,FALSE)</f>
        <v>5703.7937988296926</v>
      </c>
      <c r="M60" s="924"/>
      <c r="N60" s="291">
        <f>K60*L60</f>
        <v>85556.906982445391</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85556.906982445391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6101.0196361652497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2244984.7363889422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448996.94727778848</v>
      </c>
      <c r="M84" s="869"/>
      <c r="N84" s="54"/>
    </row>
    <row r="85" spans="1:14">
      <c r="B85" s="92" t="s">
        <v>973</v>
      </c>
      <c r="C85" s="93"/>
      <c r="D85" s="93"/>
      <c r="E85" s="93"/>
      <c r="F85" s="93"/>
      <c r="G85" s="93"/>
      <c r="H85" s="93"/>
      <c r="I85" s="90"/>
      <c r="J85" s="91"/>
      <c r="K85" s="308">
        <v>0.05</v>
      </c>
      <c r="L85" s="868">
        <f>N79*K85</f>
        <v>112249.23681944712</v>
      </c>
      <c r="M85" s="869"/>
      <c r="N85" s="54"/>
    </row>
    <row r="86" spans="1:14" ht="15.75" thickBot="1">
      <c r="B86" s="94" t="s">
        <v>974</v>
      </c>
      <c r="C86" s="95"/>
      <c r="D86" s="95"/>
      <c r="E86" s="95"/>
      <c r="F86" s="95"/>
      <c r="G86" s="95"/>
      <c r="H86" s="95"/>
      <c r="I86" s="96"/>
      <c r="J86" s="97"/>
      <c r="K86" s="309">
        <v>0.05</v>
      </c>
      <c r="L86" s="870">
        <f>N79*K86</f>
        <v>112249.23681944712</v>
      </c>
      <c r="M86" s="871"/>
      <c r="N86" s="54"/>
    </row>
    <row r="87" spans="1:14" ht="15.75" thickBot="1">
      <c r="B87" s="834" t="s">
        <v>953</v>
      </c>
      <c r="C87" s="835"/>
      <c r="D87" s="835"/>
      <c r="E87" s="835"/>
      <c r="F87" s="835"/>
      <c r="G87" s="835"/>
      <c r="H87" s="835"/>
      <c r="I87" s="835"/>
      <c r="J87" s="835"/>
      <c r="K87" s="835"/>
      <c r="L87" s="835"/>
      <c r="M87" s="836"/>
      <c r="N87" s="55">
        <f>L84+L85+L86</f>
        <v>673495.42091668269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2918480.1573056248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8.75" customHeight="1" thickBot="1">
      <c r="A31" t="s">
        <v>1845</v>
      </c>
      <c r="B31" s="83" t="s">
        <v>1112</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112</v>
      </c>
      <c r="B36" s="847" t="str">
        <f>VLOOKUP(A36,EQUIPOS!A6:D154,3,FALSE)</f>
        <v xml:space="preserve">Aspersor manual
</v>
      </c>
      <c r="C36" s="848"/>
      <c r="D36" s="848"/>
      <c r="E36" s="848"/>
      <c r="F36" s="848"/>
      <c r="G36" s="848"/>
      <c r="H36" s="849"/>
      <c r="I36" s="271"/>
      <c r="J36" s="272"/>
      <c r="K36" s="273">
        <f>VLOOKUP(A36,EQUIPOS!A6:D163,4,FALSE)</f>
        <v>3029.5361856335048</v>
      </c>
      <c r="L36" s="274"/>
      <c r="M36" s="340">
        <v>2</v>
      </c>
      <c r="N36" s="276">
        <f>K36/M36</f>
        <v>1514.7680928167524</v>
      </c>
    </row>
    <row r="37" spans="1:14">
      <c r="A37" s="116" t="s">
        <v>363</v>
      </c>
      <c r="B37" s="847" t="str">
        <f>VLOOKUP(A37,EQUIPOS!A7:D154,3,FALSE)</f>
        <v>Vibrador de concreto, Motor de 3 hp a 18.000 rpm Mangueras de 4 mt</v>
      </c>
      <c r="C37" s="848"/>
      <c r="D37" s="848"/>
      <c r="E37" s="848"/>
      <c r="F37" s="848"/>
      <c r="G37" s="848"/>
      <c r="H37" s="849"/>
      <c r="I37" s="425"/>
      <c r="J37" s="426"/>
      <c r="K37" s="273">
        <f>VLOOKUP(A37,EQUIPOS!A7:D164,4,FALSE)</f>
        <v>7629.093745199214</v>
      </c>
      <c r="L37" s="339"/>
      <c r="M37" s="340">
        <v>2</v>
      </c>
      <c r="N37" s="276">
        <f>K37/M37</f>
        <v>3814.546872599607</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1681.7452725900498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7011.0602380064083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53452.571572439672</v>
      </c>
      <c r="N48" s="276">
        <f>K48*M48</f>
        <v>245881.82923322247</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6112.2996713534721</v>
      </c>
      <c r="N49" s="276">
        <f>K49*M49</f>
        <v>6112.2996713534721</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439763.82155066147</v>
      </c>
      <c r="N50" s="276">
        <f>K50*M50</f>
        <v>439763.82155066147</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7823.7195039999997</v>
      </c>
      <c r="N51" s="276">
        <f>K51*M51</f>
        <v>35989.109718399995</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727747.06017363747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3">
        <f>VLOOKUP(A60,TRANSPORTE!A2:D117,4,FALSE)</f>
        <v>1371.7439648076547</v>
      </c>
      <c r="M60" s="924"/>
      <c r="N60" s="291">
        <f>K60*L60</f>
        <v>1371.7439648076547</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1371.7439648076547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33634.905451800994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769764.76982825261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153952.95396565052</v>
      </c>
      <c r="M84" s="869"/>
      <c r="N84" s="54"/>
    </row>
    <row r="85" spans="1:14">
      <c r="B85" s="92" t="s">
        <v>973</v>
      </c>
      <c r="C85" s="93"/>
      <c r="D85" s="93"/>
      <c r="E85" s="93"/>
      <c r="F85" s="93"/>
      <c r="G85" s="93"/>
      <c r="H85" s="93"/>
      <c r="I85" s="90"/>
      <c r="J85" s="91"/>
      <c r="K85" s="308">
        <v>0.05</v>
      </c>
      <c r="L85" s="868">
        <f>N79*K85</f>
        <v>38488.238491412631</v>
      </c>
      <c r="M85" s="869"/>
      <c r="N85" s="54"/>
    </row>
    <row r="86" spans="1:14" ht="15.75" thickBot="1">
      <c r="B86" s="94" t="s">
        <v>974</v>
      </c>
      <c r="C86" s="95"/>
      <c r="D86" s="95"/>
      <c r="E86" s="95"/>
      <c r="F86" s="95"/>
      <c r="G86" s="95"/>
      <c r="H86" s="95"/>
      <c r="I86" s="96"/>
      <c r="J86" s="97"/>
      <c r="K86" s="309">
        <v>0.05</v>
      </c>
      <c r="L86" s="870">
        <f>N79*K86</f>
        <v>38488.238491412631</v>
      </c>
      <c r="M86" s="871"/>
      <c r="N86" s="54"/>
    </row>
    <row r="87" spans="1:14" ht="15.75" thickBot="1">
      <c r="B87" s="834" t="s">
        <v>953</v>
      </c>
      <c r="C87" s="835"/>
      <c r="D87" s="835"/>
      <c r="E87" s="835"/>
      <c r="F87" s="835"/>
      <c r="G87" s="835"/>
      <c r="H87" s="835"/>
      <c r="I87" s="835"/>
      <c r="J87" s="835"/>
      <c r="K87" s="835"/>
      <c r="L87" s="835"/>
      <c r="M87" s="836"/>
      <c r="N87" s="55">
        <f>L84+L85+L86</f>
        <v>230929.43094847578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1000694.2007767283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22.5" customHeight="1" thickBot="1">
      <c r="A31" t="s">
        <v>1845</v>
      </c>
      <c r="B31" s="83" t="s">
        <v>1113</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112</v>
      </c>
      <c r="B36" s="847" t="str">
        <f>VLOOKUP(A36,EQUIPOS!A6:D154,3,FALSE)</f>
        <v xml:space="preserve">Aspersor manual
</v>
      </c>
      <c r="C36" s="848"/>
      <c r="D36" s="848"/>
      <c r="E36" s="848"/>
      <c r="F36" s="848"/>
      <c r="G36" s="848"/>
      <c r="H36" s="849"/>
      <c r="I36" s="271"/>
      <c r="J36" s="272"/>
      <c r="K36" s="273">
        <f>VLOOKUP(A36,EQUIPOS!A6:D163,4,FALSE)</f>
        <v>3029.5361856335048</v>
      </c>
      <c r="L36" s="274"/>
      <c r="M36" s="340">
        <v>2</v>
      </c>
      <c r="N36" s="276">
        <f>K36/M36</f>
        <v>1514.7680928167524</v>
      </c>
    </row>
    <row r="37" spans="1:14">
      <c r="A37" s="116" t="s">
        <v>363</v>
      </c>
      <c r="B37" s="847" t="str">
        <f>VLOOKUP(A37,EQUIPOS!A7:D154,3,FALSE)</f>
        <v>Vibrador de concreto, Motor de 3 hp a 18.000 rpm Mangueras de 4 mt</v>
      </c>
      <c r="C37" s="848"/>
      <c r="D37" s="848"/>
      <c r="E37" s="848"/>
      <c r="F37" s="848"/>
      <c r="G37" s="848"/>
      <c r="H37" s="849"/>
      <c r="I37" s="425"/>
      <c r="J37" s="426"/>
      <c r="K37" s="273">
        <f>VLOOKUP(A37,EQUIPOS!A7:D164,4,FALSE)</f>
        <v>7629.093745199214</v>
      </c>
      <c r="L37" s="339"/>
      <c r="M37" s="340">
        <v>2</v>
      </c>
      <c r="N37" s="276">
        <f>K37/M37</f>
        <v>3814.546872599607</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1348.350761295025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6677.6657267113842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53452.571572439672</v>
      </c>
      <c r="N48" s="276">
        <f>K48*M48</f>
        <v>245881.82923322247</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6112.2996713534721</v>
      </c>
      <c r="N49" s="276">
        <f>K49*M49</f>
        <v>6112.2996713534721</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414089.03909809544</v>
      </c>
      <c r="N50" s="276">
        <f>K50*M50</f>
        <v>414089.03909809544</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7823.7195039999997</v>
      </c>
      <c r="N51" s="276">
        <f>K51*M51</f>
        <v>35989.109718399995</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702072.27772107138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3">
        <f>VLOOKUP(A60,TRANSPORTE!A2:D117,4,FALSE)</f>
        <v>1371.7439648076547</v>
      </c>
      <c r="M60" s="924"/>
      <c r="N60" s="291">
        <f>K60*L60</f>
        <v>1371.7439648076547</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1371.7439648076547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26967.015225900497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737088.70263849094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147417.74052769819</v>
      </c>
      <c r="M84" s="869"/>
      <c r="N84" s="54"/>
    </row>
    <row r="85" spans="1:14">
      <c r="B85" s="92" t="s">
        <v>973</v>
      </c>
      <c r="C85" s="93"/>
      <c r="D85" s="93"/>
      <c r="E85" s="93"/>
      <c r="F85" s="93"/>
      <c r="G85" s="93"/>
      <c r="H85" s="93"/>
      <c r="I85" s="90"/>
      <c r="J85" s="91"/>
      <c r="K85" s="308">
        <v>0.05</v>
      </c>
      <c r="L85" s="868">
        <f>N79*K85</f>
        <v>36854.435131924547</v>
      </c>
      <c r="M85" s="869"/>
      <c r="N85" s="54"/>
    </row>
    <row r="86" spans="1:14" ht="15.75" thickBot="1">
      <c r="B86" s="94" t="s">
        <v>974</v>
      </c>
      <c r="C86" s="95"/>
      <c r="D86" s="95"/>
      <c r="E86" s="95"/>
      <c r="F86" s="95"/>
      <c r="G86" s="95"/>
      <c r="H86" s="95"/>
      <c r="I86" s="96"/>
      <c r="J86" s="97"/>
      <c r="K86" s="309">
        <v>0.05</v>
      </c>
      <c r="L86" s="870">
        <f>N79*K86</f>
        <v>36854.435131924547</v>
      </c>
      <c r="M86" s="871"/>
      <c r="N86" s="54"/>
    </row>
    <row r="87" spans="1:14" ht="15.75" thickBot="1">
      <c r="B87" s="834" t="s">
        <v>953</v>
      </c>
      <c r="C87" s="835"/>
      <c r="D87" s="835"/>
      <c r="E87" s="835"/>
      <c r="F87" s="835"/>
      <c r="G87" s="835"/>
      <c r="H87" s="835"/>
      <c r="I87" s="835"/>
      <c r="J87" s="835"/>
      <c r="K87" s="835"/>
      <c r="L87" s="835"/>
      <c r="M87" s="836"/>
      <c r="N87" s="55">
        <f>L84+L85+L86</f>
        <v>221126.61079154728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958215.31343003828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election activeCell="C31" sqref="C31"/>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20.25" customHeight="1" thickBot="1">
      <c r="A31" t="s">
        <v>1845</v>
      </c>
      <c r="B31" s="83" t="s">
        <v>1114</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112</v>
      </c>
      <c r="B36" s="847" t="str">
        <f>VLOOKUP(A36,EQUIPOS!A6:D154,3,FALSE)</f>
        <v xml:space="preserve">Aspersor manual
</v>
      </c>
      <c r="C36" s="848"/>
      <c r="D36" s="848"/>
      <c r="E36" s="848"/>
      <c r="F36" s="848"/>
      <c r="G36" s="848"/>
      <c r="H36" s="849"/>
      <c r="I36" s="271"/>
      <c r="J36" s="272"/>
      <c r="K36" s="273">
        <f>VLOOKUP(A36,EQUIPOS!A6:D163,4,FALSE)</f>
        <v>3029.5361856335048</v>
      </c>
      <c r="L36" s="274"/>
      <c r="M36" s="340">
        <v>2</v>
      </c>
      <c r="N36" s="276">
        <f>K36/M36</f>
        <v>1514.7680928167524</v>
      </c>
    </row>
    <row r="37" spans="1:14">
      <c r="A37" s="116" t="s">
        <v>363</v>
      </c>
      <c r="B37" s="847" t="str">
        <f>VLOOKUP(A37,EQUIPOS!A7:D154,3,FALSE)</f>
        <v>Vibrador de concreto, Motor de 3 hp a 18.000 rpm Mangueras de 4 mt</v>
      </c>
      <c r="C37" s="848"/>
      <c r="D37" s="848"/>
      <c r="E37" s="848"/>
      <c r="F37" s="848"/>
      <c r="G37" s="848"/>
      <c r="H37" s="849"/>
      <c r="I37" s="425"/>
      <c r="J37" s="426"/>
      <c r="K37" s="273">
        <f>VLOOKUP(A37,EQUIPOS!A7:D164,4,FALSE)</f>
        <v>7629.093745199214</v>
      </c>
      <c r="L37" s="339"/>
      <c r="M37" s="340">
        <v>2</v>
      </c>
      <c r="N37" s="276">
        <f>K37/M37</f>
        <v>3814.546872599607</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1348.350761295025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6677.6657267113842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392528.34455038764</v>
      </c>
      <c r="N48" s="276">
        <f>K48*M48</f>
        <v>392528.34455038764</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6112.2996713534721</v>
      </c>
      <c r="N49" s="276">
        <f>K49*M49</f>
        <v>6112.2996713534721</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7823.7195039999997</v>
      </c>
      <c r="N50" s="276">
        <f>K50*M50</f>
        <v>35989.109718399995</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434629.75394014112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3">
        <f>VLOOKUP(A60,TRANSPORTE!A2:D117,4,FALSE)</f>
        <v>1371.7439648076547</v>
      </c>
      <c r="M60" s="924"/>
      <c r="N60" s="291">
        <f>K60*L60</f>
        <v>1371.7439648076547</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1371.7439648076547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26967.015225900497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469646.17885756068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93929.235771512147</v>
      </c>
      <c r="M84" s="869"/>
      <c r="N84" s="54"/>
    </row>
    <row r="85" spans="1:14">
      <c r="B85" s="92" t="s">
        <v>973</v>
      </c>
      <c r="C85" s="93"/>
      <c r="D85" s="93"/>
      <c r="E85" s="93"/>
      <c r="F85" s="93"/>
      <c r="G85" s="93"/>
      <c r="H85" s="93"/>
      <c r="I85" s="90"/>
      <c r="J85" s="91"/>
      <c r="K85" s="308">
        <v>0.05</v>
      </c>
      <c r="L85" s="868">
        <f>N79*K85</f>
        <v>23482.308942878037</v>
      </c>
      <c r="M85" s="869"/>
      <c r="N85" s="54"/>
    </row>
    <row r="86" spans="1:14" ht="15.75" thickBot="1">
      <c r="B86" s="94" t="s">
        <v>974</v>
      </c>
      <c r="C86" s="95"/>
      <c r="D86" s="95"/>
      <c r="E86" s="95"/>
      <c r="F86" s="95"/>
      <c r="G86" s="95"/>
      <c r="H86" s="95"/>
      <c r="I86" s="96"/>
      <c r="J86" s="97"/>
      <c r="K86" s="309">
        <v>0.05</v>
      </c>
      <c r="L86" s="870">
        <f>N79*K86</f>
        <v>23482.308942878037</v>
      </c>
      <c r="M86" s="871"/>
      <c r="N86" s="54"/>
    </row>
    <row r="87" spans="1:14" ht="15.75" thickBot="1">
      <c r="B87" s="834" t="s">
        <v>953</v>
      </c>
      <c r="C87" s="835"/>
      <c r="D87" s="835"/>
      <c r="E87" s="835"/>
      <c r="F87" s="835"/>
      <c r="G87" s="835"/>
      <c r="H87" s="835"/>
      <c r="I87" s="835"/>
      <c r="J87" s="835"/>
      <c r="K87" s="835"/>
      <c r="L87" s="835"/>
      <c r="M87" s="836"/>
      <c r="N87" s="55">
        <f>L84+L85+L86</f>
        <v>140893.85365726822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610540.03251482896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1115</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112</v>
      </c>
      <c r="B36" s="847" t="str">
        <f>VLOOKUP(A36,EQUIPOS!A6:D154,3,FALSE)</f>
        <v xml:space="preserve">Aspersor manual
</v>
      </c>
      <c r="C36" s="848"/>
      <c r="D36" s="848"/>
      <c r="E36" s="848"/>
      <c r="F36" s="848"/>
      <c r="G36" s="848"/>
      <c r="H36" s="849"/>
      <c r="I36" s="271"/>
      <c r="J36" s="272"/>
      <c r="K36" s="273">
        <f>VLOOKUP(A36,EQUIPOS!A6:D163,4,FALSE)</f>
        <v>3029.5361856335048</v>
      </c>
      <c r="L36" s="274"/>
      <c r="M36" s="340">
        <v>2</v>
      </c>
      <c r="N36" s="276">
        <f>K36/M36</f>
        <v>1514.7680928167524</v>
      </c>
    </row>
    <row r="37" spans="1:14">
      <c r="A37" s="116" t="s">
        <v>363</v>
      </c>
      <c r="B37" s="847" t="str">
        <f>VLOOKUP(A37,EQUIPOS!A7:D154,3,FALSE)</f>
        <v>Vibrador de concreto, Motor de 3 hp a 18.000 rpm Mangueras de 4 mt</v>
      </c>
      <c r="C37" s="848"/>
      <c r="D37" s="848"/>
      <c r="E37" s="848"/>
      <c r="F37" s="848"/>
      <c r="G37" s="848"/>
      <c r="H37" s="849"/>
      <c r="I37" s="425"/>
      <c r="J37" s="426"/>
      <c r="K37" s="273">
        <f>VLOOKUP(A37,EQUIPOS!A7:D164,4,FALSE)</f>
        <v>7629.093745199214</v>
      </c>
      <c r="L37" s="339"/>
      <c r="M37" s="340">
        <v>2</v>
      </c>
      <c r="N37" s="276">
        <f>K37/M37</f>
        <v>3814.546872599607</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1348.350761295025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6677.6657267113842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372975.23326781939</v>
      </c>
      <c r="N48" s="276">
        <f>K48*M48</f>
        <v>372975.23326781939</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6112.2996713534721</v>
      </c>
      <c r="N49" s="276">
        <f>K49*M49</f>
        <v>6112.2996713534721</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5867.7896280000004</v>
      </c>
      <c r="N50" s="276">
        <f>K50*M50</f>
        <v>26991.8322888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4" t="s">
        <v>953</v>
      </c>
      <c r="C55" s="835"/>
      <c r="D55" s="835"/>
      <c r="E55" s="835"/>
      <c r="F55" s="835"/>
      <c r="G55" s="835"/>
      <c r="H55" s="835"/>
      <c r="I55" s="835"/>
      <c r="J55" s="835"/>
      <c r="K55" s="835"/>
      <c r="L55" s="835"/>
      <c r="M55" s="836"/>
      <c r="N55" s="398">
        <f>SUM(N48:N54)</f>
        <v>406079.36522797286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3">
        <f>VLOOKUP(A60,TRANSPORTE!A2:D117,4,FALSE)</f>
        <v>1371.7439648076547</v>
      </c>
      <c r="M60" s="924"/>
      <c r="N60" s="291">
        <f>K60*L60</f>
        <v>1371.7439648076547</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1371.7439648076547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26967.015225900497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441095.79014539241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88219.158029078491</v>
      </c>
      <c r="M84" s="869"/>
      <c r="N84" s="54"/>
    </row>
    <row r="85" spans="1:14">
      <c r="B85" s="92" t="s">
        <v>973</v>
      </c>
      <c r="C85" s="93"/>
      <c r="D85" s="93"/>
      <c r="E85" s="93"/>
      <c r="F85" s="93"/>
      <c r="G85" s="93"/>
      <c r="H85" s="93"/>
      <c r="I85" s="90"/>
      <c r="J85" s="91"/>
      <c r="K85" s="308">
        <v>0.05</v>
      </c>
      <c r="L85" s="868">
        <f>N79*K85</f>
        <v>22054.789507269623</v>
      </c>
      <c r="M85" s="869"/>
      <c r="N85" s="54"/>
    </row>
    <row r="86" spans="1:14" ht="15.75" thickBot="1">
      <c r="B86" s="94" t="s">
        <v>974</v>
      </c>
      <c r="C86" s="95"/>
      <c r="D86" s="95"/>
      <c r="E86" s="95"/>
      <c r="F86" s="95"/>
      <c r="G86" s="95"/>
      <c r="H86" s="95"/>
      <c r="I86" s="96"/>
      <c r="J86" s="97"/>
      <c r="K86" s="309">
        <v>0.05</v>
      </c>
      <c r="L86" s="870">
        <f>N79*K86</f>
        <v>22054.789507269623</v>
      </c>
      <c r="M86" s="871"/>
      <c r="N86" s="54"/>
    </row>
    <row r="87" spans="1:14" ht="15.75" thickBot="1">
      <c r="B87" s="834" t="s">
        <v>953</v>
      </c>
      <c r="C87" s="835"/>
      <c r="D87" s="835"/>
      <c r="E87" s="835"/>
      <c r="F87" s="835"/>
      <c r="G87" s="835"/>
      <c r="H87" s="835"/>
      <c r="I87" s="835"/>
      <c r="J87" s="835"/>
      <c r="K87" s="835"/>
      <c r="L87" s="835"/>
      <c r="M87" s="836"/>
      <c r="N87" s="55">
        <f>L84+L85+L86</f>
        <v>132328.73704361773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573424.52718901017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ht="25.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1116</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257</v>
      </c>
      <c r="B36" s="847" t="str">
        <f>VLOOKUP(A36,EQUIPOS!A6:D154,3,FALSE)</f>
        <v>Mezcladora de concreto 1 bulto</v>
      </c>
      <c r="C36" s="848"/>
      <c r="D36" s="848"/>
      <c r="E36" s="848"/>
      <c r="F36" s="848"/>
      <c r="G36" s="848"/>
      <c r="H36" s="849"/>
      <c r="I36" s="271"/>
      <c r="J36" s="272"/>
      <c r="K36" s="273">
        <f>VLOOKUP(A36,EQUIPOS!A6:D163,4,FALSE)</f>
        <v>21183.450299169817</v>
      </c>
      <c r="L36" s="274"/>
      <c r="M36" s="340">
        <v>1</v>
      </c>
      <c r="N36" s="276">
        <f>K36/M36</f>
        <v>21183.450299169817</v>
      </c>
    </row>
    <row r="37" spans="1:14">
      <c r="A37" s="116" t="s">
        <v>363</v>
      </c>
      <c r="B37" s="847" t="str">
        <f>VLOOKUP(A37,EQUIPOS!A7:D154,3,FALSE)</f>
        <v>Vibrador de concreto, Motor de 3 hp a 18.000 rpm Mangueras de 4 mt</v>
      </c>
      <c r="C37" s="848"/>
      <c r="D37" s="848"/>
      <c r="E37" s="848"/>
      <c r="F37" s="848"/>
      <c r="G37" s="848"/>
      <c r="H37" s="849"/>
      <c r="I37" s="425"/>
      <c r="J37" s="426"/>
      <c r="K37" s="273">
        <f>VLOOKUP(A37,EQUIPOS!A7:D164,4,FALSE)</f>
        <v>7629.093745199214</v>
      </c>
      <c r="L37" s="339"/>
      <c r="M37" s="340">
        <v>1</v>
      </c>
      <c r="N37" s="276">
        <f>K37/M37</f>
        <v>7629.093745199214</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N81*M41</f>
        <v>3373.3390225900498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32185.883066959082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76825.463330912971</v>
      </c>
      <c r="N48" s="276">
        <f>K48*M48</f>
        <v>72984.190164367319</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71.848156273149826</v>
      </c>
      <c r="N49" s="276">
        <f>K49*M49</f>
        <v>12214.18656643547</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76825.463330912971</v>
      </c>
      <c r="N50" s="276">
        <f>K50*M50</f>
        <v>42254.004832002138</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458.16215594472357</v>
      </c>
      <c r="N51" s="276">
        <f>K51*M51</f>
        <v>137448.64678341706</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5867.7896280000004</v>
      </c>
      <c r="N52" s="276">
        <f>K52*M52</f>
        <v>18190.147846800002</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4" t="s">
        <v>953</v>
      </c>
      <c r="C59" s="835"/>
      <c r="D59" s="835"/>
      <c r="E59" s="835"/>
      <c r="F59" s="835"/>
      <c r="G59" s="835"/>
      <c r="H59" s="835"/>
      <c r="I59" s="835"/>
      <c r="J59" s="835"/>
      <c r="K59" s="835"/>
      <c r="L59" s="835"/>
      <c r="M59" s="836"/>
      <c r="N59" s="398">
        <f>SUM(N48:N58)</f>
        <v>283091.17619302199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923">
        <f>VLOOKUP(A64,TRANSPORTE!A2:D117,4,FALSE)</f>
        <v>1320.9386327777418</v>
      </c>
      <c r="M64" s="924"/>
      <c r="N64" s="291">
        <f>K64*L64</f>
        <v>726.51624802775802</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923">
        <f>VLOOKUP(A65,TRANSPORTE!A3:D117,4,FALSE)</f>
        <v>1320.9386327777418</v>
      </c>
      <c r="M65" s="924"/>
      <c r="N65" s="291">
        <f>K65*L65</f>
        <v>1254.8917011388546</v>
      </c>
    </row>
    <row r="66" spans="1:15">
      <c r="B66" s="49"/>
      <c r="C66" s="50"/>
      <c r="D66" s="50"/>
      <c r="E66" s="50"/>
      <c r="F66" s="50"/>
      <c r="G66" s="50"/>
      <c r="H66" s="315"/>
      <c r="I66" s="283"/>
      <c r="J66" s="290"/>
      <c r="K66" s="283"/>
      <c r="L66" s="923"/>
      <c r="M66" s="924"/>
      <c r="N66" s="291"/>
    </row>
    <row r="67" spans="1:15">
      <c r="B67" s="49"/>
      <c r="C67" s="50"/>
      <c r="D67" s="50"/>
      <c r="E67" s="50"/>
      <c r="F67" s="50"/>
      <c r="G67" s="50"/>
      <c r="H67" s="315"/>
      <c r="I67" s="283"/>
      <c r="J67" s="290"/>
      <c r="K67" s="283"/>
      <c r="L67" s="923"/>
      <c r="M67" s="924"/>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1981.4079491666125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67466.780451800994</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N43+N59+N70+N81</f>
        <v>384725.24766094866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76945.049532189732</v>
      </c>
      <c r="M88" s="869"/>
      <c r="N88" s="54"/>
    </row>
    <row r="89" spans="1:14">
      <c r="B89" s="92" t="s">
        <v>973</v>
      </c>
      <c r="C89" s="93"/>
      <c r="D89" s="93"/>
      <c r="E89" s="93"/>
      <c r="F89" s="93"/>
      <c r="G89" s="93"/>
      <c r="H89" s="93"/>
      <c r="I89" s="90"/>
      <c r="J89" s="91"/>
      <c r="K89" s="308">
        <v>0.05</v>
      </c>
      <c r="L89" s="868">
        <f>N83*K89</f>
        <v>19236.262383047433</v>
      </c>
      <c r="M89" s="869"/>
      <c r="N89" s="54"/>
    </row>
    <row r="90" spans="1:14" ht="15.75" thickBot="1">
      <c r="B90" s="94" t="s">
        <v>974</v>
      </c>
      <c r="C90" s="95"/>
      <c r="D90" s="95"/>
      <c r="E90" s="95"/>
      <c r="F90" s="95"/>
      <c r="G90" s="95"/>
      <c r="H90" s="95"/>
      <c r="I90" s="96"/>
      <c r="J90" s="97"/>
      <c r="K90" s="309">
        <v>0.05</v>
      </c>
      <c r="L90" s="870">
        <f>N83*K90</f>
        <v>19236.262383047433</v>
      </c>
      <c r="M90" s="871"/>
      <c r="N90" s="54"/>
    </row>
    <row r="91" spans="1:14" ht="15.75" thickBot="1">
      <c r="B91" s="834" t="s">
        <v>953</v>
      </c>
      <c r="C91" s="835"/>
      <c r="D91" s="835"/>
      <c r="E91" s="835"/>
      <c r="F91" s="835"/>
      <c r="G91" s="835"/>
      <c r="H91" s="835"/>
      <c r="I91" s="835"/>
      <c r="J91" s="835"/>
      <c r="K91" s="835"/>
      <c r="L91" s="835"/>
      <c r="M91" s="836"/>
      <c r="N91" s="55">
        <f>L88+L89+L90</f>
        <v>115417.5742982846</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500142.82195923326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8" t="s">
        <v>2218</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2219</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4"/>
      <c r="K123" s="984"/>
      <c r="L123" s="984"/>
      <c r="M123" s="984"/>
      <c r="N123" s="985"/>
    </row>
    <row r="124" spans="2:14" ht="15.75" thickBot="1">
      <c r="B124" s="423" t="s">
        <v>2221</v>
      </c>
      <c r="C124" s="424"/>
      <c r="D124" s="424"/>
      <c r="E124" s="263"/>
      <c r="F124" s="263"/>
      <c r="G124" s="263"/>
      <c r="H124" s="263"/>
      <c r="I124" s="263"/>
      <c r="J124" s="986"/>
      <c r="K124" s="986"/>
      <c r="L124" s="986"/>
      <c r="M124" s="986"/>
      <c r="N124"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1117</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257</v>
      </c>
      <c r="B36" s="847" t="str">
        <f>VLOOKUP(A36,EQUIPOS!A6:D154,3,FALSE)</f>
        <v>Mezcladora de concreto 1 bulto</v>
      </c>
      <c r="C36" s="848"/>
      <c r="D36" s="848"/>
      <c r="E36" s="848"/>
      <c r="F36" s="848"/>
      <c r="G36" s="848"/>
      <c r="H36" s="849"/>
      <c r="I36" s="271"/>
      <c r="J36" s="272"/>
      <c r="K36" s="273">
        <f>VLOOKUP(A36,EQUIPOS!A6:D163,4,FALSE)</f>
        <v>21183.450299169817</v>
      </c>
      <c r="L36" s="274"/>
      <c r="M36" s="340">
        <v>1</v>
      </c>
      <c r="N36" s="276">
        <f>K36/M36</f>
        <v>21183.450299169817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N81*M41</f>
        <v>3373.3390225900498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24556.789321759868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76825.463330912971</v>
      </c>
      <c r="N48" s="276">
        <f>K48*M48</f>
        <v>64533.389197966892</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71.848156273149826</v>
      </c>
      <c r="N49" s="276">
        <f>K49*M49</f>
        <v>13291.908910532718</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76825.463330912971</v>
      </c>
      <c r="N50" s="276">
        <f>K50*M50</f>
        <v>48400.041898475174</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458.16215594472357</v>
      </c>
      <c r="N51" s="276">
        <f>K51*M51</f>
        <v>119122.16054562812</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4" t="s">
        <v>953</v>
      </c>
      <c r="C59" s="835"/>
      <c r="D59" s="835"/>
      <c r="E59" s="835"/>
      <c r="F59" s="835"/>
      <c r="G59" s="835"/>
      <c r="H59" s="835"/>
      <c r="I59" s="835"/>
      <c r="J59" s="835"/>
      <c r="K59" s="835"/>
      <c r="L59" s="835"/>
      <c r="M59" s="836"/>
      <c r="N59" s="398">
        <f>SUM(N48:N58)</f>
        <v>245347.50055260293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923">
        <f>VLOOKUP(A64,TRANSPORTE!A2:D117,4,FALSE)</f>
        <v>1320.9386327777418</v>
      </c>
      <c r="M64" s="924"/>
      <c r="N64" s="291">
        <f>K64*L64</f>
        <v>832.1913386499773</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923">
        <f>VLOOKUP(A65,TRANSPORTE!A3:D117,4,FALSE)</f>
        <v>1320.9386327777418</v>
      </c>
      <c r="M65" s="924"/>
      <c r="N65" s="291">
        <f>K65*L65</f>
        <v>1109.588451533303</v>
      </c>
    </row>
    <row r="66" spans="1:15">
      <c r="B66" s="49"/>
      <c r="C66" s="50"/>
      <c r="D66" s="50"/>
      <c r="E66" s="50"/>
      <c r="F66" s="50"/>
      <c r="G66" s="50"/>
      <c r="H66" s="315"/>
      <c r="I66" s="283"/>
      <c r="J66" s="290"/>
      <c r="K66" s="283"/>
      <c r="L66" s="923"/>
      <c r="M66" s="924"/>
      <c r="N66" s="291"/>
    </row>
    <row r="67" spans="1:15">
      <c r="B67" s="49"/>
      <c r="C67" s="50"/>
      <c r="D67" s="50"/>
      <c r="E67" s="50"/>
      <c r="F67" s="50"/>
      <c r="G67" s="50"/>
      <c r="H67" s="315"/>
      <c r="I67" s="283"/>
      <c r="J67" s="290"/>
      <c r="K67" s="283"/>
      <c r="L67" s="923"/>
      <c r="M67" s="924"/>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1941.7797901832803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67466.780451800994</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N43+N59+N70+N81</f>
        <v>339312.85011634708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67862.570023269422</v>
      </c>
      <c r="M88" s="869"/>
      <c r="N88" s="54"/>
    </row>
    <row r="89" spans="1:14">
      <c r="B89" s="92" t="s">
        <v>973</v>
      </c>
      <c r="C89" s="93"/>
      <c r="D89" s="93"/>
      <c r="E89" s="93"/>
      <c r="F89" s="93"/>
      <c r="G89" s="93"/>
      <c r="H89" s="93"/>
      <c r="I89" s="90"/>
      <c r="J89" s="91"/>
      <c r="K89" s="308">
        <v>0.05</v>
      </c>
      <c r="L89" s="868">
        <f>N83*K89</f>
        <v>16965.642505817355</v>
      </c>
      <c r="M89" s="869"/>
      <c r="N89" s="54"/>
    </row>
    <row r="90" spans="1:14" ht="15.75" thickBot="1">
      <c r="B90" s="94" t="s">
        <v>974</v>
      </c>
      <c r="C90" s="95"/>
      <c r="D90" s="95"/>
      <c r="E90" s="95"/>
      <c r="F90" s="95"/>
      <c r="G90" s="95"/>
      <c r="H90" s="95"/>
      <c r="I90" s="96"/>
      <c r="J90" s="97"/>
      <c r="K90" s="309">
        <v>0.05</v>
      </c>
      <c r="L90" s="870">
        <f>N83*K90</f>
        <v>16965.642505817355</v>
      </c>
      <c r="M90" s="871"/>
      <c r="N90" s="54"/>
    </row>
    <row r="91" spans="1:14" ht="15.75" thickBot="1">
      <c r="B91" s="834" t="s">
        <v>953</v>
      </c>
      <c r="C91" s="835"/>
      <c r="D91" s="835"/>
      <c r="E91" s="835"/>
      <c r="F91" s="835"/>
      <c r="G91" s="835"/>
      <c r="H91" s="835"/>
      <c r="I91" s="835"/>
      <c r="J91" s="835"/>
      <c r="K91" s="835"/>
      <c r="L91" s="835"/>
      <c r="M91" s="836"/>
      <c r="N91" s="55">
        <f>L88+L89+L90</f>
        <v>101793.85503490412</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441106.70515125117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8" t="s">
        <v>2218</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2219</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4"/>
      <c r="K123" s="984"/>
      <c r="L123" s="984"/>
      <c r="M123" s="984"/>
      <c r="N123" s="985"/>
    </row>
    <row r="124" spans="2:14" ht="15.75" thickBot="1">
      <c r="B124" s="423" t="s">
        <v>2221</v>
      </c>
      <c r="C124" s="424"/>
      <c r="D124" s="424"/>
      <c r="E124" s="263"/>
      <c r="F124" s="263"/>
      <c r="G124" s="263"/>
      <c r="H124" s="263"/>
      <c r="I124" s="263"/>
      <c r="J124" s="986"/>
      <c r="K124" s="986"/>
      <c r="L124" s="986"/>
      <c r="M124" s="986"/>
      <c r="N124"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1118</v>
      </c>
      <c r="C31" s="84" t="s">
        <v>2113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257</v>
      </c>
      <c r="B36" s="847" t="str">
        <f>VLOOKUP(A36,EQUIPOS!A6:D154,3,FALSE)</f>
        <v>Mezcladora de concreto 1 bulto</v>
      </c>
      <c r="C36" s="848"/>
      <c r="D36" s="848"/>
      <c r="E36" s="848"/>
      <c r="F36" s="848"/>
      <c r="G36" s="848"/>
      <c r="H36" s="849"/>
      <c r="I36" s="271"/>
      <c r="J36" s="272"/>
      <c r="K36" s="273">
        <f>VLOOKUP(A36,EQUIPOS!A6:D163,4,FALSE)</f>
        <v>21183.450299169817</v>
      </c>
      <c r="L36" s="274"/>
      <c r="M36" s="340">
        <v>1</v>
      </c>
      <c r="N36" s="276">
        <f>K36/M36</f>
        <v>21183.450299169817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N81*M41</f>
        <v>2698.6712180720406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23882.12151724186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76825.463330912971</v>
      </c>
      <c r="N48" s="276">
        <f>K48*M48</f>
        <v>38720.033518780139</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71.848156273149826</v>
      </c>
      <c r="N49" s="276">
        <f>K49*M49</f>
        <v>7975.1453463196303</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59657.919092138749</v>
      </c>
      <c r="N50" s="276">
        <f>K50*M50</f>
        <v>23863.167636855502</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76825.463330912971</v>
      </c>
      <c r="N51" s="276">
        <f>K51*M51</f>
        <v>29040.025139085104</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458.16215594472357</v>
      </c>
      <c r="N52" s="276">
        <f>K52*M52</f>
        <v>71473.296327376869</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4" t="s">
        <v>953</v>
      </c>
      <c r="C59" s="835"/>
      <c r="D59" s="835"/>
      <c r="E59" s="835"/>
      <c r="F59" s="835"/>
      <c r="G59" s="835"/>
      <c r="H59" s="835"/>
      <c r="I59" s="835"/>
      <c r="J59" s="835"/>
      <c r="K59" s="835"/>
      <c r="L59" s="835"/>
      <c r="M59" s="836"/>
      <c r="N59" s="398">
        <f>SUM(N48:N58)</f>
        <v>171071.66796841723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923">
        <f>VLOOKUP(A64,TRANSPORTE!A2:D117,4,FALSE)</f>
        <v>1320.9386327777418</v>
      </c>
      <c r="M64" s="924"/>
      <c r="N64" s="291">
        <f>K64*L64</f>
        <v>499.31480318998638</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923">
        <f>VLOOKUP(A65,TRANSPORTE!A3:D117,4,FALSE)</f>
        <v>1320.9386327777418</v>
      </c>
      <c r="M65" s="924"/>
      <c r="N65" s="291">
        <f>K65*L65</f>
        <v>665.75307091998184</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923">
        <f>VLOOKUP(A66,TRANSPORTE!A3:D117,4,FALSE)</f>
        <v>1320.9386327777418</v>
      </c>
      <c r="M66" s="924"/>
      <c r="N66" s="291">
        <f>K66*L66</f>
        <v>528.3754531110967</v>
      </c>
    </row>
    <row r="67" spans="1:15">
      <c r="B67" s="49"/>
      <c r="C67" s="50"/>
      <c r="D67" s="50"/>
      <c r="E67" s="50"/>
      <c r="F67" s="50"/>
      <c r="G67" s="50"/>
      <c r="H67" s="315"/>
      <c r="I67" s="283"/>
      <c r="J67" s="290"/>
      <c r="K67" s="283"/>
      <c r="L67" s="923"/>
      <c r="M67" s="924"/>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f>N64+N65+N66+N67+N68</f>
        <v>1693.4433272210649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10</v>
      </c>
      <c r="N75" s="399">
        <f>K75/M75</f>
        <v>43304.800000000003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1"/>
      <c r="C80" s="822"/>
      <c r="D80" s="822"/>
      <c r="E80" s="822"/>
      <c r="F80" s="822"/>
      <c r="G80" s="822"/>
      <c r="H80" s="822"/>
      <c r="I80" s="129"/>
      <c r="J80" s="129"/>
      <c r="K80" s="129"/>
      <c r="L80" s="922"/>
      <c r="M80" s="922"/>
      <c r="N80" s="48"/>
    </row>
    <row r="81" spans="1:14" ht="15.75" thickBot="1">
      <c r="B81" s="840" t="s">
        <v>953</v>
      </c>
      <c r="C81" s="841"/>
      <c r="D81" s="841"/>
      <c r="E81" s="841"/>
      <c r="F81" s="841"/>
      <c r="G81" s="841"/>
      <c r="H81" s="841"/>
      <c r="I81" s="841"/>
      <c r="J81" s="841"/>
      <c r="K81" s="841"/>
      <c r="L81" s="841"/>
      <c r="M81" s="842"/>
      <c r="N81" s="305">
        <f>SUM(N75:N80)</f>
        <v>53973.424361440804</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N43+N59+N70+N81</f>
        <v>250620.65717432095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50124.13143486419</v>
      </c>
      <c r="M88" s="869"/>
      <c r="N88" s="54"/>
    </row>
    <row r="89" spans="1:14">
      <c r="B89" s="92" t="s">
        <v>973</v>
      </c>
      <c r="C89" s="93"/>
      <c r="D89" s="93"/>
      <c r="E89" s="93"/>
      <c r="F89" s="93"/>
      <c r="G89" s="93"/>
      <c r="H89" s="93"/>
      <c r="I89" s="90"/>
      <c r="J89" s="91"/>
      <c r="K89" s="308">
        <v>0.05</v>
      </c>
      <c r="L89" s="868">
        <f>N83*K89</f>
        <v>12531.032858716047</v>
      </c>
      <c r="M89" s="869"/>
      <c r="N89" s="54"/>
    </row>
    <row r="90" spans="1:14" ht="15.75" thickBot="1">
      <c r="B90" s="94" t="s">
        <v>974</v>
      </c>
      <c r="C90" s="95"/>
      <c r="D90" s="95"/>
      <c r="E90" s="95"/>
      <c r="F90" s="95"/>
      <c r="G90" s="95"/>
      <c r="H90" s="95"/>
      <c r="I90" s="96"/>
      <c r="J90" s="97"/>
      <c r="K90" s="309">
        <v>0.05</v>
      </c>
      <c r="L90" s="870">
        <f>N83*K90</f>
        <v>12531.032858716047</v>
      </c>
      <c r="M90" s="871"/>
      <c r="N90" s="54"/>
    </row>
    <row r="91" spans="1:14" ht="15.75" thickBot="1">
      <c r="B91" s="834" t="s">
        <v>953</v>
      </c>
      <c r="C91" s="835"/>
      <c r="D91" s="835"/>
      <c r="E91" s="835"/>
      <c r="F91" s="835"/>
      <c r="G91" s="835"/>
      <c r="H91" s="835"/>
      <c r="I91" s="835"/>
      <c r="J91" s="835"/>
      <c r="K91" s="835"/>
      <c r="L91" s="835"/>
      <c r="M91" s="836"/>
      <c r="N91" s="55">
        <f>L88+L89+L90</f>
        <v>75186.197152296285</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325806.85432661721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8" t="s">
        <v>2218</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2219</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4"/>
      <c r="K123" s="984"/>
      <c r="L123" s="984"/>
      <c r="M123" s="984"/>
      <c r="N123" s="985"/>
    </row>
    <row r="124" spans="2:14" ht="15.75" thickBot="1">
      <c r="B124" s="423" t="s">
        <v>2221</v>
      </c>
      <c r="C124" s="424"/>
      <c r="D124" s="424"/>
      <c r="E124" s="263"/>
      <c r="F124" s="263"/>
      <c r="G124" s="263"/>
      <c r="H124" s="263"/>
      <c r="I124" s="263"/>
      <c r="J124" s="986"/>
      <c r="K124" s="986"/>
      <c r="L124" s="986"/>
      <c r="M124" s="986"/>
      <c r="N124"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1119</v>
      </c>
      <c r="C31" s="84" t="s">
        <v>2232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363</v>
      </c>
      <c r="B36" s="847" t="str">
        <f>VLOOKUP(A36,EQUIPOS!A6:D154,3,FALSE)</f>
        <v>Vibrador de concreto, Motor de 3 hp a 18.000 rpm Mangueras de 4 mt</v>
      </c>
      <c r="C36" s="848"/>
      <c r="D36" s="848"/>
      <c r="E36" s="848"/>
      <c r="F36" s="848"/>
      <c r="G36" s="848"/>
      <c r="H36" s="849"/>
      <c r="I36" s="271"/>
      <c r="J36" s="272"/>
      <c r="K36" s="273">
        <f>VLOOKUP(A36,EQUIPOS!A6:D163,4,FALSE)</f>
        <v>7629.093745199214</v>
      </c>
      <c r="L36" s="274"/>
      <c r="M36" s="340">
        <v>1</v>
      </c>
      <c r="N36" s="276">
        <f>K36/M36</f>
        <v>7629.093745199214</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N78*M41</f>
        <v>1582.8190800847531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9211.9128252839673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2849.9768655016096</v>
      </c>
      <c r="N48" s="276">
        <f>K48*M48</f>
        <v>97218.410835990915</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36444.716950148468</v>
      </c>
      <c r="N49" s="276">
        <f>K49*M49</f>
        <v>5466.7075425222702</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372975.23326781939</v>
      </c>
      <c r="N50" s="276">
        <f>K50*M50</f>
        <v>46994.879391745242</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6135.4117799528694</v>
      </c>
      <c r="N51" s="276">
        <f>K51*M51</f>
        <v>6135.4117799528694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155815.40955021131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923">
        <f>VLOOKUP(A61,TRANSPORTE!A3:D117,4,FALSE)</f>
        <v>1371.7439648076547</v>
      </c>
      <c r="M61" s="924"/>
      <c r="N61" s="291">
        <f>K61*L61</f>
        <v>172.83973956576449</v>
      </c>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f>N61+N62+N63+N64+N65</f>
        <v>172.83973956576449</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988"/>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48"/>
    </row>
    <row r="78" spans="1:15" ht="15.75" thickBot="1">
      <c r="B78" s="840" t="s">
        <v>953</v>
      </c>
      <c r="C78" s="841"/>
      <c r="D78" s="841"/>
      <c r="E78" s="841"/>
      <c r="F78" s="841"/>
      <c r="G78" s="841"/>
      <c r="H78" s="841"/>
      <c r="I78" s="841"/>
      <c r="J78" s="841"/>
      <c r="K78" s="841"/>
      <c r="L78" s="841"/>
      <c r="M78" s="842"/>
      <c r="N78" s="305">
        <f>SUM(N72:N77)</f>
        <v>79140.954004237647</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244341.11611929868</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48868.223223859735</v>
      </c>
      <c r="M85" s="869"/>
      <c r="N85" s="54"/>
    </row>
    <row r="86" spans="1:14">
      <c r="B86" s="92" t="s">
        <v>973</v>
      </c>
      <c r="C86" s="93"/>
      <c r="D86" s="93"/>
      <c r="E86" s="93"/>
      <c r="F86" s="93"/>
      <c r="G86" s="93"/>
      <c r="H86" s="93"/>
      <c r="I86" s="90"/>
      <c r="J86" s="91"/>
      <c r="K86" s="308">
        <v>0.05</v>
      </c>
      <c r="L86" s="868">
        <f>N80*K86</f>
        <v>12217.055805964934</v>
      </c>
      <c r="M86" s="869"/>
      <c r="N86" s="54"/>
    </row>
    <row r="87" spans="1:14" ht="15.75" thickBot="1">
      <c r="B87" s="94" t="s">
        <v>974</v>
      </c>
      <c r="C87" s="95"/>
      <c r="D87" s="95"/>
      <c r="E87" s="95"/>
      <c r="F87" s="95"/>
      <c r="G87" s="95"/>
      <c r="H87" s="95"/>
      <c r="I87" s="96"/>
      <c r="J87" s="97"/>
      <c r="K87" s="309">
        <v>0.05</v>
      </c>
      <c r="L87" s="870">
        <f>N80*K87</f>
        <v>12217.055805964934</v>
      </c>
      <c r="M87" s="871"/>
      <c r="N87" s="54"/>
    </row>
    <row r="88" spans="1:14" ht="15.75" thickBot="1">
      <c r="B88" s="834" t="s">
        <v>953</v>
      </c>
      <c r="C88" s="835"/>
      <c r="D88" s="835"/>
      <c r="E88" s="835"/>
      <c r="F88" s="835"/>
      <c r="G88" s="835"/>
      <c r="H88" s="835"/>
      <c r="I88" s="835"/>
      <c r="J88" s="835"/>
      <c r="K88" s="835"/>
      <c r="L88" s="835"/>
      <c r="M88" s="836"/>
      <c r="N88" s="55">
        <f>L85+L86+L87</f>
        <v>73302.334835789603</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317643.45095508825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1659</v>
      </c>
      <c r="C31" s="84" t="s">
        <v>1660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363</v>
      </c>
      <c r="B36" s="847" t="str">
        <f>VLOOKUP(A36,EQUIPOS!A6:D154,3,FALSE)</f>
        <v>Vibrador de concreto, Motor de 3 hp a 18.000 rpm Mangueras de 4 mt</v>
      </c>
      <c r="C36" s="848"/>
      <c r="D36" s="848"/>
      <c r="E36" s="848"/>
      <c r="F36" s="848"/>
      <c r="G36" s="848"/>
      <c r="H36" s="849"/>
      <c r="I36" s="271"/>
      <c r="J36" s="272"/>
      <c r="K36" s="273">
        <f>VLOOKUP(A36,EQUIPOS!A6:D163,4,FALSE)</f>
        <v>7629.093745199214</v>
      </c>
      <c r="L36" s="274"/>
      <c r="M36" s="340">
        <v>1</v>
      </c>
      <c r="N36" s="276">
        <f>K36/M36</f>
        <v>7629.093745199214</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N78*M41</f>
        <v>1582.8190800847531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9211.9128252839673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2849.9768655016096</v>
      </c>
      <c r="N48" s="276">
        <f>K48*M48</f>
        <v>97218.410835990915</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36444.716950148468</v>
      </c>
      <c r="N49" s="276">
        <f>K49*M49</f>
        <v>5466.7075425222702</v>
      </c>
    </row>
    <row r="50" spans="1:14">
      <c r="A50" s="164" t="s">
        <v>1661</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392528.34455038764</v>
      </c>
      <c r="N50" s="276">
        <f>K50*M50</f>
        <v>49458.571413348844</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6135.4117799528694</v>
      </c>
      <c r="N51" s="276">
        <f>K51*M51</f>
        <v>6135.4117799528694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158279.10157181491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923">
        <f>VLOOKUP(A61,TRANSPORTE!A3:D117,4,FALSE)</f>
        <v>1371.7439648076547</v>
      </c>
      <c r="M61" s="924"/>
      <c r="N61" s="291">
        <f>K61*L61</f>
        <v>172.83973956576449</v>
      </c>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f>N61+N62+N63+N64+N65</f>
        <v>172.83973956576449</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988"/>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130"/>
    </row>
    <row r="78" spans="1:15" ht="15.75" thickBot="1">
      <c r="B78" s="840" t="s">
        <v>953</v>
      </c>
      <c r="C78" s="841"/>
      <c r="D78" s="841"/>
      <c r="E78" s="841"/>
      <c r="F78" s="841"/>
      <c r="G78" s="841"/>
      <c r="H78" s="841"/>
      <c r="I78" s="841"/>
      <c r="J78" s="841"/>
      <c r="K78" s="841"/>
      <c r="L78" s="841"/>
      <c r="M78" s="842"/>
      <c r="N78" s="464">
        <f>SUM(N72:N77)</f>
        <v>79140.954004237647</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246804.80814090231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49360.961628180463</v>
      </c>
      <c r="M85" s="869"/>
      <c r="N85" s="54"/>
    </row>
    <row r="86" spans="1:14">
      <c r="B86" s="92" t="s">
        <v>973</v>
      </c>
      <c r="C86" s="93"/>
      <c r="D86" s="93"/>
      <c r="E86" s="93"/>
      <c r="F86" s="93"/>
      <c r="G86" s="93"/>
      <c r="H86" s="93"/>
      <c r="I86" s="90"/>
      <c r="J86" s="91"/>
      <c r="K86" s="308">
        <v>0.05</v>
      </c>
      <c r="L86" s="868">
        <f>N80*K86</f>
        <v>12340.240407045116</v>
      </c>
      <c r="M86" s="869"/>
      <c r="N86" s="54"/>
    </row>
    <row r="87" spans="1:14" ht="15.75" thickBot="1">
      <c r="B87" s="94" t="s">
        <v>974</v>
      </c>
      <c r="C87" s="95"/>
      <c r="D87" s="95"/>
      <c r="E87" s="95"/>
      <c r="F87" s="95"/>
      <c r="G87" s="95"/>
      <c r="H87" s="95"/>
      <c r="I87" s="96"/>
      <c r="J87" s="97"/>
      <c r="K87" s="309">
        <v>0.05</v>
      </c>
      <c r="L87" s="870">
        <f>N80*K87</f>
        <v>12340.240407045116</v>
      </c>
      <c r="M87" s="871"/>
      <c r="N87" s="54"/>
    </row>
    <row r="88" spans="1:14" ht="15.75" thickBot="1">
      <c r="B88" s="834" t="s">
        <v>953</v>
      </c>
      <c r="C88" s="835"/>
      <c r="D88" s="835"/>
      <c r="E88" s="835"/>
      <c r="F88" s="835"/>
      <c r="G88" s="835"/>
      <c r="H88" s="835"/>
      <c r="I88" s="835"/>
      <c r="J88" s="835"/>
      <c r="K88" s="835"/>
      <c r="L88" s="835"/>
      <c r="M88" s="836"/>
      <c r="N88" s="55">
        <f>L85+L86+L87</f>
        <v>74041.442442270694</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320846.25058317301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5"/>
      <c r="C1" s="937"/>
      <c r="D1" s="938"/>
      <c r="E1" s="938"/>
      <c r="F1" s="938"/>
      <c r="G1" s="938"/>
      <c r="H1" s="938"/>
      <c r="I1" s="938"/>
      <c r="J1" s="939"/>
      <c r="K1" s="940" t="s">
        <v>933</v>
      </c>
      <c r="L1" s="942" t="s">
        <v>2198</v>
      </c>
      <c r="M1" s="943"/>
      <c r="N1" s="944"/>
    </row>
    <row r="2" spans="2:14" ht="2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156</v>
      </c>
      <c r="B36" s="847" t="str">
        <f>VLOOKUP(A36,EQUIPOS!A6:D154,3,FALSE)</f>
        <v>Cizalla manual de 90 cm.</v>
      </c>
      <c r="C36" s="848"/>
      <c r="D36" s="848"/>
      <c r="E36" s="848"/>
      <c r="F36" s="848"/>
      <c r="G36" s="848"/>
      <c r="H36" s="849"/>
      <c r="I36" s="271"/>
      <c r="J36" s="272"/>
      <c r="K36" s="273">
        <f>VLOOKUP(A36,EQUIPOS!A6:D163,4,FALSE)</f>
        <v>1132.3596335134368</v>
      </c>
      <c r="L36" s="274"/>
      <c r="M36" s="340">
        <v>37.5</v>
      </c>
      <c r="N36" s="276">
        <f>K36/M36</f>
        <v>30.19625689369165</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N78*M41</f>
        <v>16.081724361440799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46.277981255132445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2849.9768655016096</v>
      </c>
      <c r="N48" s="276">
        <f>K48*M48</f>
        <v>2992.4757087766902</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4789.8770848766553</v>
      </c>
      <c r="N49" s="276">
        <f>K49*M49</f>
        <v>143.69631254629965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3136.1720213229901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23">
        <f>VLOOKUP(A61,TRANSPORTE!A3:D117,4,FALSE)</f>
        <v>6.1243312084785533</v>
      </c>
      <c r="M61" s="924"/>
      <c r="N61" s="291">
        <f>K61*L61</f>
        <v>6.430547768902481</v>
      </c>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f>N61+N62+N63+N64+N65</f>
        <v>6.430547768902481</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48"/>
    </row>
    <row r="78" spans="1:15" ht="15.75" thickBot="1">
      <c r="B78" s="840" t="s">
        <v>953</v>
      </c>
      <c r="C78" s="841"/>
      <c r="D78" s="841"/>
      <c r="E78" s="841"/>
      <c r="F78" s="841"/>
      <c r="G78" s="841"/>
      <c r="H78" s="841"/>
      <c r="I78" s="841"/>
      <c r="J78" s="841"/>
      <c r="K78" s="841"/>
      <c r="L78" s="841"/>
      <c r="M78" s="842"/>
      <c r="N78" s="305">
        <f>SUM(N72:N77)</f>
        <v>804.08621807203986</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3992.9667684190654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798.59335368381312</v>
      </c>
      <c r="M85" s="869"/>
      <c r="N85" s="54"/>
    </row>
    <row r="86" spans="1:14">
      <c r="B86" s="92" t="s">
        <v>973</v>
      </c>
      <c r="C86" s="93"/>
      <c r="D86" s="93"/>
      <c r="E86" s="93"/>
      <c r="F86" s="93"/>
      <c r="G86" s="93"/>
      <c r="H86" s="93"/>
      <c r="I86" s="90"/>
      <c r="J86" s="91"/>
      <c r="K86" s="308">
        <v>0.05</v>
      </c>
      <c r="L86" s="868">
        <f>N80*K86</f>
        <v>199.64833842095328</v>
      </c>
      <c r="M86" s="869"/>
      <c r="N86" s="54"/>
    </row>
    <row r="87" spans="1:14" ht="15.75" thickBot="1">
      <c r="B87" s="94" t="s">
        <v>974</v>
      </c>
      <c r="C87" s="95"/>
      <c r="D87" s="95"/>
      <c r="E87" s="95"/>
      <c r="F87" s="95"/>
      <c r="G87" s="95"/>
      <c r="H87" s="95"/>
      <c r="I87" s="96"/>
      <c r="J87" s="97"/>
      <c r="K87" s="309">
        <v>0.05</v>
      </c>
      <c r="L87" s="870">
        <f>N80*K87</f>
        <v>199.64833842095328</v>
      </c>
      <c r="M87" s="871"/>
      <c r="N87" s="54"/>
    </row>
    <row r="88" spans="1:14" ht="15.75" thickBot="1">
      <c r="B88" s="834" t="s">
        <v>953</v>
      </c>
      <c r="C88" s="835"/>
      <c r="D88" s="835"/>
      <c r="E88" s="835"/>
      <c r="F88" s="835"/>
      <c r="G88" s="835"/>
      <c r="H88" s="835"/>
      <c r="I88" s="835"/>
      <c r="J88" s="835"/>
      <c r="K88" s="835"/>
      <c r="L88" s="835"/>
      <c r="M88" s="836"/>
      <c r="N88" s="55">
        <f>L85+L86+L87</f>
        <v>1197.8900305257196</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5190.8567989447847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1663</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156</v>
      </c>
      <c r="B36" s="847" t="str">
        <f>VLOOKUP(A36,EQUIPOS!A6:D154,3,FALSE)</f>
        <v>Cizalla manual de 90 cm.</v>
      </c>
      <c r="C36" s="848"/>
      <c r="D36" s="848"/>
      <c r="E36" s="848"/>
      <c r="F36" s="848"/>
      <c r="G36" s="848"/>
      <c r="H36" s="849"/>
      <c r="I36" s="271"/>
      <c r="J36" s="272"/>
      <c r="K36" s="273">
        <f>VLOOKUP(A36,EQUIPOS!A6:D163,4,FALSE)</f>
        <v>1132.3596335134368</v>
      </c>
      <c r="L36" s="274"/>
      <c r="M36" s="340">
        <v>37.5</v>
      </c>
      <c r="N36" s="276">
        <f>K36/M36</f>
        <v>30.19625689369165</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N78*M41</f>
        <v>16.081724361440799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46.277981255132445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4400.8422209999999</v>
      </c>
      <c r="N48" s="276">
        <f>K48*M48</f>
        <v>4620.88433205</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4789.8770848766553</v>
      </c>
      <c r="N49" s="276">
        <f>K49*M49</f>
        <v>143.69631254629965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4764.5806445962999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23">
        <f>VLOOKUP(A61,TRANSPORTE!A3:D117,4,FALSE)</f>
        <v>6.1243312084785533</v>
      </c>
      <c r="M61" s="924"/>
      <c r="N61" s="291">
        <f>K61*L61</f>
        <v>6.430547768902481</v>
      </c>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f>N61+N62+N63+N64+N65</f>
        <v>6.430547768902481</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48"/>
    </row>
    <row r="78" spans="1:15" ht="15.75" thickBot="1">
      <c r="B78" s="840" t="s">
        <v>953</v>
      </c>
      <c r="C78" s="841"/>
      <c r="D78" s="841"/>
      <c r="E78" s="841"/>
      <c r="F78" s="841"/>
      <c r="G78" s="841"/>
      <c r="H78" s="841"/>
      <c r="I78" s="841"/>
      <c r="J78" s="841"/>
      <c r="K78" s="841"/>
      <c r="L78" s="841"/>
      <c r="M78" s="842"/>
      <c r="N78" s="305">
        <f>SUM(N72:N77)</f>
        <v>804.08621807203986</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5621.3753916923743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1124.2750783384749</v>
      </c>
      <c r="M85" s="869"/>
      <c r="N85" s="54"/>
    </row>
    <row r="86" spans="1:14">
      <c r="B86" s="92" t="s">
        <v>973</v>
      </c>
      <c r="C86" s="93"/>
      <c r="D86" s="93"/>
      <c r="E86" s="93"/>
      <c r="F86" s="93"/>
      <c r="G86" s="93"/>
      <c r="H86" s="93"/>
      <c r="I86" s="90"/>
      <c r="J86" s="91"/>
      <c r="K86" s="308">
        <v>0.05</v>
      </c>
      <c r="L86" s="868">
        <f>N80*K86</f>
        <v>281.06876958461874</v>
      </c>
      <c r="M86" s="869"/>
      <c r="N86" s="54"/>
    </row>
    <row r="87" spans="1:14" ht="15.75" thickBot="1">
      <c r="B87" s="94" t="s">
        <v>974</v>
      </c>
      <c r="C87" s="95"/>
      <c r="D87" s="95"/>
      <c r="E87" s="95"/>
      <c r="F87" s="95"/>
      <c r="G87" s="95"/>
      <c r="H87" s="95"/>
      <c r="I87" s="96"/>
      <c r="J87" s="97"/>
      <c r="K87" s="309">
        <v>0.05</v>
      </c>
      <c r="L87" s="870">
        <f>N80*K87</f>
        <v>281.06876958461874</v>
      </c>
      <c r="M87" s="871"/>
      <c r="N87" s="54"/>
    </row>
    <row r="88" spans="1:14" ht="15.75" thickBot="1">
      <c r="B88" s="834" t="s">
        <v>953</v>
      </c>
      <c r="C88" s="835"/>
      <c r="D88" s="835"/>
      <c r="E88" s="835"/>
      <c r="F88" s="835"/>
      <c r="G88" s="835"/>
      <c r="H88" s="835"/>
      <c r="I88" s="835"/>
      <c r="J88" s="835"/>
      <c r="K88" s="835"/>
      <c r="L88" s="835"/>
      <c r="M88" s="836"/>
      <c r="N88" s="55">
        <f>L85+L86+L87</f>
        <v>1686.4126175077122</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7307.7880092000869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1120</v>
      </c>
      <c r="C31" s="84" t="s">
        <v>2123</v>
      </c>
      <c r="D31" s="85"/>
      <c r="E31" s="85"/>
      <c r="F31" s="85"/>
      <c r="G31" s="85"/>
      <c r="H31" s="85"/>
      <c r="I31" s="85"/>
      <c r="J31" s="85"/>
      <c r="K31" s="457"/>
      <c r="L31" s="310" t="s">
        <v>1664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123</v>
      </c>
      <c r="B36" s="847" t="str">
        <f>VLOOKUP(A36,EQUIPOS!A6:D154,3,FALSE)</f>
        <v>Bomba de inyección de lechada</v>
      </c>
      <c r="C36" s="848"/>
      <c r="D36" s="848"/>
      <c r="E36" s="848"/>
      <c r="F36" s="848"/>
      <c r="G36" s="848"/>
      <c r="H36" s="849"/>
      <c r="I36" s="271"/>
      <c r="J36" s="272"/>
      <c r="K36" s="273">
        <f>VLOOKUP(A36,EQUIPOS!A6:D163,4,FALSE)</f>
        <v>25538.323649451981</v>
      </c>
      <c r="L36" s="274"/>
      <c r="M36" s="340">
        <v>670</v>
      </c>
      <c r="N36" s="276">
        <f>K36/M36</f>
        <v>38.116900969331311</v>
      </c>
    </row>
    <row r="37" spans="1:14">
      <c r="A37" s="116" t="s">
        <v>125</v>
      </c>
      <c r="B37" s="847" t="str">
        <f>VLOOKUP(A37,EQUIPOS!A7:D154,3,FALSE)</f>
        <v>Bomba para gato de tensionamiento</v>
      </c>
      <c r="C37" s="848"/>
      <c r="D37" s="848"/>
      <c r="E37" s="848"/>
      <c r="F37" s="848"/>
      <c r="G37" s="848"/>
      <c r="H37" s="849"/>
      <c r="I37" s="425"/>
      <c r="J37" s="426"/>
      <c r="K37" s="273">
        <f>VLOOKUP(A37,EQUIPOS!A7:D164,4,FALSE)</f>
        <v>50640.414592647765</v>
      </c>
      <c r="L37" s="339"/>
      <c r="M37" s="340">
        <v>670</v>
      </c>
      <c r="N37" s="276">
        <f>K37/M37</f>
        <v>75.582708347235467</v>
      </c>
    </row>
    <row r="38" spans="1:14">
      <c r="A38" s="116" t="s">
        <v>240</v>
      </c>
      <c r="B38" s="847" t="str">
        <f>VLOOKUP(A38,EQUIPOS!A8:D154,3,FALSE)</f>
        <v>Gato para tensionamiento, fuerza Max 200 ton, área de tensión 314 cm2.</v>
      </c>
      <c r="C38" s="848"/>
      <c r="D38" s="848"/>
      <c r="E38" s="848"/>
      <c r="F38" s="848"/>
      <c r="G38" s="848"/>
      <c r="H38" s="849"/>
      <c r="I38" s="332"/>
      <c r="J38" s="334"/>
      <c r="K38" s="273">
        <f>VLOOKUP(A38,EQUIPOS!A8:D165,4,FALSE)</f>
        <v>158620.5683820117</v>
      </c>
      <c r="L38" s="427"/>
      <c r="M38" s="428">
        <v>670</v>
      </c>
      <c r="N38" s="276">
        <f>K38/M38</f>
        <v>236.74711698807715</v>
      </c>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N78*M41</f>
        <v>6.4163654810271034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356.86309178567103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5042.6154282616853</v>
      </c>
      <c r="N48" s="276">
        <f t="shared" ref="N48:N53" si="0">K48*M48</f>
        <v>20.170461713046741</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20724.439182630376</v>
      </c>
      <c r="N49" s="276">
        <f t="shared" si="0"/>
        <v>82.897756730521508</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1227.5275732451194</v>
      </c>
      <c r="N50" s="276">
        <f t="shared" si="0"/>
        <v>24.550551464902387</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6333.7454664417855</v>
      </c>
      <c r="N51" s="276">
        <f t="shared" si="0"/>
        <v>538.36836464755186</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80056.422613659655</v>
      </c>
      <c r="N52" s="276">
        <f t="shared" si="0"/>
        <v>80.056422613659663</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4789.8770848766553</v>
      </c>
      <c r="N53" s="276">
        <f t="shared" si="0"/>
        <v>95.797541697533106</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841.84109886721524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B61" s="49"/>
      <c r="C61" s="321"/>
      <c r="D61" s="321"/>
      <c r="E61" s="321"/>
      <c r="F61" s="321"/>
      <c r="G61" s="321"/>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130"/>
    </row>
    <row r="78" spans="1:15" ht="15.75" thickBot="1">
      <c r="B78" s="840" t="s">
        <v>953</v>
      </c>
      <c r="C78" s="841"/>
      <c r="D78" s="841"/>
      <c r="E78" s="841"/>
      <c r="F78" s="841"/>
      <c r="G78" s="841"/>
      <c r="H78" s="841"/>
      <c r="I78" s="841"/>
      <c r="J78" s="841"/>
      <c r="K78" s="841"/>
      <c r="L78" s="841"/>
      <c r="M78" s="842"/>
      <c r="N78" s="464">
        <f>SUM(N72:N77)</f>
        <v>320.81827405135516</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1519.5224647042414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303.90449294084829</v>
      </c>
      <c r="M85" s="869"/>
      <c r="N85" s="54"/>
    </row>
    <row r="86" spans="1:14">
      <c r="B86" s="92" t="s">
        <v>973</v>
      </c>
      <c r="C86" s="93"/>
      <c r="D86" s="93"/>
      <c r="E86" s="93"/>
      <c r="F86" s="93"/>
      <c r="G86" s="93"/>
      <c r="H86" s="93"/>
      <c r="I86" s="90"/>
      <c r="J86" s="91"/>
      <c r="K86" s="308">
        <v>0.05</v>
      </c>
      <c r="L86" s="868">
        <f>N80*K86</f>
        <v>75.976123235212071</v>
      </c>
      <c r="M86" s="869"/>
      <c r="N86" s="54"/>
    </row>
    <row r="87" spans="1:14" ht="15.75" thickBot="1">
      <c r="B87" s="94" t="s">
        <v>974</v>
      </c>
      <c r="C87" s="95"/>
      <c r="D87" s="95"/>
      <c r="E87" s="95"/>
      <c r="F87" s="95"/>
      <c r="G87" s="95"/>
      <c r="H87" s="95"/>
      <c r="I87" s="96"/>
      <c r="J87" s="97"/>
      <c r="K87" s="309">
        <v>0.05</v>
      </c>
      <c r="L87" s="870">
        <f>N80*K87</f>
        <v>75.976123235212071</v>
      </c>
      <c r="M87" s="871"/>
      <c r="N87" s="54"/>
    </row>
    <row r="88" spans="1:14" ht="15.75" thickBot="1">
      <c r="B88" s="834" t="s">
        <v>953</v>
      </c>
      <c r="C88" s="835"/>
      <c r="D88" s="835"/>
      <c r="E88" s="835"/>
      <c r="F88" s="835"/>
      <c r="G88" s="835"/>
      <c r="H88" s="835"/>
      <c r="I88" s="835"/>
      <c r="J88" s="835"/>
      <c r="K88" s="835"/>
      <c r="L88" s="835"/>
      <c r="M88" s="836"/>
      <c r="N88" s="55">
        <f>L85+L86+L87</f>
        <v>455.85673941127243</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1975.3792041155139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1121</v>
      </c>
      <c r="C31" s="84" t="s">
        <v>2123</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123</v>
      </c>
      <c r="B36" s="847" t="str">
        <f>VLOOKUP(A36,EQUIPOS!A6:D154,3,FALSE)</f>
        <v>Bomba de inyección de lechada</v>
      </c>
      <c r="C36" s="848"/>
      <c r="D36" s="848"/>
      <c r="E36" s="848"/>
      <c r="F36" s="848"/>
      <c r="G36" s="848"/>
      <c r="H36" s="849"/>
      <c r="I36" s="271"/>
      <c r="J36" s="272"/>
      <c r="K36" s="273">
        <f>VLOOKUP(A36,EQUIPOS!A6:D163,4,FALSE)</f>
        <v>25538.323649451981</v>
      </c>
      <c r="L36" s="274"/>
      <c r="M36" s="340">
        <v>670</v>
      </c>
      <c r="N36" s="276">
        <f>K36/M36</f>
        <v>38.116900969331311</v>
      </c>
    </row>
    <row r="37" spans="1:14">
      <c r="A37" s="116" t="s">
        <v>125</v>
      </c>
      <c r="B37" s="847" t="str">
        <f>VLOOKUP(A37,EQUIPOS!A7:D154,3,FALSE)</f>
        <v>Bomba para gato de tensionamiento</v>
      </c>
      <c r="C37" s="848"/>
      <c r="D37" s="848"/>
      <c r="E37" s="848"/>
      <c r="F37" s="848"/>
      <c r="G37" s="848"/>
      <c r="H37" s="849"/>
      <c r="I37" s="425"/>
      <c r="J37" s="426"/>
      <c r="K37" s="273">
        <f>VLOOKUP(A37,EQUIPOS!A7:D164,4,FALSE)</f>
        <v>50640.414592647765</v>
      </c>
      <c r="L37" s="339"/>
      <c r="M37" s="340">
        <v>670</v>
      </c>
      <c r="N37" s="276">
        <f>K37/M37</f>
        <v>75.582708347235467</v>
      </c>
    </row>
    <row r="38" spans="1:14">
      <c r="A38" s="116" t="s">
        <v>240</v>
      </c>
      <c r="B38" s="847" t="str">
        <f>VLOOKUP(A38,EQUIPOS!A8:D154,3,FALSE)</f>
        <v>Gato para tensionamiento, fuerza Max 200 ton, área de tensión 314 cm2.</v>
      </c>
      <c r="C38" s="848"/>
      <c r="D38" s="848"/>
      <c r="E38" s="848"/>
      <c r="F38" s="848"/>
      <c r="G38" s="848"/>
      <c r="H38" s="849"/>
      <c r="I38" s="332"/>
      <c r="J38" s="334"/>
      <c r="K38" s="273">
        <f>VLOOKUP(A38,EQUIPOS!A8:D165,4,FALSE)</f>
        <v>158620.5683820117</v>
      </c>
      <c r="L38" s="427"/>
      <c r="M38" s="428">
        <v>670</v>
      </c>
      <c r="N38" s="276">
        <f>K38/M38</f>
        <v>236.74711698807715</v>
      </c>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N78*M41</f>
        <v>6.4163654810271034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356.86309178567103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5042.6154282616853</v>
      </c>
      <c r="N48" s="276">
        <f t="shared" ref="N48:N53" si="0">K48*M48</f>
        <v>20.170461713046741</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20724.439182630376</v>
      </c>
      <c r="N49" s="276">
        <f t="shared" si="0"/>
        <v>82.897756730521508</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1227.5275732451194</v>
      </c>
      <c r="N50" s="276">
        <f t="shared" si="0"/>
        <v>24.550551464902387</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6333.7454664417855</v>
      </c>
      <c r="N51" s="276">
        <f t="shared" si="0"/>
        <v>35025.612429423076</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80056.422613659655</v>
      </c>
      <c r="N52" s="276">
        <f t="shared" si="0"/>
        <v>80.056422613659663</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4789.8770848766553</v>
      </c>
      <c r="N53" s="276">
        <f t="shared" si="0"/>
        <v>95.797541697533106</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35329.08516364274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B61" s="49"/>
      <c r="C61" s="321"/>
      <c r="D61" s="321"/>
      <c r="E61" s="321"/>
      <c r="F61" s="321"/>
      <c r="G61" s="321"/>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48"/>
    </row>
    <row r="78" spans="1:15" ht="15.75" thickBot="1">
      <c r="B78" s="840" t="s">
        <v>953</v>
      </c>
      <c r="C78" s="841"/>
      <c r="D78" s="841"/>
      <c r="E78" s="841"/>
      <c r="F78" s="841"/>
      <c r="G78" s="841"/>
      <c r="H78" s="841"/>
      <c r="I78" s="841"/>
      <c r="J78" s="841"/>
      <c r="K78" s="841"/>
      <c r="L78" s="841"/>
      <c r="M78" s="842"/>
      <c r="N78" s="305">
        <f>SUM(N72:N77)</f>
        <v>320.81827405135516</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36006.76652947977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7201.3533058959547</v>
      </c>
      <c r="M85" s="869"/>
      <c r="N85" s="54"/>
    </row>
    <row r="86" spans="1:14">
      <c r="B86" s="92" t="s">
        <v>973</v>
      </c>
      <c r="C86" s="93"/>
      <c r="D86" s="93"/>
      <c r="E86" s="93"/>
      <c r="F86" s="93"/>
      <c r="G86" s="93"/>
      <c r="H86" s="93"/>
      <c r="I86" s="90"/>
      <c r="J86" s="91"/>
      <c r="K86" s="308">
        <v>0.05</v>
      </c>
      <c r="L86" s="868">
        <f>N80*K86</f>
        <v>1800.3383264739887</v>
      </c>
      <c r="M86" s="869"/>
      <c r="N86" s="54"/>
    </row>
    <row r="87" spans="1:14" ht="15.75" thickBot="1">
      <c r="B87" s="94" t="s">
        <v>974</v>
      </c>
      <c r="C87" s="95"/>
      <c r="D87" s="95"/>
      <c r="E87" s="95"/>
      <c r="F87" s="95"/>
      <c r="G87" s="95"/>
      <c r="H87" s="95"/>
      <c r="I87" s="96"/>
      <c r="J87" s="97"/>
      <c r="K87" s="309">
        <v>0.05</v>
      </c>
      <c r="L87" s="870">
        <f>N80*K87</f>
        <v>1800.3383264739887</v>
      </c>
      <c r="M87" s="871"/>
      <c r="N87" s="54"/>
    </row>
    <row r="88" spans="1:14" ht="15.75" thickBot="1">
      <c r="B88" s="834" t="s">
        <v>953</v>
      </c>
      <c r="C88" s="835"/>
      <c r="D88" s="835"/>
      <c r="E88" s="835"/>
      <c r="F88" s="835"/>
      <c r="G88" s="835"/>
      <c r="H88" s="835"/>
      <c r="I88" s="835"/>
      <c r="J88" s="835"/>
      <c r="K88" s="835"/>
      <c r="L88" s="835"/>
      <c r="M88" s="836"/>
      <c r="N88" s="55">
        <f>L85+L86+L87</f>
        <v>10802.029958843934</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46808.7964883237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5"/>
      <c r="C1" s="937"/>
      <c r="D1" s="938"/>
      <c r="E1" s="938"/>
      <c r="F1" s="938"/>
      <c r="G1" s="938"/>
      <c r="H1" s="938"/>
      <c r="I1" s="938"/>
      <c r="J1" s="939"/>
      <c r="K1" s="996" t="s">
        <v>933</v>
      </c>
      <c r="L1" s="942" t="s">
        <v>2198</v>
      </c>
      <c r="M1" s="943"/>
      <c r="N1" s="944"/>
    </row>
    <row r="2" spans="2:14">
      <c r="B2" s="926"/>
      <c r="C2" s="948" t="s">
        <v>934</v>
      </c>
      <c r="D2" s="949"/>
      <c r="E2" s="949"/>
      <c r="F2" s="949"/>
      <c r="G2" s="949"/>
      <c r="H2" s="949"/>
      <c r="I2" s="949"/>
      <c r="J2" s="950"/>
      <c r="K2" s="995"/>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95"/>
      <c r="L4" s="945"/>
      <c r="M4" s="946"/>
      <c r="N4" s="94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994" t="s">
        <v>945</v>
      </c>
      <c r="M30" s="846"/>
      <c r="N30" s="74" t="s">
        <v>946</v>
      </c>
    </row>
    <row r="31" spans="1:14" ht="15.75" customHeight="1" thickBot="1">
      <c r="A31" t="s">
        <v>1845</v>
      </c>
      <c r="B31" s="83" t="s">
        <v>1122</v>
      </c>
      <c r="C31" s="84" t="s">
        <v>2124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20" t="s">
        <v>948</v>
      </c>
      <c r="J35" s="817"/>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969"/>
      <c r="D41" s="969"/>
      <c r="E41" s="41"/>
      <c r="F41" s="42"/>
      <c r="G41" s="42"/>
      <c r="H41" s="43"/>
      <c r="I41" s="39"/>
      <c r="J41" s="40"/>
      <c r="K41" s="283"/>
      <c r="L41" s="280"/>
      <c r="M41" s="405">
        <v>0.01</v>
      </c>
      <c r="N41" s="348">
        <f>N78*M41</f>
        <v>16.915937500000002</v>
      </c>
    </row>
    <row r="42" spans="1:14" ht="15.75" thickBot="1">
      <c r="B42" s="970"/>
      <c r="C42" s="971"/>
      <c r="D42" s="971"/>
      <c r="E42" s="971"/>
      <c r="F42" s="971"/>
      <c r="G42" s="971"/>
      <c r="H42" s="972"/>
      <c r="I42" s="856"/>
      <c r="J42" s="857"/>
      <c r="K42" s="44"/>
      <c r="L42" s="858"/>
      <c r="M42" s="973"/>
      <c r="N42" s="108"/>
    </row>
    <row r="43" spans="1:14" ht="15.75" thickBot="1">
      <c r="B43" s="834" t="s">
        <v>953</v>
      </c>
      <c r="C43" s="835"/>
      <c r="D43" s="835"/>
      <c r="E43" s="835"/>
      <c r="F43" s="835"/>
      <c r="G43" s="835"/>
      <c r="H43" s="835"/>
      <c r="I43" s="835"/>
      <c r="J43" s="835"/>
      <c r="K43" s="835"/>
      <c r="L43" s="835"/>
      <c r="M43" s="836"/>
      <c r="N43" s="398">
        <f>SUM(N36:N42)</f>
        <v>16.915937500000002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342287.72830000002</v>
      </c>
      <c r="N48" s="276">
        <f>K48*M48</f>
        <v>342287.72830000002</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342287.72830000002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B61" s="49"/>
      <c r="C61" s="321"/>
      <c r="D61" s="321"/>
      <c r="E61" s="321"/>
      <c r="F61" s="321"/>
      <c r="G61" s="321"/>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993"/>
      <c r="I71" s="76" t="s">
        <v>964</v>
      </c>
      <c r="J71" s="78" t="s">
        <v>1410</v>
      </c>
      <c r="K71" s="77" t="s">
        <v>966</v>
      </c>
      <c r="L71" s="862" t="s">
        <v>950</v>
      </c>
      <c r="M71" s="988"/>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32</v>
      </c>
      <c r="N72" s="399">
        <f>K72/M72</f>
        <v>1691.59375</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57"/>
      <c r="I77" s="129"/>
      <c r="J77" s="129"/>
      <c r="K77" s="129"/>
      <c r="L77" s="992"/>
      <c r="M77" s="859"/>
      <c r="N77" s="130"/>
    </row>
    <row r="78" spans="1:15" ht="15.75" thickBot="1">
      <c r="B78" s="840" t="s">
        <v>953</v>
      </c>
      <c r="C78" s="841"/>
      <c r="D78" s="841"/>
      <c r="E78" s="841"/>
      <c r="F78" s="841"/>
      <c r="G78" s="841"/>
      <c r="H78" s="841"/>
      <c r="I78" s="841"/>
      <c r="J78" s="841"/>
      <c r="K78" s="841"/>
      <c r="L78" s="841"/>
      <c r="M78" s="842"/>
      <c r="N78" s="464">
        <f>SUM(N72:N77)</f>
        <v>1691.59375</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343996.23798750003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68799.247597500012</v>
      </c>
      <c r="M85" s="869"/>
      <c r="N85" s="54"/>
    </row>
    <row r="86" spans="1:14">
      <c r="B86" s="92" t="s">
        <v>973</v>
      </c>
      <c r="C86" s="93"/>
      <c r="D86" s="93"/>
      <c r="E86" s="93"/>
      <c r="F86" s="93"/>
      <c r="G86" s="93"/>
      <c r="H86" s="93"/>
      <c r="I86" s="90"/>
      <c r="J86" s="91"/>
      <c r="K86" s="308">
        <v>0.05</v>
      </c>
      <c r="L86" s="868">
        <f>N80*K86</f>
        <v>17199.811899375003</v>
      </c>
      <c r="M86" s="869"/>
      <c r="N86" s="54"/>
    </row>
    <row r="87" spans="1:14" ht="15.75" thickBot="1">
      <c r="B87" s="94" t="s">
        <v>974</v>
      </c>
      <c r="C87" s="95"/>
      <c r="D87" s="95"/>
      <c r="E87" s="95"/>
      <c r="F87" s="95"/>
      <c r="G87" s="95"/>
      <c r="H87" s="95"/>
      <c r="I87" s="96"/>
      <c r="J87" s="97"/>
      <c r="K87" s="309">
        <v>0.05</v>
      </c>
      <c r="L87" s="870">
        <f>N80*K87</f>
        <v>17199.811899375003</v>
      </c>
      <c r="M87" s="871"/>
      <c r="N87" s="54"/>
    </row>
    <row r="88" spans="1:14" ht="15.75" thickBot="1">
      <c r="B88" s="834" t="s">
        <v>953</v>
      </c>
      <c r="C88" s="835"/>
      <c r="D88" s="835"/>
      <c r="E88" s="835"/>
      <c r="F88" s="835"/>
      <c r="G88" s="835"/>
      <c r="H88" s="835"/>
      <c r="I88" s="835"/>
      <c r="J88" s="835"/>
      <c r="K88" s="835"/>
      <c r="L88" s="835"/>
      <c r="M88" s="836"/>
      <c r="N88" s="55">
        <f>L85+L86+L87</f>
        <v>103198.87139625</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447195.10938375001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1123</v>
      </c>
      <c r="C31" s="84" t="s">
        <v>2125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N78*M41</f>
        <v>54.131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54.131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35339.921387745395</v>
      </c>
      <c r="N48" s="276">
        <f>K48*M48</f>
        <v>37106.917457132666</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f>SUM(N48:N55)</f>
        <v>37106.917457132666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B61" s="49"/>
      <c r="C61" s="321"/>
      <c r="D61" s="321"/>
      <c r="E61" s="321"/>
      <c r="F61" s="321"/>
      <c r="G61" s="321"/>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988"/>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5">
        <v>100</v>
      </c>
      <c r="N72" s="399">
        <f>K72/M72</f>
        <v>1082.6199999999999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48"/>
    </row>
    <row r="78" spans="1:15" ht="15.75" thickBot="1">
      <c r="B78" s="840" t="s">
        <v>953</v>
      </c>
      <c r="C78" s="841"/>
      <c r="D78" s="841"/>
      <c r="E78" s="841"/>
      <c r="F78" s="841"/>
      <c r="G78" s="841"/>
      <c r="H78" s="841"/>
      <c r="I78" s="841"/>
      <c r="J78" s="841"/>
      <c r="K78" s="841"/>
      <c r="L78" s="841"/>
      <c r="M78" s="842"/>
      <c r="N78" s="305">
        <f>SUM(N72:N77)</f>
        <v>1082.6199999999999</v>
      </c>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38243.66845713267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7648.7336914265343</v>
      </c>
      <c r="M85" s="869"/>
      <c r="N85" s="54"/>
    </row>
    <row r="86" spans="1:14">
      <c r="B86" s="92" t="s">
        <v>973</v>
      </c>
      <c r="C86" s="93"/>
      <c r="D86" s="93"/>
      <c r="E86" s="93"/>
      <c r="F86" s="93"/>
      <c r="G86" s="93"/>
      <c r="H86" s="93"/>
      <c r="I86" s="90"/>
      <c r="J86" s="91"/>
      <c r="K86" s="308">
        <v>0.05</v>
      </c>
      <c r="L86" s="868">
        <f>N80*K86</f>
        <v>1912.1834228566336</v>
      </c>
      <c r="M86" s="869"/>
      <c r="N86" s="54"/>
    </row>
    <row r="87" spans="1:14" ht="15.75" thickBot="1">
      <c r="B87" s="94" t="s">
        <v>974</v>
      </c>
      <c r="C87" s="95"/>
      <c r="D87" s="95"/>
      <c r="E87" s="95"/>
      <c r="F87" s="95"/>
      <c r="G87" s="95"/>
      <c r="H87" s="95"/>
      <c r="I87" s="96"/>
      <c r="J87" s="97"/>
      <c r="K87" s="309">
        <v>0.05</v>
      </c>
      <c r="L87" s="870">
        <f>N80*K87</f>
        <v>1912.1834228566336</v>
      </c>
      <c r="M87" s="871"/>
      <c r="N87" s="54"/>
    </row>
    <row r="88" spans="1:14" ht="15.75" thickBot="1">
      <c r="B88" s="834" t="s">
        <v>953</v>
      </c>
      <c r="C88" s="835"/>
      <c r="D88" s="835"/>
      <c r="E88" s="835"/>
      <c r="F88" s="835"/>
      <c r="G88" s="835"/>
      <c r="H88" s="835"/>
      <c r="I88" s="835"/>
      <c r="J88" s="835"/>
      <c r="K88" s="835"/>
      <c r="L88" s="835"/>
      <c r="M88" s="836"/>
      <c r="N88" s="55">
        <f>L85+L86+L87</f>
        <v>11473.100537139801</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192">
        <f>N80+N88</f>
        <v>49716.768994272468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1124</v>
      </c>
      <c r="C31" s="84" t="s">
        <v>2126</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190</v>
      </c>
      <c r="B36" s="847" t="str">
        <f>VLOOKUP(A36,EQUIPOS!A6:D154,3,FALSE)</f>
        <v>Diferencial de 3 ton</v>
      </c>
      <c r="C36" s="848"/>
      <c r="D36" s="848"/>
      <c r="E36" s="848"/>
      <c r="F36" s="848"/>
      <c r="G36" s="848"/>
      <c r="H36" s="849"/>
      <c r="I36" s="271"/>
      <c r="J36" s="272"/>
      <c r="K36" s="273">
        <f>VLOOKUP(A36,EQUIPOS!A6:D163,4,FALSE)</f>
        <v>5299.3815714177954</v>
      </c>
      <c r="L36" s="274"/>
      <c r="M36" s="340">
        <v>40</v>
      </c>
      <c r="N36" s="276">
        <f>K36/M36</f>
        <v>132.4845392854449</v>
      </c>
    </row>
    <row r="37" spans="1:14">
      <c r="A37" s="116" t="s">
        <v>195</v>
      </c>
      <c r="B37" s="847" t="str">
        <f>VLOOKUP(A37,EQUIPOS!A7:D154,3,FALSE)</f>
        <v xml:space="preserve">Equipo de oxicorte, Capacidad de corte: hasta 6´´ (152mm) </v>
      </c>
      <c r="C37" s="848"/>
      <c r="D37" s="848"/>
      <c r="E37" s="848"/>
      <c r="F37" s="848"/>
      <c r="G37" s="848"/>
      <c r="H37" s="849"/>
      <c r="I37" s="425"/>
      <c r="J37" s="426"/>
      <c r="K37" s="273">
        <f>VLOOKUP(A37,EQUIPOS!A7:D164,4,FALSE)</f>
        <v>19617.14387275949</v>
      </c>
      <c r="L37" s="339"/>
      <c r="M37" s="340">
        <v>40</v>
      </c>
      <c r="N37" s="276">
        <f t="shared" ref="N37:N43" si="0">K37/M37</f>
        <v>490.42859681898727</v>
      </c>
    </row>
    <row r="38" spans="1:14">
      <c r="A38" s="116" t="s">
        <v>204</v>
      </c>
      <c r="B38" s="847" t="str">
        <f>VLOOKUP(A38,EQUIPOS!A8:D154,3,FALSE)</f>
        <v xml:space="preserve">Equipo de soldadura 250 AMP
</v>
      </c>
      <c r="C38" s="848"/>
      <c r="D38" s="848"/>
      <c r="E38" s="848"/>
      <c r="F38" s="848"/>
      <c r="G38" s="848"/>
      <c r="H38" s="849"/>
      <c r="I38" s="425"/>
      <c r="J38" s="426"/>
      <c r="K38" s="273">
        <f>VLOOKUP(A38,EQUIPOS!A8:D165,4,FALSE)</f>
        <v>19006.623128751115</v>
      </c>
      <c r="L38" s="339"/>
      <c r="M38" s="340">
        <v>40</v>
      </c>
      <c r="N38" s="276">
        <f t="shared" si="0"/>
        <v>475.16557821877785</v>
      </c>
    </row>
    <row r="39" spans="1:14">
      <c r="A39" s="116" t="s">
        <v>208</v>
      </c>
      <c r="B39" s="847" t="str">
        <f>VLOOKUP(A39,EQUIPOS!A9:D154,3,FALSE)</f>
        <v>Equipo de soldadura 400</v>
      </c>
      <c r="C39" s="848"/>
      <c r="D39" s="848"/>
      <c r="E39" s="848"/>
      <c r="F39" s="848"/>
      <c r="G39" s="848"/>
      <c r="H39" s="849"/>
      <c r="I39" s="425"/>
      <c r="J39" s="426"/>
      <c r="K39" s="273">
        <f>VLOOKUP(A39,EQUIPOS!A9:D166,4,FALSE)</f>
        <v>18891.798068584972</v>
      </c>
      <c r="L39" s="339"/>
      <c r="M39" s="340">
        <v>40</v>
      </c>
      <c r="N39" s="276">
        <f t="shared" si="0"/>
        <v>472.29495171462429</v>
      </c>
    </row>
    <row r="40" spans="1:14">
      <c r="A40" s="116" t="s">
        <v>210</v>
      </c>
      <c r="B40" s="847" t="str">
        <f>VLOOKUP(A40,EQUIPOS!A10:D154,3,FALSE)</f>
        <v>Equipo de soldadura 600</v>
      </c>
      <c r="C40" s="848"/>
      <c r="D40" s="848"/>
      <c r="E40" s="848"/>
      <c r="F40" s="848"/>
      <c r="G40" s="848"/>
      <c r="H40" s="849"/>
      <c r="I40" s="425"/>
      <c r="J40" s="426"/>
      <c r="K40" s="273">
        <f>VLOOKUP(A40,EQUIPOS!A10:D167,4,FALSE)</f>
        <v>23019.348892057216</v>
      </c>
      <c r="L40" s="339"/>
      <c r="M40" s="340">
        <v>40</v>
      </c>
      <c r="N40" s="276">
        <f t="shared" si="0"/>
        <v>575.48372230143036</v>
      </c>
    </row>
    <row r="41" spans="1:14">
      <c r="A41" s="116" t="s">
        <v>202</v>
      </c>
      <c r="B41" s="847" t="str">
        <f>VLOOKUP(A41,EQUIPOS!A11:D155,3,FALSE)</f>
        <v xml:space="preserve">Equipo de rayos X y/o ultrasonido
</v>
      </c>
      <c r="C41" s="848"/>
      <c r="D41" s="848"/>
      <c r="E41" s="848"/>
      <c r="F41" s="848"/>
      <c r="G41" s="848"/>
      <c r="H41" s="849"/>
      <c r="I41" s="425"/>
      <c r="J41" s="426"/>
      <c r="K41" s="273">
        <f>VLOOKUP(A41,EQUIPOS!A11:D168,4,FALSE)</f>
        <v>104972.65991438732</v>
      </c>
      <c r="L41" s="339"/>
      <c r="M41" s="340">
        <v>4000</v>
      </c>
      <c r="N41" s="276">
        <f t="shared" si="0"/>
        <v>26.24316497859683</v>
      </c>
    </row>
    <row r="42" spans="1:14">
      <c r="A42" s="116" t="s">
        <v>294</v>
      </c>
      <c r="B42" s="847" t="str">
        <f>VLOOKUP(A42,EQUIPOS!A12:D156,3,FALSE)</f>
        <v>Puente grúa</v>
      </c>
      <c r="C42" s="848"/>
      <c r="D42" s="848"/>
      <c r="E42" s="848"/>
      <c r="F42" s="848"/>
      <c r="G42" s="848"/>
      <c r="H42" s="849"/>
      <c r="I42" s="425"/>
      <c r="J42" s="426"/>
      <c r="K42" s="273">
        <f>VLOOKUP(A42,EQUIPOS!A12:D169,4,FALSE)</f>
        <v>1028873.0354268247</v>
      </c>
      <c r="L42" s="339"/>
      <c r="M42" s="340">
        <v>40000</v>
      </c>
      <c r="N42" s="276">
        <f t="shared" si="0"/>
        <v>25.721825885670619</v>
      </c>
    </row>
    <row r="43" spans="1:14">
      <c r="A43" s="116" t="s">
        <v>334</v>
      </c>
      <c r="B43" s="847" t="str">
        <f>VLOOKUP(A43,EQUIPOS!A13:D157,3,FALSE)</f>
        <v>Taladro industrial</v>
      </c>
      <c r="C43" s="848"/>
      <c r="D43" s="848"/>
      <c r="E43" s="848"/>
      <c r="F43" s="848"/>
      <c r="G43" s="848"/>
      <c r="H43" s="849"/>
      <c r="I43" s="425"/>
      <c r="J43" s="426"/>
      <c r="K43" s="273">
        <f>VLOOKUP(A43,EQUIPOS!A13:D170,4,FALSE)</f>
        <v>4147.0300747504316</v>
      </c>
      <c r="L43" s="339"/>
      <c r="M43" s="340">
        <v>40</v>
      </c>
      <c r="N43" s="276">
        <f t="shared" si="0"/>
        <v>103.67575186876078</v>
      </c>
    </row>
    <row r="44" spans="1:14">
      <c r="B44" s="847"/>
      <c r="C44" s="848"/>
      <c r="D44" s="848"/>
      <c r="E44" s="848"/>
      <c r="F44" s="848"/>
      <c r="G44" s="848"/>
      <c r="H44" s="849"/>
      <c r="I44" s="39"/>
      <c r="J44" s="40"/>
      <c r="K44" s="273"/>
      <c r="L44" s="280"/>
      <c r="M44" s="340"/>
      <c r="N44" s="276"/>
    </row>
    <row r="45" spans="1:14">
      <c r="B45" s="324"/>
      <c r="C45" s="325"/>
      <c r="D45" s="325"/>
      <c r="E45" s="325"/>
      <c r="F45" s="327"/>
      <c r="G45" s="327"/>
      <c r="H45" s="128"/>
      <c r="I45" s="39"/>
      <c r="J45" s="40"/>
      <c r="K45" s="273"/>
      <c r="L45" s="280"/>
      <c r="M45" s="281"/>
      <c r="N45" s="277"/>
    </row>
    <row r="46" spans="1:14">
      <c r="B46" s="854" t="s">
        <v>952</v>
      </c>
      <c r="C46" s="855"/>
      <c r="D46" s="855"/>
      <c r="E46" s="41"/>
      <c r="F46" s="42"/>
      <c r="G46" s="42"/>
      <c r="H46" s="43"/>
      <c r="I46" s="39"/>
      <c r="J46" s="40"/>
      <c r="K46" s="283"/>
      <c r="L46" s="280"/>
      <c r="M46" s="405">
        <v>0.1</v>
      </c>
      <c r="N46" s="348">
        <f>N83*M46</f>
        <v>201.60799618480041</v>
      </c>
    </row>
    <row r="47" spans="1:14" ht="15.75" thickBot="1">
      <c r="B47" s="847"/>
      <c r="C47" s="848"/>
      <c r="D47" s="848"/>
      <c r="E47" s="848"/>
      <c r="F47" s="848"/>
      <c r="G47" s="848"/>
      <c r="H47" s="849"/>
      <c r="I47" s="856"/>
      <c r="J47" s="857"/>
      <c r="K47" s="44"/>
      <c r="L47" s="858"/>
      <c r="M47" s="859"/>
      <c r="N47" s="108"/>
    </row>
    <row r="48" spans="1:14" ht="15.75" thickBot="1">
      <c r="B48" s="834" t="s">
        <v>953</v>
      </c>
      <c r="C48" s="835"/>
      <c r="D48" s="835"/>
      <c r="E48" s="835"/>
      <c r="F48" s="835"/>
      <c r="G48" s="835"/>
      <c r="H48" s="835"/>
      <c r="I48" s="835"/>
      <c r="J48" s="835"/>
      <c r="K48" s="835"/>
      <c r="L48" s="835"/>
      <c r="M48" s="836"/>
      <c r="N48" s="398">
        <f>SUM(N36:N46)</f>
        <v>2503.1061272570932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5" t="s">
        <v>944</v>
      </c>
      <c r="C52" s="826"/>
      <c r="D52" s="826"/>
      <c r="E52" s="826"/>
      <c r="F52" s="826"/>
      <c r="G52" s="826"/>
      <c r="H52" s="826"/>
      <c r="I52" s="827"/>
      <c r="J52" s="319" t="s">
        <v>945</v>
      </c>
      <c r="K52" s="88" t="s">
        <v>946</v>
      </c>
      <c r="L52" s="828" t="s">
        <v>955</v>
      </c>
      <c r="M52" s="827"/>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61178.150979875267</v>
      </c>
      <c r="N53" s="276">
        <f t="shared" ref="N53:N58" si="1">K53*M53</f>
        <v>305.89075489937636</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4611.1787077860699</v>
      </c>
      <c r="N54" s="276">
        <f t="shared" si="1"/>
        <v>23.055893538930349</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14985.800779763602</v>
      </c>
      <c r="N55" s="276">
        <f t="shared" si="1"/>
        <v>74.92900389881801</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12109.909323620244</v>
      </c>
      <c r="N56" s="276">
        <f t="shared" si="1"/>
        <v>121.09909323620245</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21773.243829408242</v>
      </c>
      <c r="N57" s="276">
        <f t="shared" si="1"/>
        <v>217.73243829408241</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4400.8422209999999</v>
      </c>
      <c r="N58" s="276">
        <f t="shared" si="1"/>
        <v>4400.8422209999999</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34" t="s">
        <v>953</v>
      </c>
      <c r="C61" s="835"/>
      <c r="D61" s="835"/>
      <c r="E61" s="835"/>
      <c r="F61" s="835"/>
      <c r="G61" s="835"/>
      <c r="H61" s="835"/>
      <c r="I61" s="835"/>
      <c r="J61" s="835"/>
      <c r="K61" s="835"/>
      <c r="L61" s="835"/>
      <c r="M61" s="836"/>
      <c r="N61" s="398">
        <f>SUM(N53:N60)</f>
        <v>5143.5494048674091</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7" t="s">
        <v>961</v>
      </c>
      <c r="M65" s="810"/>
      <c r="N65" s="79" t="s">
        <v>951</v>
      </c>
    </row>
    <row r="66" spans="1:15">
      <c r="B66" s="49"/>
      <c r="C66" s="321"/>
      <c r="D66" s="321"/>
      <c r="E66" s="321"/>
      <c r="F66" s="321"/>
      <c r="G66" s="321"/>
      <c r="H66" s="315"/>
      <c r="I66" s="283"/>
      <c r="J66" s="290"/>
      <c r="K66" s="283"/>
      <c r="L66" s="923"/>
      <c r="M66" s="924"/>
      <c r="N66" s="291"/>
    </row>
    <row r="67" spans="1:15">
      <c r="B67" s="49"/>
      <c r="C67" s="50"/>
      <c r="D67" s="50"/>
      <c r="E67" s="50"/>
      <c r="F67" s="50"/>
      <c r="G67" s="50"/>
      <c r="H67" s="315"/>
      <c r="I67" s="283"/>
      <c r="J67" s="290"/>
      <c r="K67" s="283"/>
      <c r="L67" s="923"/>
      <c r="M67" s="924"/>
      <c r="N67" s="291"/>
    </row>
    <row r="68" spans="1:15">
      <c r="B68" s="49"/>
      <c r="C68" s="50"/>
      <c r="D68" s="50"/>
      <c r="E68" s="50"/>
      <c r="F68" s="50"/>
      <c r="G68" s="50"/>
      <c r="H68" s="315"/>
      <c r="I68" s="283"/>
      <c r="J68" s="290"/>
      <c r="K68" s="283"/>
      <c r="L68" s="923"/>
      <c r="M68" s="924"/>
      <c r="N68" s="291"/>
    </row>
    <row r="69" spans="1:15">
      <c r="B69" s="49"/>
      <c r="C69" s="50"/>
      <c r="D69" s="50"/>
      <c r="E69" s="50"/>
      <c r="F69" s="50"/>
      <c r="G69" s="50"/>
      <c r="H69" s="315"/>
      <c r="I69" s="283"/>
      <c r="J69" s="290"/>
      <c r="K69" s="283"/>
      <c r="L69" s="923"/>
      <c r="M69" s="924"/>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23"/>
      <c r="M71" s="824"/>
      <c r="N71" s="130"/>
    </row>
    <row r="72" spans="1:15" ht="15.75" thickBot="1">
      <c r="B72" s="840" t="s">
        <v>953</v>
      </c>
      <c r="C72" s="841"/>
      <c r="D72" s="841"/>
      <c r="E72" s="841"/>
      <c r="F72" s="841"/>
      <c r="G72" s="841"/>
      <c r="H72" s="841"/>
      <c r="I72" s="841"/>
      <c r="J72" s="841"/>
      <c r="K72" s="841"/>
      <c r="L72" s="841"/>
      <c r="M72" s="842"/>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87780</v>
      </c>
      <c r="J79" s="297">
        <v>185</v>
      </c>
      <c r="K79" s="298">
        <f>VLOOKUP(A79,'MANO DE OBRA'!A9:D101,4,FALSE)</f>
        <v>162393</v>
      </c>
      <c r="L79" s="53"/>
      <c r="M79" s="438">
        <v>320</v>
      </c>
      <c r="N79" s="399">
        <f t="shared" si="3"/>
        <v>507.47812499999998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21"/>
      <c r="C82" s="822" t="e">
        <f>VLOOKUP(B82,'MANO DE OBRA'!B12:E73,3,FALSE)</f>
        <v>#N/A</v>
      </c>
      <c r="D82" s="822" t="e">
        <f>VLOOKUP(C82,'MANO DE OBRA'!C12:F73,3,FALSE)</f>
        <v>#N/A</v>
      </c>
      <c r="E82" s="822" t="e">
        <f>VLOOKUP(D82,'MANO DE OBRA'!D12:G73,3,FALSE)</f>
        <v>#N/A</v>
      </c>
      <c r="F82" s="822" t="e">
        <f>VLOOKUP(E82,'MANO DE OBRA'!E12:H73,3,FALSE)</f>
        <v>#N/A</v>
      </c>
      <c r="G82" s="822" t="e">
        <f>VLOOKUP(F82,'MANO DE OBRA'!F12:I73,3,FALSE)</f>
        <v>#N/A</v>
      </c>
      <c r="H82" s="822" t="e">
        <f>VLOOKUP(G82,'MANO DE OBRA'!G12:J73,3,FALSE)</f>
        <v>#N/A</v>
      </c>
      <c r="I82" s="474"/>
      <c r="J82" s="475"/>
      <c r="K82" s="478"/>
      <c r="L82" s="479"/>
      <c r="M82" s="480"/>
      <c r="N82" s="444"/>
    </row>
    <row r="83" spans="1:14" ht="15.75" thickBot="1">
      <c r="B83" s="840" t="s">
        <v>953</v>
      </c>
      <c r="C83" s="841"/>
      <c r="D83" s="841"/>
      <c r="E83" s="841"/>
      <c r="F83" s="841"/>
      <c r="G83" s="841"/>
      <c r="H83" s="841"/>
      <c r="I83" s="841"/>
      <c r="J83" s="841"/>
      <c r="K83" s="841"/>
      <c r="L83" s="841"/>
      <c r="M83" s="842"/>
      <c r="N83" s="464">
        <f>SUM(N77:N82)</f>
        <v>2016.0799618480041</v>
      </c>
    </row>
    <row r="84" spans="1:14" ht="15.75" thickBot="1">
      <c r="B84" s="36"/>
      <c r="C84" s="37"/>
      <c r="D84" s="37"/>
      <c r="E84" s="37"/>
      <c r="F84" s="37"/>
      <c r="G84" s="37"/>
      <c r="H84" s="37"/>
      <c r="I84" s="37"/>
      <c r="J84" s="37"/>
      <c r="K84" s="37"/>
      <c r="L84" s="37"/>
      <c r="M84" s="37"/>
      <c r="N84" s="38"/>
    </row>
    <row r="85" spans="1:14" ht="15.75" thickBot="1">
      <c r="B85" s="834" t="s">
        <v>967</v>
      </c>
      <c r="C85" s="835"/>
      <c r="D85" s="835"/>
      <c r="E85" s="835"/>
      <c r="F85" s="835"/>
      <c r="G85" s="835"/>
      <c r="H85" s="835"/>
      <c r="I85" s="835"/>
      <c r="J85" s="835"/>
      <c r="K85" s="835"/>
      <c r="L85" s="835"/>
      <c r="M85" s="836"/>
      <c r="N85" s="102">
        <f>N48+N61+N72+N83</f>
        <v>9662.7354939725064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5" t="s">
        <v>969</v>
      </c>
      <c r="C89" s="826"/>
      <c r="D89" s="826"/>
      <c r="E89" s="826"/>
      <c r="F89" s="826"/>
      <c r="G89" s="826"/>
      <c r="H89" s="826"/>
      <c r="I89" s="318"/>
      <c r="J89" s="338"/>
      <c r="K89" s="306" t="s">
        <v>970</v>
      </c>
      <c r="L89" s="864" t="s">
        <v>971</v>
      </c>
      <c r="M89" s="865"/>
      <c r="N89" s="307"/>
    </row>
    <row r="90" spans="1:14">
      <c r="B90" s="866" t="s">
        <v>972</v>
      </c>
      <c r="C90" s="867"/>
      <c r="D90" s="867"/>
      <c r="E90" s="867"/>
      <c r="F90" s="867"/>
      <c r="G90" s="867"/>
      <c r="H90" s="867"/>
      <c r="I90" s="90"/>
      <c r="J90" s="91"/>
      <c r="K90" s="308">
        <v>0.2</v>
      </c>
      <c r="L90" s="868">
        <f>N85*K90</f>
        <v>1932.5470987945014</v>
      </c>
      <c r="M90" s="869"/>
      <c r="N90" s="54"/>
    </row>
    <row r="91" spans="1:14">
      <c r="B91" s="92" t="s">
        <v>973</v>
      </c>
      <c r="C91" s="93"/>
      <c r="D91" s="93"/>
      <c r="E91" s="93"/>
      <c r="F91" s="93"/>
      <c r="G91" s="93"/>
      <c r="H91" s="93"/>
      <c r="I91" s="90"/>
      <c r="J91" s="91"/>
      <c r="K91" s="308">
        <v>0.05</v>
      </c>
      <c r="L91" s="868">
        <f>N85*K91</f>
        <v>483.13677469862535</v>
      </c>
      <c r="M91" s="869"/>
      <c r="N91" s="54"/>
    </row>
    <row r="92" spans="1:14" ht="15.75" thickBot="1">
      <c r="B92" s="94" t="s">
        <v>974</v>
      </c>
      <c r="C92" s="95"/>
      <c r="D92" s="95"/>
      <c r="E92" s="95"/>
      <c r="F92" s="95"/>
      <c r="G92" s="95"/>
      <c r="H92" s="95"/>
      <c r="I92" s="96"/>
      <c r="J92" s="97"/>
      <c r="K92" s="309">
        <v>0.05</v>
      </c>
      <c r="L92" s="870">
        <f>N85*K92</f>
        <v>483.13677469862535</v>
      </c>
      <c r="M92" s="871"/>
      <c r="N92" s="54"/>
    </row>
    <row r="93" spans="1:14" ht="15.75" thickBot="1">
      <c r="B93" s="834" t="s">
        <v>953</v>
      </c>
      <c r="C93" s="835"/>
      <c r="D93" s="835"/>
      <c r="E93" s="835"/>
      <c r="F93" s="835"/>
      <c r="G93" s="835"/>
      <c r="H93" s="835"/>
      <c r="I93" s="835"/>
      <c r="J93" s="835"/>
      <c r="K93" s="835"/>
      <c r="L93" s="835"/>
      <c r="M93" s="836"/>
      <c r="N93" s="55">
        <f>L90+L91+L92</f>
        <v>2898.8206481917518</v>
      </c>
    </row>
    <row r="94" spans="1:14" ht="15.75" thickBot="1">
      <c r="B94" s="36"/>
      <c r="C94" s="37"/>
      <c r="D94" s="37"/>
      <c r="E94" s="37"/>
      <c r="F94" s="37"/>
      <c r="G94" s="37"/>
      <c r="H94" s="37"/>
      <c r="I94" s="37"/>
      <c r="J94" s="37"/>
      <c r="K94" s="37"/>
      <c r="L94" s="37"/>
      <c r="M94" s="37"/>
      <c r="N94" s="38"/>
    </row>
    <row r="95" spans="1:14" ht="15.75" thickBot="1">
      <c r="A95" t="s">
        <v>2016</v>
      </c>
      <c r="B95" s="834" t="s">
        <v>975</v>
      </c>
      <c r="C95" s="835"/>
      <c r="D95" s="835"/>
      <c r="E95" s="835"/>
      <c r="F95" s="835"/>
      <c r="G95" s="835"/>
      <c r="H95" s="835"/>
      <c r="I95" s="835"/>
      <c r="J95" s="835"/>
      <c r="K95" s="835"/>
      <c r="L95" s="835"/>
      <c r="M95" s="836"/>
      <c r="N95" s="192">
        <f>N85+N93</f>
        <v>12561.556142164258</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78" t="s">
        <v>2218</v>
      </c>
      <c r="C112" s="979"/>
      <c r="D112" s="979"/>
      <c r="E112" s="979"/>
      <c r="F112" s="979"/>
      <c r="G112" s="979"/>
      <c r="H112" s="979"/>
      <c r="I112" s="979"/>
      <c r="J112" s="979"/>
      <c r="K112" s="979"/>
      <c r="L112" s="979"/>
      <c r="M112" s="979"/>
      <c r="N112" s="980"/>
    </row>
    <row r="113" spans="2:14" ht="15" customHeight="1">
      <c r="B113" s="978"/>
      <c r="C113" s="979"/>
      <c r="D113" s="979"/>
      <c r="E113" s="979"/>
      <c r="F113" s="979"/>
      <c r="G113" s="979"/>
      <c r="H113" s="979"/>
      <c r="I113" s="979"/>
      <c r="J113" s="979"/>
      <c r="K113" s="979"/>
      <c r="L113" s="979"/>
      <c r="M113" s="979"/>
      <c r="N113" s="980"/>
    </row>
    <row r="114" spans="2:14" ht="30" customHeight="1">
      <c r="B114" s="981" t="s">
        <v>2219</v>
      </c>
      <c r="C114" s="982"/>
      <c r="D114" s="982"/>
      <c r="E114" s="982"/>
      <c r="F114" s="982"/>
      <c r="G114" s="982"/>
      <c r="H114" s="982"/>
      <c r="I114" s="982"/>
      <c r="J114" s="982"/>
      <c r="K114" s="982"/>
      <c r="L114" s="982"/>
      <c r="M114" s="982"/>
      <c r="N114" s="983"/>
    </row>
    <row r="115" spans="2:14">
      <c r="B115" s="981"/>
      <c r="C115" s="982"/>
      <c r="D115" s="982"/>
      <c r="E115" s="982"/>
      <c r="F115" s="982"/>
      <c r="G115" s="982"/>
      <c r="H115" s="982"/>
      <c r="I115" s="982"/>
      <c r="J115" s="982"/>
      <c r="K115" s="982"/>
      <c r="L115" s="982"/>
      <c r="M115" s="982"/>
      <c r="N115" s="983"/>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84"/>
      <c r="K125" s="984"/>
      <c r="L125" s="984"/>
      <c r="M125" s="984"/>
      <c r="N125" s="985"/>
    </row>
    <row r="126" spans="2:14" ht="15.75" thickBot="1">
      <c r="B126" s="423" t="s">
        <v>2221</v>
      </c>
      <c r="C126" s="424"/>
      <c r="D126" s="424"/>
      <c r="E126" s="263"/>
      <c r="F126" s="263"/>
      <c r="G126" s="263"/>
      <c r="H126" s="263"/>
      <c r="I126" s="263"/>
      <c r="J126" s="986"/>
      <c r="K126" s="986"/>
      <c r="L126" s="986"/>
      <c r="M126" s="986"/>
      <c r="N126" s="987"/>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1125</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190</v>
      </c>
      <c r="B36" s="847" t="str">
        <f>VLOOKUP(A36,EQUIPOS!A6:D154,3,FALSE)</f>
        <v>Diferencial de 3 ton</v>
      </c>
      <c r="C36" s="848"/>
      <c r="D36" s="848"/>
      <c r="E36" s="848"/>
      <c r="F36" s="848"/>
      <c r="G36" s="848"/>
      <c r="H36" s="849"/>
      <c r="I36" s="271"/>
      <c r="J36" s="272"/>
      <c r="K36" s="273">
        <f>VLOOKUP(A36,EQUIPOS!A6:D163,4,FALSE)</f>
        <v>5299.3815714177954</v>
      </c>
      <c r="L36" s="274"/>
      <c r="M36" s="340">
        <v>40</v>
      </c>
      <c r="N36" s="276">
        <f t="shared" ref="N36:N41" si="0">K36/M36</f>
        <v>132.4845392854449</v>
      </c>
    </row>
    <row r="37" spans="1:14">
      <c r="A37" s="116" t="s">
        <v>334</v>
      </c>
      <c r="B37" s="847" t="str">
        <f>VLOOKUP(A37,EQUIPOS!A7:D154,3,FALSE)</f>
        <v>Taladro industrial</v>
      </c>
      <c r="C37" s="848"/>
      <c r="D37" s="848"/>
      <c r="E37" s="848"/>
      <c r="F37" s="848"/>
      <c r="G37" s="848"/>
      <c r="H37" s="849"/>
      <c r="I37" s="425"/>
      <c r="J37" s="426"/>
      <c r="K37" s="273">
        <f>VLOOKUP(A37,EQUIPOS!A7:D164,4,FALSE)</f>
        <v>4147.0300747504316</v>
      </c>
      <c r="L37" s="339"/>
      <c r="M37" s="340">
        <v>40</v>
      </c>
      <c r="N37" s="276">
        <f t="shared" si="0"/>
        <v>103.67575186876078</v>
      </c>
    </row>
    <row r="38" spans="1:14">
      <c r="A38" s="116" t="s">
        <v>195</v>
      </c>
      <c r="B38" s="847" t="str">
        <f>VLOOKUP(A38,EQUIPOS!A8:D154,3,FALSE)</f>
        <v xml:space="preserve">Equipo de oxicorte, Capacidad de corte: hasta 6´´ (152mm) </v>
      </c>
      <c r="C38" s="848"/>
      <c r="D38" s="848"/>
      <c r="E38" s="848"/>
      <c r="F38" s="848"/>
      <c r="G38" s="848"/>
      <c r="H38" s="849"/>
      <c r="I38" s="425"/>
      <c r="J38" s="426"/>
      <c r="K38" s="273">
        <f>VLOOKUP(A38,EQUIPOS!A8:D165,4,FALSE)</f>
        <v>19617.14387275949</v>
      </c>
      <c r="L38" s="339"/>
      <c r="M38" s="340">
        <v>40</v>
      </c>
      <c r="N38" s="276">
        <f t="shared" si="0"/>
        <v>490.42859681898727</v>
      </c>
    </row>
    <row r="39" spans="1:14">
      <c r="A39" s="116" t="s">
        <v>204</v>
      </c>
      <c r="B39" s="847" t="str">
        <f>VLOOKUP(A39,EQUIPOS!A9:D154,3,FALSE)</f>
        <v xml:space="preserve">Equipo de soldadura 250 AMP
</v>
      </c>
      <c r="C39" s="848"/>
      <c r="D39" s="848"/>
      <c r="E39" s="848"/>
      <c r="F39" s="848"/>
      <c r="G39" s="848"/>
      <c r="H39" s="849"/>
      <c r="I39" s="425"/>
      <c r="J39" s="426"/>
      <c r="K39" s="273">
        <f>VLOOKUP(A39,EQUIPOS!A9:D166,4,FALSE)</f>
        <v>19006.623128751115</v>
      </c>
      <c r="L39" s="339"/>
      <c r="M39" s="340">
        <v>40</v>
      </c>
      <c r="N39" s="276">
        <f t="shared" si="0"/>
        <v>475.16557821877785</v>
      </c>
    </row>
    <row r="40" spans="1:14">
      <c r="A40" s="116" t="s">
        <v>208</v>
      </c>
      <c r="B40" s="847" t="str">
        <f>VLOOKUP(A40,EQUIPOS!A10:D154,3,FALSE)</f>
        <v>Equipo de soldadura 400</v>
      </c>
      <c r="C40" s="848"/>
      <c r="D40" s="848"/>
      <c r="E40" s="848"/>
      <c r="F40" s="848"/>
      <c r="G40" s="848"/>
      <c r="H40" s="849"/>
      <c r="I40" s="425"/>
      <c r="J40" s="426"/>
      <c r="K40" s="273">
        <f>VLOOKUP(A40,EQUIPOS!A10:D167,4,FALSE)</f>
        <v>18891.798068584972</v>
      </c>
      <c r="L40" s="339"/>
      <c r="M40" s="340">
        <v>40</v>
      </c>
      <c r="N40" s="276">
        <f t="shared" si="0"/>
        <v>472.29495171462429</v>
      </c>
    </row>
    <row r="41" spans="1:14">
      <c r="A41" s="116" t="s">
        <v>210</v>
      </c>
      <c r="B41" s="847" t="str">
        <f>VLOOKUP(A41,EQUIPOS!A11:D155,3,FALSE)</f>
        <v>Equipo de soldadura 600</v>
      </c>
      <c r="C41" s="848"/>
      <c r="D41" s="848"/>
      <c r="E41" s="848"/>
      <c r="F41" s="848"/>
      <c r="G41" s="848"/>
      <c r="H41" s="849"/>
      <c r="I41" s="425"/>
      <c r="J41" s="426"/>
      <c r="K41" s="273">
        <f>VLOOKUP(A41,EQUIPOS!A11:D168,4,FALSE)</f>
        <v>23019.348892057216</v>
      </c>
      <c r="L41" s="339"/>
      <c r="M41" s="340">
        <v>40</v>
      </c>
      <c r="N41" s="276">
        <f t="shared" si="0"/>
        <v>575.48372230143036</v>
      </c>
    </row>
    <row r="42" spans="1:14">
      <c r="B42" s="847"/>
      <c r="C42" s="848"/>
      <c r="D42" s="848"/>
      <c r="E42" s="848"/>
      <c r="F42" s="848"/>
      <c r="G42" s="848"/>
      <c r="H42" s="849"/>
      <c r="I42" s="39"/>
      <c r="J42" s="40"/>
      <c r="K42" s="273"/>
      <c r="L42" s="280"/>
      <c r="M42" s="340"/>
      <c r="N42" s="276"/>
    </row>
    <row r="43" spans="1:14">
      <c r="B43" s="324"/>
      <c r="C43" s="325"/>
      <c r="D43" s="325"/>
      <c r="E43" s="325"/>
      <c r="F43" s="327"/>
      <c r="G43" s="327"/>
      <c r="H43" s="128"/>
      <c r="I43" s="39"/>
      <c r="J43" s="40"/>
      <c r="K43" s="273"/>
      <c r="L43" s="280"/>
      <c r="M43" s="281"/>
      <c r="N43" s="277"/>
    </row>
    <row r="44" spans="1:14">
      <c r="B44" s="854" t="s">
        <v>952</v>
      </c>
      <c r="C44" s="855"/>
      <c r="D44" s="855"/>
      <c r="E44" s="41"/>
      <c r="F44" s="42"/>
      <c r="G44" s="42"/>
      <c r="H44" s="43"/>
      <c r="I44" s="39"/>
      <c r="J44" s="40"/>
      <c r="K44" s="283"/>
      <c r="L44" s="280"/>
      <c r="M44" s="405">
        <v>0.05</v>
      </c>
      <c r="N44" s="348">
        <f>N81*M44</f>
        <v>100.80399809240021</v>
      </c>
    </row>
    <row r="45" spans="1:14" ht="15.75" thickBot="1">
      <c r="B45" s="847"/>
      <c r="C45" s="848"/>
      <c r="D45" s="848"/>
      <c r="E45" s="848"/>
      <c r="F45" s="848"/>
      <c r="G45" s="848"/>
      <c r="H45" s="849"/>
      <c r="I45" s="856"/>
      <c r="J45" s="857"/>
      <c r="K45" s="44"/>
      <c r="L45" s="858"/>
      <c r="M45" s="859"/>
      <c r="N45" s="108"/>
    </row>
    <row r="46" spans="1:14" ht="15.75" thickBot="1">
      <c r="B46" s="834" t="s">
        <v>953</v>
      </c>
      <c r="C46" s="835"/>
      <c r="D46" s="835"/>
      <c r="E46" s="835"/>
      <c r="F46" s="835"/>
      <c r="G46" s="835"/>
      <c r="H46" s="835"/>
      <c r="I46" s="835"/>
      <c r="J46" s="835"/>
      <c r="K46" s="835"/>
      <c r="L46" s="835"/>
      <c r="M46" s="836"/>
      <c r="N46" s="398">
        <f>SUM(N36:N44)</f>
        <v>2350.337138300426</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25" t="s">
        <v>944</v>
      </c>
      <c r="C50" s="826"/>
      <c r="D50" s="826"/>
      <c r="E50" s="826"/>
      <c r="F50" s="826"/>
      <c r="G50" s="826"/>
      <c r="H50" s="826"/>
      <c r="I50" s="827"/>
      <c r="J50" s="319" t="s">
        <v>945</v>
      </c>
      <c r="K50" s="88" t="s">
        <v>946</v>
      </c>
      <c r="L50" s="828" t="s">
        <v>955</v>
      </c>
      <c r="M50" s="827"/>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61178.150979875267</v>
      </c>
      <c r="N51" s="276">
        <f t="shared" ref="N51:N56" si="1">K51*M51</f>
        <v>305.89075489937636</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4611.1787077860699</v>
      </c>
      <c r="N52" s="276">
        <f t="shared" si="1"/>
        <v>23.055893538930349</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14985.800779763602</v>
      </c>
      <c r="N53" s="276">
        <f t="shared" si="1"/>
        <v>74.92900389881801</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12109.909323620244</v>
      </c>
      <c r="N54" s="276">
        <f t="shared" si="1"/>
        <v>121.09909323620245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21773.243829408242</v>
      </c>
      <c r="N55" s="276">
        <f t="shared" si="1"/>
        <v>217.73243829408241</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4400.8422209999999</v>
      </c>
      <c r="N56" s="276">
        <f t="shared" si="1"/>
        <v>4400.8422209999999</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4" t="s">
        <v>953</v>
      </c>
      <c r="C59" s="835"/>
      <c r="D59" s="835"/>
      <c r="E59" s="835"/>
      <c r="F59" s="835"/>
      <c r="G59" s="835"/>
      <c r="H59" s="835"/>
      <c r="I59" s="835"/>
      <c r="J59" s="835"/>
      <c r="K59" s="835"/>
      <c r="L59" s="835"/>
      <c r="M59" s="836"/>
      <c r="N59" s="398">
        <f>SUM(N51:N58)</f>
        <v>5143.5494048674091</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B64" s="49"/>
      <c r="C64" s="321"/>
      <c r="D64" s="321"/>
      <c r="E64" s="321"/>
      <c r="F64" s="321"/>
      <c r="G64" s="321"/>
      <c r="H64" s="315"/>
      <c r="I64" s="283"/>
      <c r="J64" s="290"/>
      <c r="K64" s="283"/>
      <c r="L64" s="923"/>
      <c r="M64" s="924"/>
      <c r="N64" s="291"/>
    </row>
    <row r="65" spans="1:15">
      <c r="B65" s="49"/>
      <c r="C65" s="50"/>
      <c r="D65" s="50"/>
      <c r="E65" s="50"/>
      <c r="F65" s="50"/>
      <c r="G65" s="50"/>
      <c r="H65" s="315"/>
      <c r="I65" s="283"/>
      <c r="J65" s="290"/>
      <c r="K65" s="283"/>
      <c r="L65" s="923"/>
      <c r="M65" s="924"/>
      <c r="N65" s="291"/>
    </row>
    <row r="66" spans="1:15">
      <c r="B66" s="49"/>
      <c r="C66" s="50"/>
      <c r="D66" s="50"/>
      <c r="E66" s="50"/>
      <c r="F66" s="50"/>
      <c r="G66" s="50"/>
      <c r="H66" s="315"/>
      <c r="I66" s="283"/>
      <c r="J66" s="290"/>
      <c r="K66" s="283"/>
      <c r="L66" s="923"/>
      <c r="M66" s="924"/>
      <c r="N66" s="291"/>
    </row>
    <row r="67" spans="1:15">
      <c r="B67" s="49"/>
      <c r="C67" s="50"/>
      <c r="D67" s="50"/>
      <c r="E67" s="50"/>
      <c r="F67" s="50"/>
      <c r="G67" s="50"/>
      <c r="H67" s="315"/>
      <c r="I67" s="283"/>
      <c r="J67" s="290"/>
      <c r="K67" s="283"/>
      <c r="L67" s="923"/>
      <c r="M67" s="924"/>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21"/>
      <c r="C80" s="822"/>
      <c r="D80" s="822"/>
      <c r="E80" s="822"/>
      <c r="F80" s="822"/>
      <c r="G80" s="822"/>
      <c r="H80" s="822"/>
      <c r="I80" s="474"/>
      <c r="J80" s="475"/>
      <c r="K80" s="476"/>
      <c r="L80" s="479"/>
      <c r="M80" s="480"/>
      <c r="N80" s="444"/>
    </row>
    <row r="81" spans="1:14" ht="15.75" thickBot="1">
      <c r="B81" s="840" t="s">
        <v>953</v>
      </c>
      <c r="C81" s="841"/>
      <c r="D81" s="841"/>
      <c r="E81" s="841"/>
      <c r="F81" s="841"/>
      <c r="G81" s="841"/>
      <c r="H81" s="841"/>
      <c r="I81" s="841"/>
      <c r="J81" s="841"/>
      <c r="K81" s="841"/>
      <c r="L81" s="841"/>
      <c r="M81" s="842"/>
      <c r="N81" s="305">
        <f>SUM(N75:N80)</f>
        <v>2016.0799618480041</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N46+N59+N70+N81</f>
        <v>9509.9665050158401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1901.9933010031682</v>
      </c>
      <c r="M88" s="869"/>
      <c r="N88" s="54"/>
    </row>
    <row r="89" spans="1:14">
      <c r="B89" s="92" t="s">
        <v>973</v>
      </c>
      <c r="C89" s="93"/>
      <c r="D89" s="93"/>
      <c r="E89" s="93"/>
      <c r="F89" s="93"/>
      <c r="G89" s="93"/>
      <c r="H89" s="93"/>
      <c r="I89" s="90"/>
      <c r="J89" s="91"/>
      <c r="K89" s="308">
        <v>0.05</v>
      </c>
      <c r="L89" s="868">
        <f>N83*K89</f>
        <v>475.49832525079205</v>
      </c>
      <c r="M89" s="869"/>
      <c r="N89" s="54"/>
    </row>
    <row r="90" spans="1:14" ht="15.75" thickBot="1">
      <c r="B90" s="94" t="s">
        <v>974</v>
      </c>
      <c r="C90" s="95"/>
      <c r="D90" s="95"/>
      <c r="E90" s="95"/>
      <c r="F90" s="95"/>
      <c r="G90" s="95"/>
      <c r="H90" s="95"/>
      <c r="I90" s="96"/>
      <c r="J90" s="97"/>
      <c r="K90" s="309">
        <v>0.05</v>
      </c>
      <c r="L90" s="870">
        <f>N83*K90</f>
        <v>475.49832525079205</v>
      </c>
      <c r="M90" s="871"/>
      <c r="N90" s="54"/>
    </row>
    <row r="91" spans="1:14" ht="15.75" thickBot="1">
      <c r="B91" s="834" t="s">
        <v>953</v>
      </c>
      <c r="C91" s="835"/>
      <c r="D91" s="835"/>
      <c r="E91" s="835"/>
      <c r="F91" s="835"/>
      <c r="G91" s="835"/>
      <c r="H91" s="835"/>
      <c r="I91" s="835"/>
      <c r="J91" s="835"/>
      <c r="K91" s="835"/>
      <c r="L91" s="835"/>
      <c r="M91" s="836"/>
      <c r="N91" s="55">
        <f>L88+L89+L90</f>
        <v>2852.9899515047518</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12362.956456520591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8" t="s">
        <v>2218</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2219</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4"/>
      <c r="K123" s="984"/>
      <c r="L123" s="984"/>
      <c r="M123" s="984"/>
      <c r="N123" s="985"/>
    </row>
    <row r="124" spans="2:14" ht="15.75" thickBot="1">
      <c r="B124" s="423" t="s">
        <v>2221</v>
      </c>
      <c r="C124" s="424"/>
      <c r="D124" s="424"/>
      <c r="E124" s="263"/>
      <c r="F124" s="263"/>
      <c r="G124" s="263"/>
      <c r="H124" s="263"/>
      <c r="I124" s="263"/>
      <c r="J124" s="986"/>
      <c r="K124" s="986"/>
      <c r="L124" s="986"/>
      <c r="M124" s="986"/>
      <c r="N124" s="987"/>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1126</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4" t="s">
        <v>953</v>
      </c>
      <c r="C56" s="835"/>
      <c r="D56" s="835"/>
      <c r="E56" s="835"/>
      <c r="F56" s="835"/>
      <c r="G56" s="835"/>
      <c r="H56" s="835"/>
      <c r="I56" s="835"/>
      <c r="J56" s="835"/>
      <c r="K56" s="835"/>
      <c r="L56" s="835"/>
      <c r="M56" s="836"/>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7" t="s">
        <v>961</v>
      </c>
      <c r="M60" s="810"/>
      <c r="N60" s="79" t="s">
        <v>951</v>
      </c>
    </row>
    <row r="61" spans="1:14">
      <c r="A61" t="s">
        <v>1325</v>
      </c>
      <c r="B61" s="49" t="str">
        <f>VLOOKUP(A61,TRANSPORTE!A3:D117,3,FALSE)</f>
        <v xml:space="preserve">Transporte de estructuras metálicas </v>
      </c>
      <c r="C61" s="321"/>
      <c r="D61" s="321"/>
      <c r="E61" s="321"/>
      <c r="F61" s="321"/>
      <c r="G61" s="321"/>
      <c r="H61" s="315" t="s">
        <v>2044</v>
      </c>
      <c r="I61" s="283">
        <v>1</v>
      </c>
      <c r="J61" s="290">
        <v>1</v>
      </c>
      <c r="K61" s="283">
        <f>I61*J61</f>
        <v>1</v>
      </c>
      <c r="L61" s="923">
        <f>VLOOKUP(A61,TRANSPORTE!A3:D117,4,FALSE)</f>
        <v>1.020721868079759</v>
      </c>
      <c r="M61" s="924"/>
      <c r="N61" s="291">
        <f>K61*L61</f>
        <v>1.020721868079759</v>
      </c>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315"/>
      <c r="I64" s="283"/>
      <c r="J64" s="290"/>
      <c r="K64" s="283"/>
      <c r="L64" s="923"/>
      <c r="M64" s="924"/>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3"/>
      <c r="M66" s="824"/>
      <c r="N66" s="130"/>
    </row>
    <row r="67" spans="1:15" ht="15.75" thickBot="1">
      <c r="B67" s="840" t="s">
        <v>953</v>
      </c>
      <c r="C67" s="841"/>
      <c r="D67" s="841"/>
      <c r="E67" s="841"/>
      <c r="F67" s="841"/>
      <c r="G67" s="841"/>
      <c r="H67" s="841"/>
      <c r="I67" s="841"/>
      <c r="J67" s="841"/>
      <c r="K67" s="841"/>
      <c r="L67" s="841"/>
      <c r="M67" s="842"/>
      <c r="N67" s="107">
        <f>N61+N62+N63+N64+N65</f>
        <v>1.020721868079759</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1"/>
      <c r="C77" s="822"/>
      <c r="D77" s="822"/>
      <c r="E77" s="822"/>
      <c r="F77" s="822"/>
      <c r="G77" s="822"/>
      <c r="H77" s="822"/>
      <c r="I77" s="129"/>
      <c r="J77" s="129"/>
      <c r="K77" s="129"/>
      <c r="L77" s="922"/>
      <c r="M77" s="922"/>
      <c r="N77" s="130"/>
    </row>
    <row r="78" spans="1:15" ht="15.75" thickBot="1">
      <c r="B78" s="840" t="s">
        <v>953</v>
      </c>
      <c r="C78" s="841"/>
      <c r="D78" s="841"/>
      <c r="E78" s="841"/>
      <c r="F78" s="841"/>
      <c r="G78" s="841"/>
      <c r="H78" s="841"/>
      <c r="I78" s="841"/>
      <c r="J78" s="841"/>
      <c r="K78" s="841"/>
      <c r="L78" s="841"/>
      <c r="M78" s="842"/>
      <c r="N78" s="464"/>
    </row>
    <row r="79" spans="1:15" ht="15.75" thickBot="1">
      <c r="B79" s="36"/>
      <c r="C79" s="37"/>
      <c r="D79" s="37"/>
      <c r="E79" s="37"/>
      <c r="F79" s="37"/>
      <c r="G79" s="37"/>
      <c r="H79" s="37"/>
      <c r="I79" s="37"/>
      <c r="J79" s="37"/>
      <c r="K79" s="37"/>
      <c r="L79" s="37"/>
      <c r="M79" s="37"/>
      <c r="N79" s="38"/>
    </row>
    <row r="80" spans="1:15" ht="15.75" thickBot="1">
      <c r="B80" s="834" t="s">
        <v>967</v>
      </c>
      <c r="C80" s="835"/>
      <c r="D80" s="835"/>
      <c r="E80" s="835"/>
      <c r="F80" s="835"/>
      <c r="G80" s="835"/>
      <c r="H80" s="835"/>
      <c r="I80" s="835"/>
      <c r="J80" s="835"/>
      <c r="K80" s="835"/>
      <c r="L80" s="835"/>
      <c r="M80" s="836"/>
      <c r="N80" s="102">
        <f>N43+N56+N67+N78</f>
        <v>1.020721868079759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5" t="s">
        <v>969</v>
      </c>
      <c r="C84" s="826"/>
      <c r="D84" s="826"/>
      <c r="E84" s="826"/>
      <c r="F84" s="826"/>
      <c r="G84" s="826"/>
      <c r="H84" s="826"/>
      <c r="I84" s="318"/>
      <c r="J84" s="338"/>
      <c r="K84" s="306" t="s">
        <v>970</v>
      </c>
      <c r="L84" s="864" t="s">
        <v>971</v>
      </c>
      <c r="M84" s="865"/>
      <c r="N84" s="307"/>
    </row>
    <row r="85" spans="1:14">
      <c r="B85" s="866" t="s">
        <v>972</v>
      </c>
      <c r="C85" s="867"/>
      <c r="D85" s="867"/>
      <c r="E85" s="867"/>
      <c r="F85" s="867"/>
      <c r="G85" s="867"/>
      <c r="H85" s="867"/>
      <c r="I85" s="90"/>
      <c r="J85" s="91"/>
      <c r="K85" s="308">
        <v>0.2</v>
      </c>
      <c r="L85" s="868">
        <f>N80*K85</f>
        <v>0.20414437361595181</v>
      </c>
      <c r="M85" s="869"/>
      <c r="N85" s="54"/>
    </row>
    <row r="86" spans="1:14">
      <c r="B86" s="92" t="s">
        <v>973</v>
      </c>
      <c r="C86" s="93"/>
      <c r="D86" s="93"/>
      <c r="E86" s="93"/>
      <c r="F86" s="93"/>
      <c r="G86" s="93"/>
      <c r="H86" s="93"/>
      <c r="I86" s="90"/>
      <c r="J86" s="91"/>
      <c r="K86" s="308">
        <v>0.05</v>
      </c>
      <c r="L86" s="868">
        <f>N80*K86</f>
        <v>5.1036093403987952E-2</v>
      </c>
      <c r="M86" s="869"/>
      <c r="N86" s="54"/>
    </row>
    <row r="87" spans="1:14" ht="15.75" thickBot="1">
      <c r="B87" s="94" t="s">
        <v>974</v>
      </c>
      <c r="C87" s="95"/>
      <c r="D87" s="95"/>
      <c r="E87" s="95"/>
      <c r="F87" s="95"/>
      <c r="G87" s="95"/>
      <c r="H87" s="95"/>
      <c r="I87" s="96"/>
      <c r="J87" s="97"/>
      <c r="K87" s="309">
        <v>0.05</v>
      </c>
      <c r="L87" s="870">
        <f>N80*K87</f>
        <v>5.1036093403987952E-2</v>
      </c>
      <c r="M87" s="871"/>
      <c r="N87" s="54"/>
    </row>
    <row r="88" spans="1:14" ht="15.75" thickBot="1">
      <c r="B88" s="834" t="s">
        <v>953</v>
      </c>
      <c r="C88" s="835"/>
      <c r="D88" s="835"/>
      <c r="E88" s="835"/>
      <c r="F88" s="835"/>
      <c r="G88" s="835"/>
      <c r="H88" s="835"/>
      <c r="I88" s="835"/>
      <c r="J88" s="835"/>
      <c r="K88" s="835"/>
      <c r="L88" s="835"/>
      <c r="M88" s="836"/>
      <c r="N88" s="55">
        <f>L85+L86+L87</f>
        <v>0.3062165604239277</v>
      </c>
    </row>
    <row r="89" spans="1:14" ht="15.75" thickBot="1">
      <c r="B89" s="36"/>
      <c r="C89" s="37"/>
      <c r="D89" s="37"/>
      <c r="E89" s="37"/>
      <c r="F89" s="37"/>
      <c r="G89" s="37"/>
      <c r="H89" s="37"/>
      <c r="I89" s="37"/>
      <c r="J89" s="37"/>
      <c r="K89" s="37"/>
      <c r="L89" s="37"/>
      <c r="M89" s="37"/>
      <c r="N89" s="38"/>
    </row>
    <row r="90" spans="1:14" ht="15.75" thickBot="1">
      <c r="A90" t="s">
        <v>2016</v>
      </c>
      <c r="B90" s="834" t="s">
        <v>975</v>
      </c>
      <c r="C90" s="835"/>
      <c r="D90" s="835"/>
      <c r="E90" s="835"/>
      <c r="F90" s="835"/>
      <c r="G90" s="835"/>
      <c r="H90" s="835"/>
      <c r="I90" s="835"/>
      <c r="J90" s="835"/>
      <c r="K90" s="835"/>
      <c r="L90" s="835"/>
      <c r="M90" s="836"/>
      <c r="N90" s="55">
        <f>N80+N88</f>
        <v>1.3269384285036867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8" t="s">
        <v>2218</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2219</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4"/>
      <c r="K120" s="984"/>
      <c r="L120" s="984"/>
      <c r="M120" s="984"/>
      <c r="N120" s="985"/>
    </row>
    <row r="121" spans="2:14" ht="15.75" thickBot="1">
      <c r="B121" s="423" t="s">
        <v>2221</v>
      </c>
      <c r="C121" s="424"/>
      <c r="D121" s="424"/>
      <c r="E121" s="263"/>
      <c r="F121" s="263"/>
      <c r="G121" s="263"/>
      <c r="H121" s="263"/>
      <c r="I121" s="263"/>
      <c r="J121" s="986"/>
      <c r="K121" s="986"/>
      <c r="L121" s="986"/>
      <c r="M121" s="986"/>
      <c r="N121" s="98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1127</v>
      </c>
      <c r="C31" s="84" t="s">
        <v>2130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190</v>
      </c>
      <c r="B36" s="847" t="str">
        <f>VLOOKUP(A36,EQUIPOS!A6:D154,3,FALSE)</f>
        <v>Diferencial de 3 ton</v>
      </c>
      <c r="C36" s="848"/>
      <c r="D36" s="848"/>
      <c r="E36" s="848"/>
      <c r="F36" s="848"/>
      <c r="G36" s="848"/>
      <c r="H36" s="849"/>
      <c r="I36" s="271"/>
      <c r="J36" s="272"/>
      <c r="K36" s="273">
        <f>VLOOKUP(A36,EQUIPOS!A6:D163,4,FALSE)</f>
        <v>5299.3815714177954</v>
      </c>
      <c r="L36" s="274"/>
      <c r="M36" s="340">
        <v>40</v>
      </c>
      <c r="N36" s="276">
        <f t="shared" ref="N36:N41" si="0">K36/M36</f>
        <v>132.4845392854449</v>
      </c>
    </row>
    <row r="37" spans="1:14">
      <c r="A37" s="116" t="s">
        <v>195</v>
      </c>
      <c r="B37" s="847" t="str">
        <f>VLOOKUP(A37,EQUIPOS!A7:D154,3,FALSE)</f>
        <v xml:space="preserve">Equipo de oxicorte, Capacidad de corte: hasta 6´´ (152mm) </v>
      </c>
      <c r="C37" s="848"/>
      <c r="D37" s="848"/>
      <c r="E37" s="848"/>
      <c r="F37" s="848"/>
      <c r="G37" s="848"/>
      <c r="H37" s="849"/>
      <c r="I37" s="425"/>
      <c r="J37" s="426"/>
      <c r="K37" s="273">
        <f>VLOOKUP(A37,EQUIPOS!A7:D164,4,FALSE)</f>
        <v>19617.14387275949</v>
      </c>
      <c r="L37" s="339"/>
      <c r="M37" s="340">
        <v>400</v>
      </c>
      <c r="N37" s="276">
        <f t="shared" si="0"/>
        <v>49.042859681898726</v>
      </c>
    </row>
    <row r="38" spans="1:14">
      <c r="A38" s="116" t="s">
        <v>204</v>
      </c>
      <c r="B38" s="847" t="str">
        <f>VLOOKUP(A38,EQUIPOS!A8:D154,3,FALSE)</f>
        <v xml:space="preserve">Equipo de soldadura 250 AMP
</v>
      </c>
      <c r="C38" s="848"/>
      <c r="D38" s="848"/>
      <c r="E38" s="848"/>
      <c r="F38" s="848"/>
      <c r="G38" s="848"/>
      <c r="H38" s="849"/>
      <c r="I38" s="425"/>
      <c r="J38" s="426"/>
      <c r="K38" s="273">
        <f>VLOOKUP(A38,EQUIPOS!A8:D165,4,FALSE)</f>
        <v>19006.623128751115</v>
      </c>
      <c r="L38" s="339"/>
      <c r="M38" s="340">
        <v>400</v>
      </c>
      <c r="N38" s="276">
        <f t="shared" si="0"/>
        <v>47.51655782187779</v>
      </c>
    </row>
    <row r="39" spans="1:14">
      <c r="A39" s="116" t="s">
        <v>208</v>
      </c>
      <c r="B39" s="847" t="str">
        <f>VLOOKUP(A39,EQUIPOS!A9:D154,3,FALSE)</f>
        <v>Equipo de soldadura 400</v>
      </c>
      <c r="C39" s="848"/>
      <c r="D39" s="848"/>
      <c r="E39" s="848"/>
      <c r="F39" s="848"/>
      <c r="G39" s="848"/>
      <c r="H39" s="849"/>
      <c r="I39" s="425"/>
      <c r="J39" s="426"/>
      <c r="K39" s="273">
        <f>VLOOKUP(A39,EQUIPOS!A9:D166,4,FALSE)</f>
        <v>18891.798068584972</v>
      </c>
      <c r="L39" s="339"/>
      <c r="M39" s="340">
        <v>400</v>
      </c>
      <c r="N39" s="276">
        <f t="shared" si="0"/>
        <v>47.229495171462432</v>
      </c>
    </row>
    <row r="40" spans="1:14">
      <c r="A40" s="116" t="s">
        <v>210</v>
      </c>
      <c r="B40" s="847" t="str">
        <f>VLOOKUP(A40,EQUIPOS!A10:D154,3,FALSE)</f>
        <v>Equipo de soldadura 600</v>
      </c>
      <c r="C40" s="848"/>
      <c r="D40" s="848"/>
      <c r="E40" s="848"/>
      <c r="F40" s="848"/>
      <c r="G40" s="848"/>
      <c r="H40" s="849"/>
      <c r="I40" s="425"/>
      <c r="J40" s="426"/>
      <c r="K40" s="273">
        <f>VLOOKUP(A40,EQUIPOS!A10:D167,4,FALSE)</f>
        <v>23019.348892057216</v>
      </c>
      <c r="L40" s="339"/>
      <c r="M40" s="340">
        <v>400</v>
      </c>
      <c r="N40" s="276">
        <f t="shared" si="0"/>
        <v>57.548372230143038</v>
      </c>
    </row>
    <row r="41" spans="1:14">
      <c r="A41" s="116" t="s">
        <v>243</v>
      </c>
      <c r="B41" s="847" t="str">
        <f>VLOOKUP(A41,EQUIPOS!A11:D155,3,FALSE)</f>
        <v>Grúa 10 ton</v>
      </c>
      <c r="C41" s="848"/>
      <c r="D41" s="848"/>
      <c r="E41" s="848"/>
      <c r="F41" s="848"/>
      <c r="G41" s="848"/>
      <c r="H41" s="849"/>
      <c r="I41" s="425"/>
      <c r="J41" s="426"/>
      <c r="K41" s="273">
        <f>VLOOKUP(A41,EQUIPOS!A11:D168,4,FALSE)</f>
        <v>139260.24305899881</v>
      </c>
      <c r="L41" s="339"/>
      <c r="M41" s="340">
        <v>400</v>
      </c>
      <c r="N41" s="276">
        <f t="shared" si="0"/>
        <v>348.150607647497</v>
      </c>
    </row>
    <row r="42" spans="1:14">
      <c r="B42" s="847"/>
      <c r="C42" s="848"/>
      <c r="D42" s="848"/>
      <c r="E42" s="848"/>
      <c r="F42" s="848"/>
      <c r="G42" s="848"/>
      <c r="H42" s="849"/>
      <c r="I42" s="39"/>
      <c r="J42" s="40"/>
      <c r="K42" s="273"/>
      <c r="L42" s="280"/>
      <c r="M42" s="340"/>
      <c r="N42" s="276"/>
    </row>
    <row r="43" spans="1:14">
      <c r="B43" s="324"/>
      <c r="C43" s="325"/>
      <c r="D43" s="325"/>
      <c r="E43" s="325"/>
      <c r="F43" s="327"/>
      <c r="G43" s="327"/>
      <c r="H43" s="128"/>
      <c r="I43" s="39"/>
      <c r="J43" s="40"/>
      <c r="K43" s="273"/>
      <c r="L43" s="280"/>
      <c r="M43" s="281"/>
      <c r="N43" s="277"/>
    </row>
    <row r="44" spans="1:14">
      <c r="B44" s="854" t="s">
        <v>952</v>
      </c>
      <c r="C44" s="855"/>
      <c r="D44" s="855"/>
      <c r="E44" s="41"/>
      <c r="F44" s="42"/>
      <c r="G44" s="42"/>
      <c r="H44" s="43"/>
      <c r="I44" s="39"/>
      <c r="J44" s="40"/>
      <c r="K44" s="283"/>
      <c r="L44" s="280"/>
      <c r="M44" s="405">
        <v>0.05</v>
      </c>
      <c r="N44" s="348">
        <f>N81*M44</f>
        <v>100.80399809240021</v>
      </c>
    </row>
    <row r="45" spans="1:14" ht="15.75" thickBot="1">
      <c r="B45" s="847"/>
      <c r="C45" s="848"/>
      <c r="D45" s="848"/>
      <c r="E45" s="848"/>
      <c r="F45" s="848"/>
      <c r="G45" s="848"/>
      <c r="H45" s="849"/>
      <c r="I45" s="856"/>
      <c r="J45" s="857"/>
      <c r="K45" s="44"/>
      <c r="L45" s="858"/>
      <c r="M45" s="859"/>
      <c r="N45" s="108"/>
    </row>
    <row r="46" spans="1:14" ht="15.75" thickBot="1">
      <c r="B46" s="834" t="s">
        <v>953</v>
      </c>
      <c r="C46" s="835"/>
      <c r="D46" s="835"/>
      <c r="E46" s="835"/>
      <c r="F46" s="835"/>
      <c r="G46" s="835"/>
      <c r="H46" s="835"/>
      <c r="I46" s="835"/>
      <c r="J46" s="835"/>
      <c r="K46" s="835"/>
      <c r="L46" s="835"/>
      <c r="M46" s="836"/>
      <c r="N46" s="398">
        <f>SUM(N36:N44)</f>
        <v>782.77642993072413</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25" t="s">
        <v>944</v>
      </c>
      <c r="C50" s="826"/>
      <c r="D50" s="826"/>
      <c r="E50" s="826"/>
      <c r="F50" s="826"/>
      <c r="G50" s="826"/>
      <c r="H50" s="826"/>
      <c r="I50" s="827"/>
      <c r="J50" s="319" t="s">
        <v>945</v>
      </c>
      <c r="K50" s="88" t="s">
        <v>946</v>
      </c>
      <c r="L50" s="828" t="s">
        <v>955</v>
      </c>
      <c r="M50" s="827"/>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61178.150979875267</v>
      </c>
      <c r="N51" s="276">
        <f>K51*M51</f>
        <v>305.89075489937636</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4611.1787077860699</v>
      </c>
      <c r="N52" s="276">
        <f t="shared" ref="N52:N58" si="1">K52*M52</f>
        <v>23.055893538930349</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14985.800779763602</v>
      </c>
      <c r="N53" s="276">
        <f t="shared" si="1"/>
        <v>74.92900389881801</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12109.909323620244</v>
      </c>
      <c r="N54" s="276">
        <f t="shared" si="1"/>
        <v>121.09909323620245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21773.243829408242</v>
      </c>
      <c r="N55" s="276">
        <f t="shared" si="1"/>
        <v>217.73243829408241</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36444.716950148468</v>
      </c>
      <c r="N56" s="276">
        <f t="shared" si="1"/>
        <v>18.222358475074234</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43733.660340178161</v>
      </c>
      <c r="N57" s="276">
        <f t="shared" si="1"/>
        <v>43.733660340178162</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16660.442034353582</v>
      </c>
      <c r="N58" s="276">
        <f t="shared" si="1"/>
        <v>16.660442034353583</v>
      </c>
    </row>
    <row r="59" spans="1:14" ht="15.75" thickBot="1">
      <c r="B59" s="834" t="s">
        <v>953</v>
      </c>
      <c r="C59" s="835"/>
      <c r="D59" s="835"/>
      <c r="E59" s="835"/>
      <c r="F59" s="835"/>
      <c r="G59" s="835"/>
      <c r="H59" s="835"/>
      <c r="I59" s="835"/>
      <c r="J59" s="835"/>
      <c r="K59" s="835"/>
      <c r="L59" s="835"/>
      <c r="M59" s="836"/>
      <c r="N59" s="398">
        <f>SUM(N51:N58)</f>
        <v>821.32364471701544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7" t="s">
        <v>961</v>
      </c>
      <c r="M63" s="810"/>
      <c r="N63" s="79" t="s">
        <v>951</v>
      </c>
    </row>
    <row r="64" spans="1:14">
      <c r="B64" s="49"/>
      <c r="C64" s="321"/>
      <c r="D64" s="321"/>
      <c r="E64" s="321"/>
      <c r="F64" s="321"/>
      <c r="G64" s="321"/>
      <c r="H64" s="315"/>
      <c r="I64" s="283"/>
      <c r="J64" s="290"/>
      <c r="K64" s="283"/>
      <c r="L64" s="923"/>
      <c r="M64" s="924"/>
      <c r="N64" s="291"/>
    </row>
    <row r="65" spans="1:15">
      <c r="B65" s="49"/>
      <c r="C65" s="50"/>
      <c r="D65" s="50"/>
      <c r="E65" s="50"/>
      <c r="F65" s="50"/>
      <c r="G65" s="50"/>
      <c r="H65" s="315"/>
      <c r="I65" s="283"/>
      <c r="J65" s="290"/>
      <c r="K65" s="283"/>
      <c r="L65" s="923"/>
      <c r="M65" s="924"/>
      <c r="N65" s="291"/>
    </row>
    <row r="66" spans="1:15">
      <c r="B66" s="49"/>
      <c r="C66" s="50"/>
      <c r="D66" s="50"/>
      <c r="E66" s="50"/>
      <c r="F66" s="50"/>
      <c r="G66" s="50"/>
      <c r="H66" s="315"/>
      <c r="I66" s="283"/>
      <c r="J66" s="290"/>
      <c r="K66" s="283"/>
      <c r="L66" s="923"/>
      <c r="M66" s="924"/>
      <c r="N66" s="291"/>
    </row>
    <row r="67" spans="1:15">
      <c r="B67" s="49"/>
      <c r="C67" s="50"/>
      <c r="D67" s="50"/>
      <c r="E67" s="50"/>
      <c r="F67" s="50"/>
      <c r="G67" s="50"/>
      <c r="H67" s="315"/>
      <c r="I67" s="283"/>
      <c r="J67" s="290"/>
      <c r="K67" s="283"/>
      <c r="L67" s="923"/>
      <c r="M67" s="924"/>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3"/>
      <c r="M69" s="824"/>
      <c r="N69" s="130"/>
    </row>
    <row r="70" spans="1:15" ht="15.75" thickBot="1">
      <c r="B70" s="840" t="s">
        <v>953</v>
      </c>
      <c r="C70" s="841"/>
      <c r="D70" s="841"/>
      <c r="E70" s="841"/>
      <c r="F70" s="841"/>
      <c r="G70" s="841"/>
      <c r="H70" s="841"/>
      <c r="I70" s="841"/>
      <c r="J70" s="841"/>
      <c r="K70" s="841"/>
      <c r="L70" s="841"/>
      <c r="M70" s="842"/>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21"/>
      <c r="C80" s="822"/>
      <c r="D80" s="822"/>
      <c r="E80" s="822"/>
      <c r="F80" s="822"/>
      <c r="G80" s="822"/>
      <c r="H80" s="822"/>
      <c r="I80" s="474"/>
      <c r="J80" s="475"/>
      <c r="K80" s="478"/>
      <c r="L80" s="479"/>
      <c r="M80" s="480"/>
      <c r="N80" s="399"/>
    </row>
    <row r="81" spans="1:14" ht="15.75" thickBot="1">
      <c r="B81" s="840" t="s">
        <v>953</v>
      </c>
      <c r="C81" s="841"/>
      <c r="D81" s="841"/>
      <c r="E81" s="841"/>
      <c r="F81" s="841"/>
      <c r="G81" s="841"/>
      <c r="H81" s="841"/>
      <c r="I81" s="841"/>
      <c r="J81" s="841"/>
      <c r="K81" s="841"/>
      <c r="L81" s="841"/>
      <c r="M81" s="842"/>
      <c r="N81" s="305">
        <f>SUM(N75:N80)</f>
        <v>2016.0799618480041</v>
      </c>
    </row>
    <row r="82" spans="1:14" ht="15.75" thickBot="1">
      <c r="B82" s="36"/>
      <c r="C82" s="37"/>
      <c r="D82" s="37"/>
      <c r="E82" s="37"/>
      <c r="F82" s="37"/>
      <c r="G82" s="37"/>
      <c r="H82" s="37"/>
      <c r="I82" s="37"/>
      <c r="J82" s="37"/>
      <c r="K82" s="37"/>
      <c r="L82" s="37"/>
      <c r="M82" s="37"/>
      <c r="N82" s="38"/>
    </row>
    <row r="83" spans="1:14" ht="15.75" thickBot="1">
      <c r="B83" s="834" t="s">
        <v>967</v>
      </c>
      <c r="C83" s="835"/>
      <c r="D83" s="835"/>
      <c r="E83" s="835"/>
      <c r="F83" s="835"/>
      <c r="G83" s="835"/>
      <c r="H83" s="835"/>
      <c r="I83" s="835"/>
      <c r="J83" s="835"/>
      <c r="K83" s="835"/>
      <c r="L83" s="835"/>
      <c r="M83" s="836"/>
      <c r="N83" s="102">
        <f>N46+N59+N70+N81</f>
        <v>3620.1800364957435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5" t="s">
        <v>969</v>
      </c>
      <c r="C87" s="826"/>
      <c r="D87" s="826"/>
      <c r="E87" s="826"/>
      <c r="F87" s="826"/>
      <c r="G87" s="826"/>
      <c r="H87" s="826"/>
      <c r="I87" s="318"/>
      <c r="J87" s="338"/>
      <c r="K87" s="306" t="s">
        <v>970</v>
      </c>
      <c r="L87" s="864" t="s">
        <v>971</v>
      </c>
      <c r="M87" s="865"/>
      <c r="N87" s="307"/>
    </row>
    <row r="88" spans="1:14">
      <c r="B88" s="866" t="s">
        <v>972</v>
      </c>
      <c r="C88" s="867"/>
      <c r="D88" s="867"/>
      <c r="E88" s="867"/>
      <c r="F88" s="867"/>
      <c r="G88" s="867"/>
      <c r="H88" s="867"/>
      <c r="I88" s="90"/>
      <c r="J88" s="91"/>
      <c r="K88" s="308">
        <v>0.2</v>
      </c>
      <c r="L88" s="868">
        <f>N83*K88</f>
        <v>724.03600729914876</v>
      </c>
      <c r="M88" s="869"/>
      <c r="N88" s="54"/>
    </row>
    <row r="89" spans="1:14">
      <c r="B89" s="92" t="s">
        <v>973</v>
      </c>
      <c r="C89" s="93"/>
      <c r="D89" s="93"/>
      <c r="E89" s="93"/>
      <c r="F89" s="93"/>
      <c r="G89" s="93"/>
      <c r="H89" s="93"/>
      <c r="I89" s="90"/>
      <c r="J89" s="91"/>
      <c r="K89" s="308">
        <v>0.05</v>
      </c>
      <c r="L89" s="868">
        <f>N83*K89</f>
        <v>181.00900182478719</v>
      </c>
      <c r="M89" s="869"/>
      <c r="N89" s="54"/>
    </row>
    <row r="90" spans="1:14" ht="15.75" thickBot="1">
      <c r="B90" s="94" t="s">
        <v>974</v>
      </c>
      <c r="C90" s="95"/>
      <c r="D90" s="95"/>
      <c r="E90" s="95"/>
      <c r="F90" s="95"/>
      <c r="G90" s="95"/>
      <c r="H90" s="95"/>
      <c r="I90" s="96"/>
      <c r="J90" s="97"/>
      <c r="K90" s="309">
        <v>0.05</v>
      </c>
      <c r="L90" s="870">
        <f>N83*K90</f>
        <v>181.00900182478719</v>
      </c>
      <c r="M90" s="871"/>
      <c r="N90" s="54"/>
    </row>
    <row r="91" spans="1:14" ht="15.75" thickBot="1">
      <c r="B91" s="834" t="s">
        <v>953</v>
      </c>
      <c r="C91" s="835"/>
      <c r="D91" s="835"/>
      <c r="E91" s="835"/>
      <c r="F91" s="835"/>
      <c r="G91" s="835"/>
      <c r="H91" s="835"/>
      <c r="I91" s="835"/>
      <c r="J91" s="835"/>
      <c r="K91" s="835"/>
      <c r="L91" s="835"/>
      <c r="M91" s="836"/>
      <c r="N91" s="55">
        <f>L88+L89+L90</f>
        <v>1086.0540109487231</v>
      </c>
    </row>
    <row r="92" spans="1:14" ht="15.75" thickBot="1">
      <c r="B92" s="36"/>
      <c r="C92" s="37"/>
      <c r="D92" s="37"/>
      <c r="E92" s="37"/>
      <c r="F92" s="37"/>
      <c r="G92" s="37"/>
      <c r="H92" s="37"/>
      <c r="I92" s="37"/>
      <c r="J92" s="37"/>
      <c r="K92" s="37"/>
      <c r="L92" s="37"/>
      <c r="M92" s="37"/>
      <c r="N92" s="38"/>
    </row>
    <row r="93" spans="1:14" ht="15.75" thickBot="1">
      <c r="A93" t="s">
        <v>2016</v>
      </c>
      <c r="B93" s="834" t="s">
        <v>975</v>
      </c>
      <c r="C93" s="835"/>
      <c r="D93" s="835"/>
      <c r="E93" s="835"/>
      <c r="F93" s="835"/>
      <c r="G93" s="835"/>
      <c r="H93" s="835"/>
      <c r="I93" s="835"/>
      <c r="J93" s="835"/>
      <c r="K93" s="835"/>
      <c r="L93" s="835"/>
      <c r="M93" s="836"/>
      <c r="N93" s="192">
        <f>N83+N91</f>
        <v>4706.2340474444663</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8" t="s">
        <v>2218</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2219</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4"/>
      <c r="K123" s="984"/>
      <c r="L123" s="984"/>
      <c r="M123" s="984"/>
      <c r="N123" s="985"/>
    </row>
    <row r="124" spans="2:14" ht="15.75" thickBot="1">
      <c r="B124" s="423" t="s">
        <v>2221</v>
      </c>
      <c r="C124" s="424"/>
      <c r="D124" s="424"/>
      <c r="E124" s="263"/>
      <c r="F124" s="263"/>
      <c r="G124" s="263"/>
      <c r="H124" s="263"/>
      <c r="I124" s="263"/>
      <c r="J124" s="986"/>
      <c r="K124" s="986"/>
      <c r="L124" s="986"/>
      <c r="M124" s="986"/>
      <c r="N124" s="987"/>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42.75" customHeight="1" thickBot="1">
      <c r="A31" t="s">
        <v>1845</v>
      </c>
      <c r="B31" s="83" t="s">
        <v>1128</v>
      </c>
      <c r="C31" s="976" t="s">
        <v>2132</v>
      </c>
      <c r="D31" s="977"/>
      <c r="E31" s="977"/>
      <c r="F31" s="977"/>
      <c r="G31" s="977"/>
      <c r="H31" s="977"/>
      <c r="I31" s="977"/>
      <c r="J31" s="977"/>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188</v>
      </c>
      <c r="B36" s="847" t="str">
        <f>VLOOKUP(A36,EQUIPOS!A6:D154,3,FALSE)</f>
        <v>Diferencial</v>
      </c>
      <c r="C36" s="848"/>
      <c r="D36" s="848"/>
      <c r="E36" s="848"/>
      <c r="F36" s="848"/>
      <c r="G36" s="848"/>
      <c r="H36" s="849"/>
      <c r="I36" s="271"/>
      <c r="J36" s="272"/>
      <c r="K36" s="273">
        <f>VLOOKUP(A36,EQUIPOS!A6:D163,4,FALSE)</f>
        <v>4676.0455305158766</v>
      </c>
      <c r="L36" s="274"/>
      <c r="M36" s="340">
        <v>4</v>
      </c>
      <c r="N36" s="276">
        <f>K36/M36</f>
        <v>1169.0113826289692</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N75*M41</f>
        <v>1010.0320112950249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2179.0433939239938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341338.52868980542</v>
      </c>
      <c r="N48" s="276">
        <f>K48*M48</f>
        <v>3413.3852868980543</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50881.971947984217</v>
      </c>
      <c r="N49" s="276">
        <f>K49*M49</f>
        <v>50881.971947984217</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351513.46009469056</v>
      </c>
      <c r="N50" s="276">
        <f>K50*M50</f>
        <v>128302.41293456205</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182597.77016944432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3">
        <f>VLOOKUP(A58,TRANSPORTE!A1:D117,4,FALSE)</f>
        <v>4.0828874723190358</v>
      </c>
      <c r="M58" s="924"/>
      <c r="N58" s="291">
        <f>K58*L58</f>
        <v>1.1432084922493302</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f>
        <v>1.1432084922493302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10100.320112950249</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194878.27688481082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38975.655376962168</v>
      </c>
      <c r="M82" s="869"/>
      <c r="N82" s="54"/>
    </row>
    <row r="83" spans="1:14">
      <c r="B83" s="92" t="s">
        <v>973</v>
      </c>
      <c r="C83" s="93"/>
      <c r="D83" s="93"/>
      <c r="E83" s="93"/>
      <c r="F83" s="93"/>
      <c r="G83" s="93"/>
      <c r="H83" s="93"/>
      <c r="I83" s="90"/>
      <c r="J83" s="91"/>
      <c r="K83" s="308">
        <v>0.05</v>
      </c>
      <c r="L83" s="868">
        <f>N77*K83</f>
        <v>9743.9138442405419</v>
      </c>
      <c r="M83" s="869"/>
      <c r="N83" s="54"/>
    </row>
    <row r="84" spans="1:14" ht="15.75" thickBot="1">
      <c r="B84" s="94" t="s">
        <v>974</v>
      </c>
      <c r="C84" s="95"/>
      <c r="D84" s="95"/>
      <c r="E84" s="95"/>
      <c r="F84" s="95"/>
      <c r="G84" s="95"/>
      <c r="H84" s="95"/>
      <c r="I84" s="96"/>
      <c r="J84" s="97"/>
      <c r="K84" s="309">
        <v>0.05</v>
      </c>
      <c r="L84" s="870">
        <f>N77*K84</f>
        <v>9743.9138442405419</v>
      </c>
      <c r="M84" s="871"/>
      <c r="N84" s="54"/>
    </row>
    <row r="85" spans="1:14" ht="15.75" thickBot="1">
      <c r="B85" s="834" t="s">
        <v>953</v>
      </c>
      <c r="C85" s="835"/>
      <c r="D85" s="835"/>
      <c r="E85" s="835"/>
      <c r="F85" s="835"/>
      <c r="G85" s="835"/>
      <c r="H85" s="835"/>
      <c r="I85" s="835"/>
      <c r="J85" s="835"/>
      <c r="K85" s="835"/>
      <c r="L85" s="835"/>
      <c r="M85" s="836"/>
      <c r="N85" s="55">
        <f>L82+L83+L84</f>
        <v>58463.483065443244</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253341.75995025405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45" customHeight="1" thickBot="1">
      <c r="A31" t="s">
        <v>1845</v>
      </c>
      <c r="B31" s="83" t="s">
        <v>1129</v>
      </c>
      <c r="C31" s="997" t="s">
        <v>2133</v>
      </c>
      <c r="D31" s="998"/>
      <c r="E31" s="998"/>
      <c r="F31" s="998"/>
      <c r="G31" s="998"/>
      <c r="H31" s="998"/>
      <c r="I31" s="998"/>
      <c r="J31" s="998"/>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188</v>
      </c>
      <c r="B36" s="847" t="str">
        <f>VLOOKUP(A36,EQUIPOS!A6:D154,3,FALSE)</f>
        <v>Diferencial</v>
      </c>
      <c r="C36" s="848"/>
      <c r="D36" s="848"/>
      <c r="E36" s="848"/>
      <c r="F36" s="848"/>
      <c r="G36" s="848"/>
      <c r="H36" s="849"/>
      <c r="I36" s="271"/>
      <c r="J36" s="272"/>
      <c r="K36" s="273">
        <f>VLOOKUP(A36,EQUIPOS!A6:D163,4,FALSE)</f>
        <v>4676.0455305158766</v>
      </c>
      <c r="L36" s="274"/>
      <c r="M36" s="445">
        <v>4</v>
      </c>
      <c r="N36" s="276">
        <f>K36/M36</f>
        <v>1169.0113826289692</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N75*M41</f>
        <v>1010.0320112950249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2179.0433939239938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341338.52868980542</v>
      </c>
      <c r="N48" s="276">
        <f>K48*M48</f>
        <v>6826.7705737961087</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50881.971947984217</v>
      </c>
      <c r="N49" s="276">
        <f>K49*M49</f>
        <v>50881.971947984217</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351513.46009469056</v>
      </c>
      <c r="N50" s="276">
        <f>K50*M50</f>
        <v>161696.19164355766</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219404.934165338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3">
        <f>VLOOKUP(A58,TRANSPORTE!A1:D117,4,FALSE)</f>
        <v>4.0828874723190358</v>
      </c>
      <c r="M58" s="924"/>
      <c r="N58" s="291">
        <f>K58*L58</f>
        <v>1.1432084922493302</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f>
        <v>1.1432084922493302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10100.320112950249</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231685.4408807045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46337.088176140904</v>
      </c>
      <c r="M82" s="869"/>
      <c r="N82" s="54"/>
    </row>
    <row r="83" spans="1:14">
      <c r="B83" s="92" t="s">
        <v>973</v>
      </c>
      <c r="C83" s="93"/>
      <c r="D83" s="93"/>
      <c r="E83" s="93"/>
      <c r="F83" s="93"/>
      <c r="G83" s="93"/>
      <c r="H83" s="93"/>
      <c r="I83" s="90"/>
      <c r="J83" s="91"/>
      <c r="K83" s="308">
        <v>0.05</v>
      </c>
      <c r="L83" s="868">
        <f>N77*K83</f>
        <v>11584.272044035226</v>
      </c>
      <c r="M83" s="869"/>
      <c r="N83" s="54"/>
    </row>
    <row r="84" spans="1:14" ht="15.75" thickBot="1">
      <c r="B84" s="94" t="s">
        <v>974</v>
      </c>
      <c r="C84" s="95"/>
      <c r="D84" s="95"/>
      <c r="E84" s="95"/>
      <c r="F84" s="95"/>
      <c r="G84" s="95"/>
      <c r="H84" s="95"/>
      <c r="I84" s="96"/>
      <c r="J84" s="97"/>
      <c r="K84" s="309">
        <v>0.05</v>
      </c>
      <c r="L84" s="870">
        <f>N77*K84</f>
        <v>11584.272044035226</v>
      </c>
      <c r="M84" s="871"/>
      <c r="N84" s="54"/>
    </row>
    <row r="85" spans="1:14" ht="15.75" thickBot="1">
      <c r="B85" s="834" t="s">
        <v>953</v>
      </c>
      <c r="C85" s="835"/>
      <c r="D85" s="835"/>
      <c r="E85" s="835"/>
      <c r="F85" s="835"/>
      <c r="G85" s="835"/>
      <c r="H85" s="835"/>
      <c r="I85" s="835"/>
      <c r="J85" s="835"/>
      <c r="K85" s="835"/>
      <c r="L85" s="835"/>
      <c r="M85" s="836"/>
      <c r="N85" s="55">
        <f>L82+L83+L84</f>
        <v>69505.632264211352</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301191.07314491586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1677</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310</v>
      </c>
      <c r="B36" s="847" t="str">
        <f>VLOOKUP(A36,EQUIPOS!A6:D154,3,FALSE)</f>
        <v>Retroexcavadora A25C</v>
      </c>
      <c r="C36" s="848"/>
      <c r="D36" s="848"/>
      <c r="E36" s="848"/>
      <c r="F36" s="848"/>
      <c r="G36" s="848"/>
      <c r="H36" s="849"/>
      <c r="I36" s="271"/>
      <c r="J36" s="272"/>
      <c r="K36" s="273">
        <f>VLOOKUP(A36,EQUIPOS!A6:D163,4,FALSE)</f>
        <v>142409.74991038532</v>
      </c>
      <c r="L36" s="274"/>
      <c r="M36" s="340">
        <v>3</v>
      </c>
      <c r="N36" s="276">
        <f>K36/M36</f>
        <v>47469.916636795104</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N75*M41</f>
        <v>1346.7093483933668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48816.625985188468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341338.52868980542</v>
      </c>
      <c r="N48" s="276">
        <f>K48*M48</f>
        <v>6826.7705737961087</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43369.213170676674</v>
      </c>
      <c r="N49" s="276">
        <f>K49*M49</f>
        <v>19949.838058511272</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284997.68655016099</v>
      </c>
      <c r="N50" s="276">
        <f>K50*M50</f>
        <v>284997.68655016099</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311774.29518246837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3">
        <f>VLOOKUP(A58,TRANSPORTE!A1:D117,4,FALSE)</f>
        <v>4.0828874723190358</v>
      </c>
      <c r="M58" s="924"/>
      <c r="N58" s="291">
        <f>K58*L58</f>
        <v>1.1432084922493302</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923">
        <f>VLOOKUP(A59,TRANSPORTE!A1:D117,4,FALSE)</f>
        <v>1261.612228946582</v>
      </c>
      <c r="M59" s="924"/>
      <c r="N59" s="291">
        <f>K59*L59</f>
        <v>580.34162531542779</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581.48483380767709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24</v>
      </c>
      <c r="N69" s="399">
        <f>K69/M69</f>
        <v>9021.8333333333339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13467.093483933666</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374639.49948539818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74927.899897079638</v>
      </c>
      <c r="M82" s="869"/>
      <c r="N82" s="54"/>
    </row>
    <row r="83" spans="1:14">
      <c r="B83" s="92" t="s">
        <v>973</v>
      </c>
      <c r="C83" s="93"/>
      <c r="D83" s="93"/>
      <c r="E83" s="93"/>
      <c r="F83" s="93"/>
      <c r="G83" s="93"/>
      <c r="H83" s="93"/>
      <c r="I83" s="90"/>
      <c r="J83" s="91"/>
      <c r="K83" s="308">
        <v>0.05</v>
      </c>
      <c r="L83" s="868">
        <f>N77*K83</f>
        <v>18731.97497426991</v>
      </c>
      <c r="M83" s="869"/>
      <c r="N83" s="54"/>
    </row>
    <row r="84" spans="1:14" ht="15.75" thickBot="1">
      <c r="B84" s="94" t="s">
        <v>974</v>
      </c>
      <c r="C84" s="95"/>
      <c r="D84" s="95"/>
      <c r="E84" s="95"/>
      <c r="F84" s="95"/>
      <c r="G84" s="95"/>
      <c r="H84" s="95"/>
      <c r="I84" s="96"/>
      <c r="J84" s="97"/>
      <c r="K84" s="309">
        <v>0.05</v>
      </c>
      <c r="L84" s="870">
        <f>N77*K84</f>
        <v>18731.97497426991</v>
      </c>
      <c r="M84" s="871"/>
      <c r="N84" s="54"/>
    </row>
    <row r="85" spans="1:14" ht="15.75" thickBot="1">
      <c r="B85" s="834" t="s">
        <v>953</v>
      </c>
      <c r="C85" s="835"/>
      <c r="D85" s="835"/>
      <c r="E85" s="835"/>
      <c r="F85" s="835"/>
      <c r="G85" s="835"/>
      <c r="H85" s="835"/>
      <c r="I85" s="835"/>
      <c r="J85" s="835"/>
      <c r="K85" s="835"/>
      <c r="L85" s="835"/>
      <c r="M85" s="836"/>
      <c r="N85" s="55">
        <f>L82+L83+L84</f>
        <v>112391.84984561945</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487031.34933101764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1130</v>
      </c>
      <c r="C31" s="84" t="s">
        <v>2136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v>
      </c>
      <c r="B36" s="847" t="str">
        <f>VLOOKUP(A36,EQUIPOS!A6:D154,3,FALSE)</f>
        <v>COMPACTADOR MANUAL VIBRATORIO (RANA) con motor de 6 HP</v>
      </c>
      <c r="C36" s="848"/>
      <c r="D36" s="848"/>
      <c r="E36" s="848"/>
      <c r="F36" s="848"/>
      <c r="G36" s="848"/>
      <c r="H36" s="849"/>
      <c r="I36" s="271"/>
      <c r="J36" s="272"/>
      <c r="K36" s="273">
        <f>VLOOKUP(A36,EQUIPOS!A6:D163,4,FALSE)</f>
        <v>8900.6093693990824</v>
      </c>
      <c r="L36" s="274"/>
      <c r="M36" s="340">
        <v>0.5</v>
      </c>
      <c r="N36" s="276">
        <f>K36/M36</f>
        <v>17801.218738798165</v>
      </c>
    </row>
    <row r="37" spans="1:14">
      <c r="A37" s="116" t="s">
        <v>320</v>
      </c>
      <c r="B37" s="847" t="str">
        <f>VLOOKUP(A37,EQUIPOS!A7:D154,3,FALSE)</f>
        <v>Retroexcavadora sobre llantas, motor 62HP, Profundidad de excavación de 5.41 metros.</v>
      </c>
      <c r="C37" s="848"/>
      <c r="D37" s="848"/>
      <c r="E37" s="848"/>
      <c r="F37" s="848"/>
      <c r="G37" s="848"/>
      <c r="H37" s="849"/>
      <c r="I37" s="425"/>
      <c r="J37" s="426"/>
      <c r="K37" s="273">
        <f>VLOOKUP(A37,EQUIPOS!A7:D164,4,FALSE)</f>
        <v>147495.8124071848</v>
      </c>
      <c r="L37" s="339"/>
      <c r="M37" s="340">
        <v>1.5</v>
      </c>
      <c r="N37" s="276">
        <f>K37/M37</f>
        <v>98330.541604789862</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N75*M41</f>
        <v>2693.4186967867336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118825.17904037476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43369.213170676674</v>
      </c>
      <c r="N48" s="276">
        <f>K48*M48</f>
        <v>25154.143638992467</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155575.20771679378</v>
      </c>
      <c r="N49" s="276">
        <f>K49*M49</f>
        <v>155575.20771679378</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180729.35135578626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23">
        <f>VLOOKUP(A58,TRANSPORTE!A1:D117,4,FALSE)</f>
        <v>936.51231396317871</v>
      </c>
      <c r="M58" s="924"/>
      <c r="N58" s="291">
        <f>K58*L58</f>
        <v>936.51231396317871</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23">
        <f>VLOOKUP(A59,TRANSPORTE!A1:D117,4,FALSE)</f>
        <v>1261.612228946582</v>
      </c>
      <c r="M59" s="924"/>
      <c r="N59" s="291">
        <f>K59*L59</f>
        <v>731.73509278901759</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f>
        <v>1668.2474067521962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26934.186967867332</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328156.96477078053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65631.392954156108</v>
      </c>
      <c r="M82" s="869"/>
      <c r="N82" s="54"/>
    </row>
    <row r="83" spans="1:14">
      <c r="B83" s="92" t="s">
        <v>973</v>
      </c>
      <c r="C83" s="93"/>
      <c r="D83" s="93"/>
      <c r="E83" s="93"/>
      <c r="F83" s="93"/>
      <c r="G83" s="93"/>
      <c r="H83" s="93"/>
      <c r="I83" s="90"/>
      <c r="J83" s="91"/>
      <c r="K83" s="308">
        <v>0.05</v>
      </c>
      <c r="L83" s="868">
        <f>N77*K83</f>
        <v>16407.848238539027</v>
      </c>
      <c r="M83" s="869"/>
      <c r="N83" s="54"/>
    </row>
    <row r="84" spans="1:14" ht="15.75" thickBot="1">
      <c r="B84" s="94" t="s">
        <v>974</v>
      </c>
      <c r="C84" s="95"/>
      <c r="D84" s="95"/>
      <c r="E84" s="95"/>
      <c r="F84" s="95"/>
      <c r="G84" s="95"/>
      <c r="H84" s="95"/>
      <c r="I84" s="96"/>
      <c r="J84" s="97"/>
      <c r="K84" s="309">
        <v>0.05</v>
      </c>
      <c r="L84" s="870">
        <f>N77*K84</f>
        <v>16407.848238539027</v>
      </c>
      <c r="M84" s="871"/>
      <c r="N84" s="54"/>
    </row>
    <row r="85" spans="1:14" ht="15.75" thickBot="1">
      <c r="B85" s="834" t="s">
        <v>953</v>
      </c>
      <c r="C85" s="835"/>
      <c r="D85" s="835"/>
      <c r="E85" s="835"/>
      <c r="F85" s="835"/>
      <c r="G85" s="835"/>
      <c r="H85" s="835"/>
      <c r="I85" s="835"/>
      <c r="J85" s="835"/>
      <c r="K85" s="835"/>
      <c r="L85" s="835"/>
      <c r="M85" s="836"/>
      <c r="N85" s="55">
        <f>L82+L83+L84</f>
        <v>98447.089431234155</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426604.0542020147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1131</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v>
      </c>
      <c r="B36" s="847" t="str">
        <f>VLOOKUP(A36,EQUIPOS!A6:D154,3,FALSE)</f>
        <v>COMPACTADOR MANUAL VIBRATORIO (RANA) con motor de 6 HP</v>
      </c>
      <c r="C36" s="848"/>
      <c r="D36" s="848"/>
      <c r="E36" s="848"/>
      <c r="F36" s="848"/>
      <c r="G36" s="848"/>
      <c r="H36" s="849"/>
      <c r="I36" s="271"/>
      <c r="J36" s="272"/>
      <c r="K36" s="273">
        <f>VLOOKUP(A36,EQUIPOS!A6:D163,4,FALSE)</f>
        <v>8900.6093693990824</v>
      </c>
      <c r="L36" s="274"/>
      <c r="M36" s="340">
        <v>0.5</v>
      </c>
      <c r="N36" s="276">
        <f>K36/M36</f>
        <v>17801.218738798165</v>
      </c>
    </row>
    <row r="37" spans="1:14">
      <c r="A37" s="116" t="s">
        <v>303</v>
      </c>
      <c r="B37" s="847" t="str">
        <f>VLOOKUP(A37,EQUIPOS!A7:D154,3,FALSE)</f>
        <v>Retrocargador, pala de 1,1 m3 de capacidad, profundidad de excavación de 4.400 mm y una altura de 5.680 mm</v>
      </c>
      <c r="C37" s="848"/>
      <c r="D37" s="848"/>
      <c r="E37" s="848"/>
      <c r="F37" s="848"/>
      <c r="G37" s="848"/>
      <c r="H37" s="849"/>
      <c r="I37" s="425"/>
      <c r="J37" s="426"/>
      <c r="K37" s="273">
        <f>VLOOKUP(A37,EQUIPOS!A7:D164,4,FALSE)</f>
        <v>132237.62491678639</v>
      </c>
      <c r="L37" s="339"/>
      <c r="M37" s="340">
        <v>1.5</v>
      </c>
      <c r="N37" s="276">
        <f>K37/M37</f>
        <v>88158.416611190929</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N75*M41</f>
        <v>2693.4186967867336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108653.05404677583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43369.213170676674</v>
      </c>
      <c r="N48" s="276">
        <f>K48*M48</f>
        <v>25154.143638992467</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155575.20771679378</v>
      </c>
      <c r="N49" s="276">
        <f>K49*M49</f>
        <v>155575.20771679378</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180729.35135578626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23">
        <f>VLOOKUP(A58,TRANSPORTE!A1:D117,4,FALSE)</f>
        <v>936.51231396317871</v>
      </c>
      <c r="M58" s="924"/>
      <c r="N58" s="291">
        <f>K58*L58</f>
        <v>936.51231396317871</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23">
        <f>VLOOKUP(A59,TRANSPORTE!A1:D117,4,FALSE)</f>
        <v>1261.612228946582</v>
      </c>
      <c r="M59" s="924"/>
      <c r="N59" s="291">
        <f>K59*L59</f>
        <v>731.73509278901759</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1668.2474067521962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26934.186967867332</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317984.83977718162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63596.967955436325</v>
      </c>
      <c r="M82" s="869"/>
      <c r="N82" s="54"/>
    </row>
    <row r="83" spans="1:14">
      <c r="B83" s="92" t="s">
        <v>973</v>
      </c>
      <c r="C83" s="93"/>
      <c r="D83" s="93"/>
      <c r="E83" s="93"/>
      <c r="F83" s="93"/>
      <c r="G83" s="93"/>
      <c r="H83" s="93"/>
      <c r="I83" s="90"/>
      <c r="J83" s="91"/>
      <c r="K83" s="308">
        <v>0.05</v>
      </c>
      <c r="L83" s="868">
        <f>N77*K83</f>
        <v>15899.241988859081</v>
      </c>
      <c r="M83" s="869"/>
      <c r="N83" s="54"/>
    </row>
    <row r="84" spans="1:14" ht="15.75" thickBot="1">
      <c r="B84" s="94" t="s">
        <v>974</v>
      </c>
      <c r="C84" s="95"/>
      <c r="D84" s="95"/>
      <c r="E84" s="95"/>
      <c r="F84" s="95"/>
      <c r="G84" s="95"/>
      <c r="H84" s="95"/>
      <c r="I84" s="96"/>
      <c r="J84" s="97"/>
      <c r="K84" s="309">
        <v>0.05</v>
      </c>
      <c r="L84" s="870">
        <f>N77*K84</f>
        <v>15899.241988859081</v>
      </c>
      <c r="M84" s="871"/>
      <c r="N84" s="54"/>
    </row>
    <row r="85" spans="1:14" ht="15.75" thickBot="1">
      <c r="B85" s="834" t="s">
        <v>953</v>
      </c>
      <c r="C85" s="835"/>
      <c r="D85" s="835"/>
      <c r="E85" s="835"/>
      <c r="F85" s="835"/>
      <c r="G85" s="835"/>
      <c r="H85" s="835"/>
      <c r="I85" s="835"/>
      <c r="J85" s="835"/>
      <c r="K85" s="835"/>
      <c r="L85" s="835"/>
      <c r="M85" s="836"/>
      <c r="N85" s="55">
        <f>L82+L83+L84</f>
        <v>95395.451933154487</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413380.29171033611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1678</v>
      </c>
      <c r="C31" s="84" t="s">
        <v>1679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134.53962180720401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9391.9639887320864</v>
      </c>
      <c r="N48" s="276">
        <f>K48*M48</f>
        <v>9391.9639887320864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9391.9639887320864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2690.7924361440801</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12217.29604668337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2443.4592093366741</v>
      </c>
      <c r="M82" s="869"/>
      <c r="N82" s="54"/>
    </row>
    <row r="83" spans="1:14">
      <c r="B83" s="92" t="s">
        <v>973</v>
      </c>
      <c r="C83" s="93"/>
      <c r="D83" s="93"/>
      <c r="E83" s="93"/>
      <c r="F83" s="93"/>
      <c r="G83" s="93"/>
      <c r="H83" s="93"/>
      <c r="I83" s="90"/>
      <c r="J83" s="91"/>
      <c r="K83" s="308">
        <v>0.05</v>
      </c>
      <c r="L83" s="868">
        <f>N77*K83</f>
        <v>610.86480233416853</v>
      </c>
      <c r="M83" s="869"/>
      <c r="N83" s="54"/>
    </row>
    <row r="84" spans="1:14" ht="15.75" thickBot="1">
      <c r="B84" s="94" t="s">
        <v>974</v>
      </c>
      <c r="C84" s="95"/>
      <c r="D84" s="95"/>
      <c r="E84" s="95"/>
      <c r="F84" s="95"/>
      <c r="G84" s="95"/>
      <c r="H84" s="95"/>
      <c r="I84" s="96"/>
      <c r="J84" s="97"/>
      <c r="K84" s="309">
        <v>0.05</v>
      </c>
      <c r="L84" s="870">
        <f>N77*K84</f>
        <v>610.86480233416853</v>
      </c>
      <c r="M84" s="871"/>
      <c r="N84" s="54"/>
    </row>
    <row r="85" spans="1:14" ht="15.75" thickBot="1">
      <c r="B85" s="834" t="s">
        <v>953</v>
      </c>
      <c r="C85" s="835"/>
      <c r="D85" s="835"/>
      <c r="E85" s="835"/>
      <c r="F85" s="835"/>
      <c r="G85" s="835"/>
      <c r="H85" s="835"/>
      <c r="I85" s="835"/>
      <c r="J85" s="835"/>
      <c r="K85" s="835"/>
      <c r="L85" s="835"/>
      <c r="M85" s="836"/>
      <c r="N85" s="55">
        <f>L82+L83+L84</f>
        <v>3665.188814005011</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15882.484860688381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1001" t="s">
        <v>944</v>
      </c>
      <c r="D30" s="1002"/>
      <c r="E30" s="1002"/>
      <c r="F30" s="1002"/>
      <c r="G30" s="1002"/>
      <c r="H30" s="1002"/>
      <c r="I30" s="1002"/>
      <c r="J30" s="458"/>
      <c r="K30" s="311"/>
      <c r="L30" s="845" t="s">
        <v>945</v>
      </c>
      <c r="M30" s="846"/>
      <c r="N30" s="74" t="s">
        <v>946</v>
      </c>
    </row>
    <row r="31" spans="1:14" ht="30" customHeight="1" thickBot="1">
      <c r="A31" t="s">
        <v>1845</v>
      </c>
      <c r="B31" s="83" t="s">
        <v>1132</v>
      </c>
      <c r="C31" s="999" t="s">
        <v>2137</v>
      </c>
      <c r="D31" s="1000"/>
      <c r="E31" s="1000"/>
      <c r="F31" s="1000"/>
      <c r="G31" s="1000"/>
      <c r="H31" s="1000"/>
      <c r="I31" s="1000"/>
      <c r="J31" s="1000"/>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2020.0640225900497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341338.52868980542</v>
      </c>
      <c r="N50" s="276">
        <f>K50*M50</f>
        <v>40960.623442776647</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5867.7896280000004</v>
      </c>
      <c r="N51" s="276">
        <f>K51*M51</f>
        <v>11735.579256000001</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104127.76271470991</v>
      </c>
      <c r="N52" s="276">
        <f>K52*M52</f>
        <v>52063.881357354956</v>
      </c>
    </row>
    <row r="53" spans="1:14" ht="15.75" thickBot="1">
      <c r="B53" s="834" t="s">
        <v>953</v>
      </c>
      <c r="C53" s="835"/>
      <c r="D53" s="835"/>
      <c r="E53" s="835"/>
      <c r="F53" s="835"/>
      <c r="G53" s="835"/>
      <c r="H53" s="835"/>
      <c r="I53" s="835"/>
      <c r="J53" s="835"/>
      <c r="K53" s="835"/>
      <c r="L53" s="835"/>
      <c r="M53" s="836"/>
      <c r="N53" s="398">
        <f>SUM(N48:N52)</f>
        <v>180429.72922091128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3">
        <f>VLOOKUP(A58,TRANSPORTE!A1:D117,4,FALSE)</f>
        <v>1320.9386327777418</v>
      </c>
      <c r="M58" s="924"/>
      <c r="N58" s="291">
        <f>K58*L58</f>
        <v>1453.032496055516</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1453.032496055516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40401.280451800994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224304.10619135786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44860.821238271572</v>
      </c>
      <c r="M82" s="869"/>
      <c r="N82" s="54"/>
    </row>
    <row r="83" spans="1:14">
      <c r="B83" s="92" t="s">
        <v>973</v>
      </c>
      <c r="C83" s="93"/>
      <c r="D83" s="93"/>
      <c r="E83" s="93"/>
      <c r="F83" s="93"/>
      <c r="G83" s="93"/>
      <c r="H83" s="93"/>
      <c r="I83" s="90"/>
      <c r="J83" s="91"/>
      <c r="K83" s="308">
        <v>0.05</v>
      </c>
      <c r="L83" s="868">
        <f>N77*K83</f>
        <v>11215.205309567893</v>
      </c>
      <c r="M83" s="869"/>
      <c r="N83" s="54"/>
    </row>
    <row r="84" spans="1:14" ht="15.75" thickBot="1">
      <c r="B84" s="94" t="s">
        <v>974</v>
      </c>
      <c r="C84" s="95"/>
      <c r="D84" s="95"/>
      <c r="E84" s="95"/>
      <c r="F84" s="95"/>
      <c r="G84" s="95"/>
      <c r="H84" s="95"/>
      <c r="I84" s="96"/>
      <c r="J84" s="97"/>
      <c r="K84" s="309">
        <v>0.05</v>
      </c>
      <c r="L84" s="870">
        <f>N77*K84</f>
        <v>11215.205309567893</v>
      </c>
      <c r="M84" s="871"/>
      <c r="N84" s="54"/>
    </row>
    <row r="85" spans="1:14" ht="15.75" thickBot="1">
      <c r="B85" s="834" t="s">
        <v>953</v>
      </c>
      <c r="C85" s="835"/>
      <c r="D85" s="835"/>
      <c r="E85" s="835"/>
      <c r="F85" s="835"/>
      <c r="G85" s="835"/>
      <c r="H85" s="835"/>
      <c r="I85" s="835"/>
      <c r="J85" s="835"/>
      <c r="K85" s="835"/>
      <c r="L85" s="835"/>
      <c r="M85" s="836"/>
      <c r="N85" s="55">
        <f>L82+L83+L84</f>
        <v>67291.231857407358</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291595.3380487652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1001" t="s">
        <v>944</v>
      </c>
      <c r="D30" s="1002"/>
      <c r="E30" s="1002"/>
      <c r="F30" s="1002"/>
      <c r="G30" s="1002"/>
      <c r="H30" s="1002"/>
      <c r="I30" s="1002"/>
      <c r="J30" s="458"/>
      <c r="K30" s="311"/>
      <c r="L30" s="845" t="s">
        <v>945</v>
      </c>
      <c r="M30" s="846"/>
      <c r="N30" s="74" t="s">
        <v>946</v>
      </c>
    </row>
    <row r="31" spans="1:14" ht="27" customHeight="1" thickBot="1">
      <c r="A31" t="s">
        <v>1845</v>
      </c>
      <c r="B31" s="83" t="s">
        <v>1133</v>
      </c>
      <c r="C31" s="999" t="s">
        <v>2138</v>
      </c>
      <c r="D31" s="1000"/>
      <c r="E31" s="1000"/>
      <c r="F31" s="1000"/>
      <c r="G31" s="1000"/>
      <c r="H31" s="1000"/>
      <c r="I31" s="1000"/>
      <c r="J31" s="1000"/>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2020.0640225900497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341338.52868980542</v>
      </c>
      <c r="N50" s="276">
        <f>K50*M50</f>
        <v>40960.623442776647</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5867.7896280000004</v>
      </c>
      <c r="N51" s="276">
        <f>K51*M51</f>
        <v>11735.579256000001</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133825.00064094516</v>
      </c>
      <c r="N52" s="276">
        <f>K52*M52</f>
        <v>66912.50032047258</v>
      </c>
    </row>
    <row r="53" spans="1:14" ht="15.75" thickBot="1">
      <c r="B53" s="834" t="s">
        <v>953</v>
      </c>
      <c r="C53" s="835"/>
      <c r="D53" s="835"/>
      <c r="E53" s="835"/>
      <c r="F53" s="835"/>
      <c r="G53" s="835"/>
      <c r="H53" s="835"/>
      <c r="I53" s="835"/>
      <c r="J53" s="835"/>
      <c r="K53" s="835"/>
      <c r="L53" s="835"/>
      <c r="M53" s="836"/>
      <c r="N53" s="398">
        <f>SUM(N48:N52)</f>
        <v>195278.34818402893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3">
        <f>VLOOKUP(A58,TRANSPORTE!A1:D117,4,FALSE)</f>
        <v>1320.9386327777418</v>
      </c>
      <c r="M58" s="924"/>
      <c r="N58" s="291">
        <f>K58*L58</f>
        <v>1453.032496055516</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1453.032496055516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40401.280451800994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239152.72515447551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47830.545030895104</v>
      </c>
      <c r="M82" s="869"/>
      <c r="N82" s="54"/>
    </row>
    <row r="83" spans="1:14">
      <c r="B83" s="92" t="s">
        <v>973</v>
      </c>
      <c r="C83" s="93"/>
      <c r="D83" s="93"/>
      <c r="E83" s="93"/>
      <c r="F83" s="93"/>
      <c r="G83" s="93"/>
      <c r="H83" s="93"/>
      <c r="I83" s="90"/>
      <c r="J83" s="91"/>
      <c r="K83" s="308">
        <v>0.05</v>
      </c>
      <c r="L83" s="868">
        <f>N77*K83</f>
        <v>11957.636257723776</v>
      </c>
      <c r="M83" s="869"/>
      <c r="N83" s="54"/>
    </row>
    <row r="84" spans="1:14" ht="15.75" thickBot="1">
      <c r="B84" s="94" t="s">
        <v>974</v>
      </c>
      <c r="C84" s="95"/>
      <c r="D84" s="95"/>
      <c r="E84" s="95"/>
      <c r="F84" s="95"/>
      <c r="G84" s="95"/>
      <c r="H84" s="95"/>
      <c r="I84" s="96"/>
      <c r="J84" s="97"/>
      <c r="K84" s="309">
        <v>0.05</v>
      </c>
      <c r="L84" s="870">
        <f>N77*K84</f>
        <v>11957.636257723776</v>
      </c>
      <c r="M84" s="871"/>
      <c r="N84" s="54"/>
    </row>
    <row r="85" spans="1:14" ht="15.75" thickBot="1">
      <c r="B85" s="834" t="s">
        <v>953</v>
      </c>
      <c r="C85" s="835"/>
      <c r="D85" s="835"/>
      <c r="E85" s="835"/>
      <c r="F85" s="835"/>
      <c r="G85" s="835"/>
      <c r="H85" s="835"/>
      <c r="I85" s="835"/>
      <c r="J85" s="835"/>
      <c r="K85" s="835"/>
      <c r="L85" s="835"/>
      <c r="M85" s="836"/>
      <c r="N85" s="55">
        <f>L82+L83+L84</f>
        <v>71745.81754634266</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310898.54270081816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1001" t="s">
        <v>944</v>
      </c>
      <c r="D30" s="1002"/>
      <c r="E30" s="1002"/>
      <c r="F30" s="1002"/>
      <c r="G30" s="1002"/>
      <c r="H30" s="1002"/>
      <c r="I30" s="1002"/>
      <c r="J30" s="458"/>
      <c r="K30" s="311"/>
      <c r="L30" s="845" t="s">
        <v>945</v>
      </c>
      <c r="M30" s="846"/>
      <c r="N30" s="74" t="s">
        <v>946</v>
      </c>
    </row>
    <row r="31" spans="1:14" ht="27" customHeight="1" thickBot="1">
      <c r="A31" t="s">
        <v>1845</v>
      </c>
      <c r="B31" s="83" t="s">
        <v>1680</v>
      </c>
      <c r="C31" s="999" t="s">
        <v>2139</v>
      </c>
      <c r="D31" s="1000"/>
      <c r="E31" s="1000"/>
      <c r="F31" s="1000"/>
      <c r="G31" s="1000"/>
      <c r="H31" s="1000"/>
      <c r="I31" s="1000"/>
      <c r="J31" s="1000"/>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2020.0640225900497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341338.52868980542</v>
      </c>
      <c r="N50" s="276">
        <f>K50*M50</f>
        <v>40960.623442776647</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5867.7896280000004</v>
      </c>
      <c r="N51" s="276">
        <f>K51*M51</f>
        <v>11735.579256000001</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206677.26984730066</v>
      </c>
      <c r="N52" s="276">
        <f>K52*M52</f>
        <v>103338.63492365033</v>
      </c>
    </row>
    <row r="53" spans="1:14" ht="15.75" thickBot="1">
      <c r="B53" s="834" t="s">
        <v>953</v>
      </c>
      <c r="C53" s="835"/>
      <c r="D53" s="835"/>
      <c r="E53" s="835"/>
      <c r="F53" s="835"/>
      <c r="G53" s="835"/>
      <c r="H53" s="835"/>
      <c r="I53" s="835"/>
      <c r="J53" s="835"/>
      <c r="K53" s="835"/>
      <c r="L53" s="835"/>
      <c r="M53" s="836"/>
      <c r="N53" s="398">
        <f>SUM(N48:N52)</f>
        <v>231704.48278720665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3">
        <f>VLOOKUP(A58,TRANSPORTE!A1:D117,4,FALSE)</f>
        <v>1320.9386327777418</v>
      </c>
      <c r="M58" s="924"/>
      <c r="N58" s="291">
        <f>K58*L58</f>
        <v>1453.032496055516</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1453.032496055516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40401.280451800994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275578.8597576532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55115.771951530645</v>
      </c>
      <c r="M82" s="869"/>
      <c r="N82" s="54"/>
    </row>
    <row r="83" spans="1:14">
      <c r="B83" s="92" t="s">
        <v>973</v>
      </c>
      <c r="C83" s="93"/>
      <c r="D83" s="93"/>
      <c r="E83" s="93"/>
      <c r="F83" s="93"/>
      <c r="G83" s="93"/>
      <c r="H83" s="93"/>
      <c r="I83" s="90"/>
      <c r="J83" s="91"/>
      <c r="K83" s="308">
        <v>0.05</v>
      </c>
      <c r="L83" s="868">
        <f>N77*K83</f>
        <v>13778.942987882661</v>
      </c>
      <c r="M83" s="869"/>
      <c r="N83" s="54"/>
    </row>
    <row r="84" spans="1:14" ht="15.75" thickBot="1">
      <c r="B84" s="94" t="s">
        <v>974</v>
      </c>
      <c r="C84" s="95"/>
      <c r="D84" s="95"/>
      <c r="E84" s="95"/>
      <c r="F84" s="95"/>
      <c r="G84" s="95"/>
      <c r="H84" s="95"/>
      <c r="I84" s="96"/>
      <c r="J84" s="97"/>
      <c r="K84" s="309">
        <v>0.05</v>
      </c>
      <c r="L84" s="870">
        <f>N77*K84</f>
        <v>13778.942987882661</v>
      </c>
      <c r="M84" s="871"/>
      <c r="N84" s="54"/>
    </row>
    <row r="85" spans="1:14" ht="15.75" thickBot="1">
      <c r="B85" s="834" t="s">
        <v>953</v>
      </c>
      <c r="C85" s="835"/>
      <c r="D85" s="835"/>
      <c r="E85" s="835"/>
      <c r="F85" s="835"/>
      <c r="G85" s="835"/>
      <c r="H85" s="835"/>
      <c r="I85" s="835"/>
      <c r="J85" s="835"/>
      <c r="K85" s="835"/>
      <c r="L85" s="835"/>
      <c r="M85" s="836"/>
      <c r="N85" s="55">
        <f>L82+L83+L84</f>
        <v>82673.657927295964</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358252.51768494915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1001" t="s">
        <v>944</v>
      </c>
      <c r="D30" s="1002"/>
      <c r="E30" s="1002"/>
      <c r="F30" s="1002"/>
      <c r="G30" s="1002"/>
      <c r="H30" s="1002"/>
      <c r="I30" s="1002"/>
      <c r="J30" s="458"/>
      <c r="K30" s="311"/>
      <c r="L30" s="845" t="s">
        <v>945</v>
      </c>
      <c r="M30" s="846"/>
      <c r="N30" s="74" t="s">
        <v>946</v>
      </c>
    </row>
    <row r="31" spans="1:14" ht="28.5" customHeight="1" thickBot="1">
      <c r="A31" t="s">
        <v>1845</v>
      </c>
      <c r="B31" s="83" t="s">
        <v>1681</v>
      </c>
      <c r="C31" s="999" t="s">
        <v>2140</v>
      </c>
      <c r="D31" s="1000"/>
      <c r="E31" s="1000"/>
      <c r="F31" s="1000"/>
      <c r="G31" s="1000"/>
      <c r="H31" s="1000"/>
      <c r="I31" s="1000"/>
      <c r="J31" s="1000"/>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2020.0640225900497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341338.52868980542</v>
      </c>
      <c r="N50" s="276">
        <f>K50*M50</f>
        <v>40960.623442776647</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5867.7896280000004</v>
      </c>
      <c r="N51" s="276">
        <f>K51*M51</f>
        <v>11735.579256000001</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206677.26984730066</v>
      </c>
      <c r="N52" s="276">
        <f>K52*M52</f>
        <v>103338.63492365033</v>
      </c>
    </row>
    <row r="53" spans="1:14" ht="15.75" thickBot="1">
      <c r="B53" s="834" t="s">
        <v>953</v>
      </c>
      <c r="C53" s="835"/>
      <c r="D53" s="835"/>
      <c r="E53" s="835"/>
      <c r="F53" s="835"/>
      <c r="G53" s="835"/>
      <c r="H53" s="835"/>
      <c r="I53" s="835"/>
      <c r="J53" s="835"/>
      <c r="K53" s="835"/>
      <c r="L53" s="835"/>
      <c r="M53" s="836"/>
      <c r="N53" s="398">
        <f>SUM(N48:N52)</f>
        <v>231704.48278720665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3">
        <f>VLOOKUP(A58,TRANSPORTE!A1:D117,4,FALSE)</f>
        <v>1320.9386327777418</v>
      </c>
      <c r="M58" s="924"/>
      <c r="N58" s="291">
        <f>K58*L58</f>
        <v>1453.032496055516</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1453.032496055516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40401.280451800994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275578.8597576532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55115.771951530645</v>
      </c>
      <c r="M82" s="869"/>
      <c r="N82" s="54"/>
    </row>
    <row r="83" spans="1:14">
      <c r="B83" s="92" t="s">
        <v>973</v>
      </c>
      <c r="C83" s="93"/>
      <c r="D83" s="93"/>
      <c r="E83" s="93"/>
      <c r="F83" s="93"/>
      <c r="G83" s="93"/>
      <c r="H83" s="93"/>
      <c r="I83" s="90"/>
      <c r="J83" s="91"/>
      <c r="K83" s="308">
        <v>0.05</v>
      </c>
      <c r="L83" s="868">
        <f>N77*K83</f>
        <v>13778.942987882661</v>
      </c>
      <c r="M83" s="869"/>
      <c r="N83" s="54"/>
    </row>
    <row r="84" spans="1:14" ht="15.75" thickBot="1">
      <c r="B84" s="94" t="s">
        <v>974</v>
      </c>
      <c r="C84" s="95"/>
      <c r="D84" s="95"/>
      <c r="E84" s="95"/>
      <c r="F84" s="95"/>
      <c r="G84" s="95"/>
      <c r="H84" s="95"/>
      <c r="I84" s="96"/>
      <c r="J84" s="97"/>
      <c r="K84" s="309">
        <v>0.05</v>
      </c>
      <c r="L84" s="870">
        <f>N77*K84</f>
        <v>13778.942987882661</v>
      </c>
      <c r="M84" s="871"/>
      <c r="N84" s="54"/>
    </row>
    <row r="85" spans="1:14" ht="15.75" thickBot="1">
      <c r="B85" s="834" t="s">
        <v>953</v>
      </c>
      <c r="C85" s="835"/>
      <c r="D85" s="835"/>
      <c r="E85" s="835"/>
      <c r="F85" s="835"/>
      <c r="G85" s="835"/>
      <c r="H85" s="835"/>
      <c r="I85" s="835"/>
      <c r="J85" s="835"/>
      <c r="K85" s="835"/>
      <c r="L85" s="835"/>
      <c r="M85" s="836"/>
      <c r="N85" s="55">
        <f>L82+L83+L84</f>
        <v>82673.657927295964</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358252.51768494915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1682</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257</v>
      </c>
      <c r="B36" s="847" t="str">
        <f>VLOOKUP(A36,EQUIPOS!A6:D154,3,FALSE)</f>
        <v>Mezcladora de concreto 1 bulto</v>
      </c>
      <c r="C36" s="848"/>
      <c r="D36" s="848"/>
      <c r="E36" s="848"/>
      <c r="F36" s="848"/>
      <c r="G36" s="848"/>
      <c r="H36" s="849"/>
      <c r="I36" s="271"/>
      <c r="J36" s="272"/>
      <c r="K36" s="273">
        <f>VLOOKUP(A36,EQUIPOS!A6:D163,4,FALSE)</f>
        <v>21183.450299169817</v>
      </c>
      <c r="L36" s="274"/>
      <c r="M36" s="340">
        <v>1</v>
      </c>
      <c r="N36" s="276">
        <f>K36*M36</f>
        <v>21183.450299169817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3373.3390225900498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24556.789321759868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76825.463330912971</v>
      </c>
      <c r="N48" s="276">
        <f t="shared" ref="N48:N53" si="0">K48*M48</f>
        <v>38720.033518780139</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5867.7896280000004</v>
      </c>
      <c r="N49" s="276">
        <f t="shared" si="0"/>
        <v>11735.579256000001</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71.848156273149826</v>
      </c>
      <c r="N50" s="276">
        <f t="shared" si="0"/>
        <v>7975.1453463196303</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59657.919092138749</v>
      </c>
      <c r="N51" s="276">
        <f t="shared" si="0"/>
        <v>23863.167636855502</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76825.463330912971</v>
      </c>
      <c r="N52" s="277">
        <f t="shared" si="0"/>
        <v>29040.025139085104</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458.16215594472357</v>
      </c>
      <c r="N53" s="277">
        <f t="shared" si="0"/>
        <v>71473.296327376869</v>
      </c>
    </row>
    <row r="54" spans="1:14">
      <c r="B54" s="324"/>
      <c r="C54" s="321"/>
      <c r="D54" s="321"/>
      <c r="E54" s="321"/>
      <c r="F54" s="321"/>
      <c r="G54" s="321"/>
      <c r="H54" s="321"/>
      <c r="I54" s="321"/>
      <c r="J54" s="315"/>
      <c r="K54" s="47"/>
      <c r="L54" s="322"/>
      <c r="M54" s="430"/>
      <c r="N54" s="277"/>
    </row>
    <row r="55" spans="1:14" ht="15.75" thickBot="1">
      <c r="B55" s="840" t="s">
        <v>953</v>
      </c>
      <c r="C55" s="841"/>
      <c r="D55" s="841"/>
      <c r="E55" s="841"/>
      <c r="F55" s="841"/>
      <c r="G55" s="841"/>
      <c r="H55" s="841"/>
      <c r="I55" s="841"/>
      <c r="J55" s="841"/>
      <c r="K55" s="841"/>
      <c r="L55" s="841"/>
      <c r="M55" s="842"/>
      <c r="N55" s="107">
        <f>SUM(N48:N54)</f>
        <v>182807.24722441722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923">
        <f>VLOOKUP(A60,TRANSPORTE!A1:D117,4,FALSE)</f>
        <v>1320.9386327777418</v>
      </c>
      <c r="M60" s="924"/>
      <c r="N60" s="291">
        <f>K60*L60</f>
        <v>528.3754531110967</v>
      </c>
    </row>
    <row r="61" spans="1:14">
      <c r="A61" t="s">
        <v>1229</v>
      </c>
      <c r="B61" s="49" t="str">
        <f>VLOOKUP(A61,TRANSPORTE!A1:D117,3,FALSE)</f>
        <v>Transporte de arena</v>
      </c>
      <c r="C61" s="50"/>
      <c r="D61" s="50"/>
      <c r="E61" s="50"/>
      <c r="F61" s="50"/>
      <c r="G61" s="50"/>
      <c r="H61" s="315" t="s">
        <v>339</v>
      </c>
      <c r="I61" s="283">
        <v>0.378</v>
      </c>
      <c r="J61" s="290">
        <v>1</v>
      </c>
      <c r="K61" s="283">
        <f>I61*J61</f>
        <v>0.378</v>
      </c>
      <c r="L61" s="923">
        <f>VLOOKUP(A61,TRANSPORTE!A1:D117,4,FALSE)</f>
        <v>1320.9386327777418</v>
      </c>
      <c r="M61" s="924"/>
      <c r="N61" s="291">
        <f t="shared" ref="N61:N62" si="1">K61*L61</f>
        <v>499.31480318998638</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923">
        <f>VLOOKUP(A62,TRANSPORTE!A1:D117,4,FALSE)</f>
        <v>1320.9386327777418</v>
      </c>
      <c r="M62" s="924"/>
      <c r="N62" s="291">
        <f t="shared" si="1"/>
        <v>665.75307091998184</v>
      </c>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1693.4433272210649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8</v>
      </c>
      <c r="N71" s="399">
        <f>K71/M71</f>
        <v>54131</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67466.780451800994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276524.26032519911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55304.852065039828</v>
      </c>
      <c r="M84" s="869"/>
      <c r="N84" s="54"/>
    </row>
    <row r="85" spans="1:14">
      <c r="B85" s="92" t="s">
        <v>973</v>
      </c>
      <c r="C85" s="93"/>
      <c r="D85" s="93"/>
      <c r="E85" s="93"/>
      <c r="F85" s="93"/>
      <c r="G85" s="93"/>
      <c r="H85" s="93"/>
      <c r="I85" s="90"/>
      <c r="J85" s="91"/>
      <c r="K85" s="308">
        <v>0.05</v>
      </c>
      <c r="L85" s="868">
        <f>N79*K85</f>
        <v>13826.213016259957</v>
      </c>
      <c r="M85" s="869"/>
      <c r="N85" s="54"/>
    </row>
    <row r="86" spans="1:14" ht="15.75" thickBot="1">
      <c r="B86" s="94" t="s">
        <v>974</v>
      </c>
      <c r="C86" s="95"/>
      <c r="D86" s="95"/>
      <c r="E86" s="95"/>
      <c r="F86" s="95"/>
      <c r="G86" s="95"/>
      <c r="H86" s="95"/>
      <c r="I86" s="96"/>
      <c r="J86" s="97"/>
      <c r="K86" s="309">
        <v>0.05</v>
      </c>
      <c r="L86" s="870">
        <f>N79*K86</f>
        <v>13826.213016259957</v>
      </c>
      <c r="M86" s="871"/>
      <c r="N86" s="54"/>
    </row>
    <row r="87" spans="1:14" ht="15.75" thickBot="1">
      <c r="B87" s="834" t="s">
        <v>953</v>
      </c>
      <c r="C87" s="835"/>
      <c r="D87" s="835"/>
      <c r="E87" s="835"/>
      <c r="F87" s="835"/>
      <c r="G87" s="835"/>
      <c r="H87" s="835"/>
      <c r="I87" s="835"/>
      <c r="J87" s="835"/>
      <c r="K87" s="835"/>
      <c r="L87" s="835"/>
      <c r="M87" s="836"/>
      <c r="N87" s="55">
        <f>L84+L85+L86</f>
        <v>82957.278097559727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359481.53842275881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election activeCell="C72" sqref="C72"/>
    </sheetView>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1134</v>
      </c>
      <c r="C31" s="84" t="s">
        <v>2142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1345.39621807204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1345.39621807204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1511.9351146175879</v>
      </c>
      <c r="N48" s="276">
        <f>K48*M48</f>
        <v>755.96755730879397</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351513.46009469056</v>
      </c>
      <c r="N49" s="276">
        <f>K49*M49</f>
        <v>355028.59469563747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5867.7896280000004</v>
      </c>
      <c r="N50" s="276">
        <f>K50*M50</f>
        <v>1760.3368884000001</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840" t="s">
        <v>953</v>
      </c>
      <c r="C55" s="841"/>
      <c r="D55" s="841"/>
      <c r="E55" s="841"/>
      <c r="F55" s="841"/>
      <c r="G55" s="841"/>
      <c r="H55" s="841"/>
      <c r="I55" s="841"/>
      <c r="J55" s="841"/>
      <c r="K55" s="841"/>
      <c r="L55" s="841"/>
      <c r="M55" s="842"/>
      <c r="N55" s="107">
        <f>SUM(N48:N54)</f>
        <v>357544.89914134628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923">
        <f>VLOOKUP(A60,TRANSPORTE!A1:D117,4,FALSE)</f>
        <v>1371.7439648076547</v>
      </c>
      <c r="M60" s="924"/>
      <c r="N60" s="291">
        <f>K60*L60</f>
        <v>1385.4614044557313</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1385.4614044557313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26907.924361440797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387183.68112531485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77436.736225062967</v>
      </c>
      <c r="M84" s="869"/>
      <c r="N84" s="54"/>
    </row>
    <row r="85" spans="1:14">
      <c r="B85" s="92" t="s">
        <v>973</v>
      </c>
      <c r="C85" s="93"/>
      <c r="D85" s="93"/>
      <c r="E85" s="93"/>
      <c r="F85" s="93"/>
      <c r="G85" s="93"/>
      <c r="H85" s="93"/>
      <c r="I85" s="90"/>
      <c r="J85" s="91"/>
      <c r="K85" s="308">
        <v>0.05</v>
      </c>
      <c r="L85" s="868">
        <f>N79*K85</f>
        <v>19359.184056265742</v>
      </c>
      <c r="M85" s="869"/>
      <c r="N85" s="54"/>
    </row>
    <row r="86" spans="1:14" ht="15.75" thickBot="1">
      <c r="B86" s="94" t="s">
        <v>974</v>
      </c>
      <c r="C86" s="95"/>
      <c r="D86" s="95"/>
      <c r="E86" s="95"/>
      <c r="F86" s="95"/>
      <c r="G86" s="95"/>
      <c r="H86" s="95"/>
      <c r="I86" s="96"/>
      <c r="J86" s="97"/>
      <c r="K86" s="309">
        <v>0.05</v>
      </c>
      <c r="L86" s="870">
        <f>N79*K86</f>
        <v>19359.184056265742</v>
      </c>
      <c r="M86" s="871"/>
      <c r="N86" s="54"/>
    </row>
    <row r="87" spans="1:14" ht="15.75" thickBot="1">
      <c r="B87" s="834" t="s">
        <v>953</v>
      </c>
      <c r="C87" s="835"/>
      <c r="D87" s="835"/>
      <c r="E87" s="835"/>
      <c r="F87" s="835"/>
      <c r="G87" s="835"/>
      <c r="H87" s="835"/>
      <c r="I87" s="835"/>
      <c r="J87" s="835"/>
      <c r="K87" s="835"/>
      <c r="L87" s="835"/>
      <c r="M87" s="836"/>
      <c r="N87" s="55">
        <f>L84+L85+L86</f>
        <v>116155.10433759446</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503338.78546290932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29.25" customHeight="1" thickBot="1">
      <c r="A31" t="s">
        <v>1845</v>
      </c>
      <c r="B31" s="83" t="s">
        <v>1135</v>
      </c>
      <c r="C31" s="976" t="s">
        <v>2143</v>
      </c>
      <c r="D31" s="977"/>
      <c r="E31" s="977"/>
      <c r="F31" s="977"/>
      <c r="G31" s="977"/>
      <c r="H31" s="977"/>
      <c r="I31" s="977"/>
      <c r="J31" s="1003"/>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71.649414538135986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1511.9351146175879</v>
      </c>
      <c r="N48" s="276">
        <f>K48*M48</f>
        <v>75.596755730879394</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39118.597520000003</v>
      </c>
      <c r="N49" s="276">
        <f>K49*M49</f>
        <v>39118.597520000003</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39194.194275730879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1432.9882907627198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40698.831981031733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8139.7663962063471</v>
      </c>
      <c r="M84" s="869"/>
      <c r="N84" s="54"/>
    </row>
    <row r="85" spans="1:14">
      <c r="B85" s="92" t="s">
        <v>973</v>
      </c>
      <c r="C85" s="93"/>
      <c r="D85" s="93"/>
      <c r="E85" s="93"/>
      <c r="F85" s="93"/>
      <c r="G85" s="93"/>
      <c r="H85" s="93"/>
      <c r="I85" s="90"/>
      <c r="J85" s="91"/>
      <c r="K85" s="308">
        <v>0.05</v>
      </c>
      <c r="L85" s="868">
        <f>N79*K85</f>
        <v>2034.9415990515868</v>
      </c>
      <c r="M85" s="869"/>
      <c r="N85" s="54"/>
    </row>
    <row r="86" spans="1:14" ht="15.75" thickBot="1">
      <c r="B86" s="94" t="s">
        <v>974</v>
      </c>
      <c r="C86" s="95"/>
      <c r="D86" s="95"/>
      <c r="E86" s="95"/>
      <c r="F86" s="95"/>
      <c r="G86" s="95"/>
      <c r="H86" s="95"/>
      <c r="I86" s="96"/>
      <c r="J86" s="97"/>
      <c r="K86" s="309">
        <v>0.05</v>
      </c>
      <c r="L86" s="870">
        <f>N79*K86</f>
        <v>2034.9415990515868</v>
      </c>
      <c r="M86" s="871"/>
      <c r="N86" s="54"/>
    </row>
    <row r="87" spans="1:14" ht="15.75" thickBot="1">
      <c r="B87" s="834" t="s">
        <v>953</v>
      </c>
      <c r="C87" s="835"/>
      <c r="D87" s="835"/>
      <c r="E87" s="835"/>
      <c r="F87" s="835"/>
      <c r="G87" s="835"/>
      <c r="H87" s="835"/>
      <c r="I87" s="835"/>
      <c r="J87" s="835"/>
      <c r="K87" s="835"/>
      <c r="L87" s="835"/>
      <c r="M87" s="836"/>
      <c r="N87" s="55">
        <f>L84+L85+L86</f>
        <v>12209.64959430952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52908.481575341255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1683</v>
      </c>
      <c r="C31" s="976" t="s">
        <v>2144</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v>
      </c>
      <c r="B36" s="847" t="str">
        <f>VLOOKUP(A36,EQUIPOS!A6:D154,3,FALSE)</f>
        <v>COMPACTADOR MANUAL VIBRATORIO (RANA) con motor de 6 HP</v>
      </c>
      <c r="C36" s="848"/>
      <c r="D36" s="848"/>
      <c r="E36" s="848"/>
      <c r="F36" s="848"/>
      <c r="G36" s="848"/>
      <c r="H36" s="849"/>
      <c r="I36" s="271"/>
      <c r="J36" s="272"/>
      <c r="K36" s="273">
        <f>VLOOKUP(A36,EQUIPOS!A6:D163,4,FALSE)</f>
        <v>8900.6093693990824</v>
      </c>
      <c r="L36" s="274"/>
      <c r="M36" s="340">
        <v>1.25</v>
      </c>
      <c r="N36" s="276">
        <f>K36/M36</f>
        <v>7120.4874955192663</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1886.7062180720402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9007.1937135913067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14869.444515660574</v>
      </c>
      <c r="N48" s="276">
        <f>K48*M48</f>
        <v>7434.7222578302872</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1511.9351146175879</v>
      </c>
      <c r="N49" s="276">
        <f>K49*M49</f>
        <v>755.96755730879397</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351513.46009469056</v>
      </c>
      <c r="N50" s="276">
        <f>K50*M50</f>
        <v>355028.59469563747</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5867.7896280000004</v>
      </c>
      <c r="N51" s="276">
        <f>K51*M51</f>
        <v>1760.3368884000001</v>
      </c>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364979.6213991766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1239</v>
      </c>
      <c r="B58" s="49" t="str">
        <f>VLOOKUP(A58,TRANSPORTE!A1:D117,3,FALSE)</f>
        <v>Transporte de concreto</v>
      </c>
      <c r="C58" s="321"/>
      <c r="D58" s="321"/>
      <c r="E58" s="321"/>
      <c r="F58" s="321"/>
      <c r="G58" s="321"/>
      <c r="H58" s="315" t="s">
        <v>1999</v>
      </c>
      <c r="I58" s="283">
        <v>1.01</v>
      </c>
      <c r="J58" s="290">
        <v>1</v>
      </c>
      <c r="K58" s="283">
        <f>I58*J58</f>
        <v>1.01</v>
      </c>
      <c r="L58" s="923">
        <f>VLOOKUP(A58,TRANSPORTE!A1:D117,4,FALSE)</f>
        <v>1371.7439648076547</v>
      </c>
      <c r="M58" s="924"/>
      <c r="N58" s="291">
        <f>K58*L58</f>
        <v>1385.4614044557313</v>
      </c>
    </row>
    <row r="59" spans="1:14">
      <c r="A59" t="s">
        <v>1291</v>
      </c>
      <c r="B59" s="49" t="str">
        <f>VLOOKUP(A59,TRANSPORTE!A1:D117,3,FALSE)</f>
        <v>Transporte de material seleccionado para relleno</v>
      </c>
      <c r="C59" s="50"/>
      <c r="D59" s="50"/>
      <c r="E59" s="50"/>
      <c r="F59" s="50"/>
      <c r="G59" s="50"/>
      <c r="H59" s="315" t="s">
        <v>1999</v>
      </c>
      <c r="I59" s="283">
        <v>0.5</v>
      </c>
      <c r="J59" s="290">
        <v>1</v>
      </c>
      <c r="K59" s="283">
        <f>I59*J59</f>
        <v>0.5</v>
      </c>
      <c r="L59" s="923">
        <f>VLOOKUP(A59,TRANSPORTE!A1:D117,4,FALSE)</f>
        <v>1320.9386327777418</v>
      </c>
      <c r="M59" s="924"/>
      <c r="N59" s="291">
        <f>K59*L59</f>
        <v>660.46931638887088</v>
      </c>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2045.9307208446021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13</v>
      </c>
      <c r="B69" s="52" t="str">
        <f>VLOOKUP(A69,'MANO DE OBRA'!A8:D68,3,FALSE)</f>
        <v>Obrero (5)</v>
      </c>
      <c r="C69" s="50"/>
      <c r="D69" s="50"/>
      <c r="E69" s="50"/>
      <c r="F69" s="50"/>
      <c r="G69" s="50"/>
      <c r="H69" s="50"/>
      <c r="I69" s="296">
        <f>K69/J69*100</f>
        <v>146300</v>
      </c>
      <c r="J69" s="297">
        <v>185</v>
      </c>
      <c r="K69" s="298">
        <f>VLOOKUP(A69,'MANO DE OBRA'!A8:D99,4,FALSE)</f>
        <v>270655</v>
      </c>
      <c r="L69" s="53"/>
      <c r="M69" s="438">
        <v>10</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37734.124361440801</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413766.87019505328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82753.374039010669</v>
      </c>
      <c r="M82" s="869"/>
      <c r="N82" s="54"/>
    </row>
    <row r="83" spans="1:14">
      <c r="B83" s="92" t="s">
        <v>973</v>
      </c>
      <c r="C83" s="93"/>
      <c r="D83" s="93"/>
      <c r="E83" s="93"/>
      <c r="F83" s="93"/>
      <c r="G83" s="93"/>
      <c r="H83" s="93"/>
      <c r="I83" s="90"/>
      <c r="J83" s="91"/>
      <c r="K83" s="308">
        <v>0.05</v>
      </c>
      <c r="L83" s="868">
        <f>N77*K83</f>
        <v>20688.343509752667</v>
      </c>
      <c r="M83" s="869"/>
      <c r="N83" s="54"/>
    </row>
    <row r="84" spans="1:14" ht="15.75" thickBot="1">
      <c r="B84" s="94" t="s">
        <v>974</v>
      </c>
      <c r="C84" s="95"/>
      <c r="D84" s="95"/>
      <c r="E84" s="95"/>
      <c r="F84" s="95"/>
      <c r="G84" s="95"/>
      <c r="H84" s="95"/>
      <c r="I84" s="96"/>
      <c r="J84" s="97"/>
      <c r="K84" s="309">
        <v>0.05</v>
      </c>
      <c r="L84" s="870">
        <f>N77*K84</f>
        <v>20688.343509752667</v>
      </c>
      <c r="M84" s="871"/>
      <c r="N84" s="54"/>
    </row>
    <row r="85" spans="1:14" ht="15.75" thickBot="1">
      <c r="B85" s="834" t="s">
        <v>953</v>
      </c>
      <c r="C85" s="835"/>
      <c r="D85" s="835"/>
      <c r="E85" s="835"/>
      <c r="F85" s="835"/>
      <c r="G85" s="835"/>
      <c r="H85" s="835"/>
      <c r="I85" s="835"/>
      <c r="J85" s="835"/>
      <c r="K85" s="835"/>
      <c r="L85" s="835"/>
      <c r="M85" s="836"/>
      <c r="N85" s="55">
        <f>L82+L83+L84</f>
        <v>124130.061058516</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537896.93125356932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1.5" customHeight="1" thickBot="1">
      <c r="A31" t="s">
        <v>1845</v>
      </c>
      <c r="B31" s="83" t="s">
        <v>1684</v>
      </c>
      <c r="C31" s="976" t="s">
        <v>2145</v>
      </c>
      <c r="D31" s="977"/>
      <c r="E31" s="977"/>
      <c r="F31" s="977"/>
      <c r="G31" s="977"/>
      <c r="H31" s="977"/>
      <c r="I31" s="977"/>
      <c r="J31" s="1003"/>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v>
      </c>
      <c r="B36" s="847" t="str">
        <f>VLOOKUP(A36,EQUIPOS!A6:D154,3,FALSE)</f>
        <v>COMPACTADOR MANUAL VIBRATORIO (RANA) con motor de 6 HP</v>
      </c>
      <c r="C36" s="848"/>
      <c r="D36" s="848"/>
      <c r="E36" s="848"/>
      <c r="F36" s="848"/>
      <c r="G36" s="848"/>
      <c r="H36" s="849"/>
      <c r="I36" s="271"/>
      <c r="J36" s="272"/>
      <c r="K36" s="273">
        <f>VLOOKUP(A36,EQUIPOS!A6:D163,4,FALSE)</f>
        <v>8900.6093693990824</v>
      </c>
      <c r="L36" s="274"/>
      <c r="M36" s="340">
        <v>18.75</v>
      </c>
      <c r="N36" s="276">
        <f>K36/M36</f>
        <v>474.69916636795108</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107.73674787146933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582.43591423942041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14869.444515660574</v>
      </c>
      <c r="N48" s="276">
        <f>K48*M48</f>
        <v>743.47222578302876</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1511.9351146175879</v>
      </c>
      <c r="N49" s="276">
        <f>K49*M49</f>
        <v>75.596755730879394</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39118.597520000003</v>
      </c>
      <c r="N50" s="276">
        <f>K50*M50</f>
        <v>39118.597520000003</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39937.666501513908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1291</v>
      </c>
      <c r="B58" s="49" t="str">
        <f>VLOOKUP(A58,TRANSPORTE!A1:D117,3,FALSE)</f>
        <v>Transporte de material seleccionado para relleno</v>
      </c>
      <c r="C58" s="321"/>
      <c r="D58" s="321"/>
      <c r="E58" s="321"/>
      <c r="F58" s="321"/>
      <c r="G58" s="321"/>
      <c r="H58" s="315" t="s">
        <v>1999</v>
      </c>
      <c r="I58" s="283">
        <v>0.05</v>
      </c>
      <c r="J58" s="290">
        <v>1</v>
      </c>
      <c r="K58" s="283">
        <f>I58*J58</f>
        <v>0.05</v>
      </c>
      <c r="L58" s="923">
        <f>VLOOKUP(A58,TRANSPORTE!A1:D117,4,FALSE)</f>
        <v>1320.9386327777418</v>
      </c>
      <c r="M58" s="924"/>
      <c r="N58" s="291">
        <f>K58*L58</f>
        <v>66.046931638887088</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66.046931638887088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150</v>
      </c>
      <c r="N69" s="399">
        <f>K69/M69</f>
        <v>1443.4933333333333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2154.7349574293867</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42740.884304821593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8548.1768609643186</v>
      </c>
      <c r="M82" s="869"/>
      <c r="N82" s="54"/>
    </row>
    <row r="83" spans="1:14">
      <c r="B83" s="92" t="s">
        <v>973</v>
      </c>
      <c r="C83" s="93"/>
      <c r="D83" s="93"/>
      <c r="E83" s="93"/>
      <c r="F83" s="93"/>
      <c r="G83" s="93"/>
      <c r="H83" s="93"/>
      <c r="I83" s="90"/>
      <c r="J83" s="91"/>
      <c r="K83" s="308">
        <v>0.05</v>
      </c>
      <c r="L83" s="868">
        <f>N77*K83</f>
        <v>2137.0442152410797</v>
      </c>
      <c r="M83" s="869"/>
      <c r="N83" s="54"/>
    </row>
    <row r="84" spans="1:14" ht="15.75" thickBot="1">
      <c r="B84" s="94" t="s">
        <v>974</v>
      </c>
      <c r="C84" s="95"/>
      <c r="D84" s="95"/>
      <c r="E84" s="95"/>
      <c r="F84" s="95"/>
      <c r="G84" s="95"/>
      <c r="H84" s="95"/>
      <c r="I84" s="96"/>
      <c r="J84" s="97"/>
      <c r="K84" s="309">
        <v>0.05</v>
      </c>
      <c r="L84" s="870">
        <f>N77*K84</f>
        <v>2137.0442152410797</v>
      </c>
      <c r="M84" s="871"/>
      <c r="N84" s="54"/>
    </row>
    <row r="85" spans="1:14" ht="15.75" thickBot="1">
      <c r="B85" s="834" t="s">
        <v>953</v>
      </c>
      <c r="C85" s="835"/>
      <c r="D85" s="835"/>
      <c r="E85" s="835"/>
      <c r="F85" s="835"/>
      <c r="G85" s="835"/>
      <c r="H85" s="835"/>
      <c r="I85" s="835"/>
      <c r="J85" s="835"/>
      <c r="K85" s="835"/>
      <c r="L85" s="835"/>
      <c r="M85" s="836"/>
      <c r="N85" s="55">
        <f>L82+L83+L84</f>
        <v>12822.265291446478</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55563.149596268071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1136</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134.53962180720401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351513.46009469056</v>
      </c>
      <c r="N48" s="276">
        <f>K48*M48</f>
        <v>24605.942206628341</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5867.7896280000004</v>
      </c>
      <c r="N49" s="276">
        <f>K49*M49</f>
        <v>1760.3368884000001</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26366.279095028342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1239</v>
      </c>
      <c r="B58" s="49" t="str">
        <f>VLOOKUP(A58,TRANSPORTE!A1:D117,3,FALSE)</f>
        <v>Transporte de concreto</v>
      </c>
      <c r="C58" s="321"/>
      <c r="D58" s="321"/>
      <c r="E58" s="321"/>
      <c r="F58" s="321"/>
      <c r="G58" s="321"/>
      <c r="H58" s="315" t="s">
        <v>1999</v>
      </c>
      <c r="I58" s="283">
        <v>7.0000000000000007E-2</v>
      </c>
      <c r="J58" s="290">
        <v>1</v>
      </c>
      <c r="K58" s="283">
        <f>I58*J58</f>
        <v>7.0000000000000007E-2</v>
      </c>
      <c r="L58" s="923">
        <f>VLOOKUP(A58,TRANSPORTE!A1:D117,4,FALSE)</f>
        <v>1371.7439648076547</v>
      </c>
      <c r="M58" s="924"/>
      <c r="N58" s="291">
        <f>K58*L58</f>
        <v>96.022077536535846</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96.022077536535846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5">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2690.7924361440801</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29287.633230516163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5857.5266461032334</v>
      </c>
      <c r="M82" s="869"/>
      <c r="N82" s="54"/>
    </row>
    <row r="83" spans="1:14">
      <c r="B83" s="92" t="s">
        <v>973</v>
      </c>
      <c r="C83" s="93"/>
      <c r="D83" s="93"/>
      <c r="E83" s="93"/>
      <c r="F83" s="93"/>
      <c r="G83" s="93"/>
      <c r="H83" s="93"/>
      <c r="I83" s="90"/>
      <c r="J83" s="91"/>
      <c r="K83" s="308">
        <v>0.05</v>
      </c>
      <c r="L83" s="868">
        <f>N77*K83</f>
        <v>1464.3816615258083</v>
      </c>
      <c r="M83" s="869"/>
      <c r="N83" s="54"/>
    </row>
    <row r="84" spans="1:14" ht="15.75" thickBot="1">
      <c r="B84" s="94" t="s">
        <v>974</v>
      </c>
      <c r="C84" s="95"/>
      <c r="D84" s="95"/>
      <c r="E84" s="95"/>
      <c r="F84" s="95"/>
      <c r="G84" s="95"/>
      <c r="H84" s="95"/>
      <c r="I84" s="96"/>
      <c r="J84" s="97"/>
      <c r="K84" s="309">
        <v>0.05</v>
      </c>
      <c r="L84" s="870">
        <f>N77*K84</f>
        <v>1464.3816615258083</v>
      </c>
      <c r="M84" s="871"/>
      <c r="N84" s="54"/>
    </row>
    <row r="85" spans="1:14" ht="15.75" thickBot="1">
      <c r="B85" s="834" t="s">
        <v>953</v>
      </c>
      <c r="C85" s="835"/>
      <c r="D85" s="835"/>
      <c r="E85" s="835"/>
      <c r="F85" s="835"/>
      <c r="G85" s="835"/>
      <c r="H85" s="835"/>
      <c r="I85" s="835"/>
      <c r="J85" s="835"/>
      <c r="K85" s="835"/>
      <c r="L85" s="835"/>
      <c r="M85" s="836"/>
      <c r="N85" s="55">
        <f>L82+L83+L84</f>
        <v>8786.28996915485</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38073.923199671015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71.649414538135986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29738.889031321149</v>
      </c>
      <c r="N48" s="276">
        <f>K48*M48</f>
        <v>37173.611289151435</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37173.611289151435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150</v>
      </c>
      <c r="N69" s="399">
        <f>K69/M69</f>
        <v>721.74666666666667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1432.9882907627198</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38678.248994452289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7735.6497988904584</v>
      </c>
      <c r="M82" s="869"/>
      <c r="N82" s="54"/>
    </row>
    <row r="83" spans="1:14">
      <c r="B83" s="92" t="s">
        <v>973</v>
      </c>
      <c r="C83" s="93"/>
      <c r="D83" s="93"/>
      <c r="E83" s="93"/>
      <c r="F83" s="93"/>
      <c r="G83" s="93"/>
      <c r="H83" s="93"/>
      <c r="I83" s="90"/>
      <c r="J83" s="91"/>
      <c r="K83" s="308">
        <v>0.05</v>
      </c>
      <c r="L83" s="868">
        <f>N77*K83</f>
        <v>1933.9124497226146</v>
      </c>
      <c r="M83" s="869"/>
      <c r="N83" s="54"/>
    </row>
    <row r="84" spans="1:14" ht="15.75" thickBot="1">
      <c r="B84" s="94" t="s">
        <v>974</v>
      </c>
      <c r="C84" s="95"/>
      <c r="D84" s="95"/>
      <c r="E84" s="95"/>
      <c r="F84" s="95"/>
      <c r="G84" s="95"/>
      <c r="H84" s="95"/>
      <c r="I84" s="96"/>
      <c r="J84" s="97"/>
      <c r="K84" s="309">
        <v>0.05</v>
      </c>
      <c r="L84" s="870">
        <f>N77*K84</f>
        <v>1933.9124497226146</v>
      </c>
      <c r="M84" s="871"/>
      <c r="N84" s="54"/>
    </row>
    <row r="85" spans="1:14" ht="15.75" thickBot="1">
      <c r="B85" s="834" t="s">
        <v>953</v>
      </c>
      <c r="C85" s="835"/>
      <c r="D85" s="835"/>
      <c r="E85" s="835"/>
      <c r="F85" s="835"/>
      <c r="G85" s="835"/>
      <c r="H85" s="835"/>
      <c r="I85" s="835"/>
      <c r="J85" s="835"/>
      <c r="K85" s="835"/>
      <c r="L85" s="835"/>
      <c r="M85" s="836"/>
      <c r="N85" s="55">
        <f>L82+L83+L84</f>
        <v>11603.474698335687</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50281.723692787979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161.605121807204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161.605121807204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341338.52868980542</v>
      </c>
      <c r="N48" s="276">
        <f>K48*M48</f>
        <v>682.6770573796108</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351513.46009469056</v>
      </c>
      <c r="N49" s="276">
        <f>K49*M49</f>
        <v>24605.942206628341</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5867.7896280000004</v>
      </c>
      <c r="N50" s="276">
        <f>K50*M50</f>
        <v>1760.3368884000001</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27048.956152407951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1239</v>
      </c>
      <c r="B58" s="49" t="str">
        <f>VLOOKUP(A58,TRANSPORTE!A1:D117,3,FALSE)</f>
        <v>Transporte de concreto</v>
      </c>
      <c r="C58" s="321"/>
      <c r="D58" s="321"/>
      <c r="E58" s="321"/>
      <c r="F58" s="321"/>
      <c r="G58" s="321"/>
      <c r="H58" s="315" t="s">
        <v>1999</v>
      </c>
      <c r="I58" s="417">
        <v>7.2000000000000008E-2</v>
      </c>
      <c r="J58" s="290">
        <v>1</v>
      </c>
      <c r="K58" s="283">
        <f>I58*J58</f>
        <v>7.2000000000000008E-2</v>
      </c>
      <c r="L58" s="923">
        <f>VLOOKUP(A58,TRANSPORTE!A1:D117,4,FALSE)</f>
        <v>1371.7439648076547</v>
      </c>
      <c r="M58" s="924"/>
      <c r="N58" s="291">
        <f>K58*L58</f>
        <v>98.765565466151145</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98.765565466151145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100</v>
      </c>
      <c r="N69" s="399">
        <f>K69/M69</f>
        <v>2165.2399999999998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3232.1024361440795</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30541.429275825383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6108.285855165077</v>
      </c>
      <c r="M82" s="869"/>
      <c r="N82" s="54"/>
    </row>
    <row r="83" spans="1:14">
      <c r="B83" s="92" t="s">
        <v>973</v>
      </c>
      <c r="C83" s="93"/>
      <c r="D83" s="93"/>
      <c r="E83" s="93"/>
      <c r="F83" s="93"/>
      <c r="G83" s="93"/>
      <c r="H83" s="93"/>
      <c r="I83" s="90"/>
      <c r="J83" s="91"/>
      <c r="K83" s="308">
        <v>0.05</v>
      </c>
      <c r="L83" s="868">
        <f>N77*K83</f>
        <v>1527.0714637912693</v>
      </c>
      <c r="M83" s="869"/>
      <c r="N83" s="54"/>
    </row>
    <row r="84" spans="1:14" ht="15.75" thickBot="1">
      <c r="B84" s="94" t="s">
        <v>974</v>
      </c>
      <c r="C84" s="95"/>
      <c r="D84" s="95"/>
      <c r="E84" s="95"/>
      <c r="F84" s="95"/>
      <c r="G84" s="95"/>
      <c r="H84" s="95"/>
      <c r="I84" s="96"/>
      <c r="J84" s="97"/>
      <c r="K84" s="309">
        <v>0.05</v>
      </c>
      <c r="L84" s="870">
        <f>N77*K84</f>
        <v>1527.0714637912693</v>
      </c>
      <c r="M84" s="871"/>
      <c r="N84" s="54"/>
    </row>
    <row r="85" spans="1:14" ht="15.75" thickBot="1">
      <c r="B85" s="834" t="s">
        <v>953</v>
      </c>
      <c r="C85" s="835"/>
      <c r="D85" s="835"/>
      <c r="E85" s="835"/>
      <c r="F85" s="835"/>
      <c r="G85" s="835"/>
      <c r="H85" s="835"/>
      <c r="I85" s="835"/>
      <c r="J85" s="835"/>
      <c r="K85" s="835"/>
      <c r="L85" s="835"/>
      <c r="M85" s="836"/>
      <c r="N85" s="55">
        <f>L82+L83+L84</f>
        <v>9162.4287827476164</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39703.858058573001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1687</v>
      </c>
      <c r="C31" s="84" t="s">
        <v>2149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89.693081204802667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89.693081204802667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341338.52868980542</v>
      </c>
      <c r="N48" s="276">
        <f>K48*M48</f>
        <v>682.6770573796108</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29738.889031321149</v>
      </c>
      <c r="N49" s="276">
        <f>K49*M49</f>
        <v>37173.611289151435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37856.288346531044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1239</v>
      </c>
      <c r="B58" s="49" t="str">
        <f>VLOOKUP(A58,TRANSPORTE!A1:D117,3,FALSE)</f>
        <v>Transporte de concreto</v>
      </c>
      <c r="C58" s="321"/>
      <c r="D58" s="321"/>
      <c r="E58" s="321"/>
      <c r="F58" s="321"/>
      <c r="G58" s="321"/>
      <c r="H58" s="315" t="s">
        <v>1999</v>
      </c>
      <c r="I58" s="417">
        <v>2E-3</v>
      </c>
      <c r="J58" s="290">
        <v>1</v>
      </c>
      <c r="K58" s="417">
        <f>I58*J58</f>
        <v>2E-3</v>
      </c>
      <c r="L58" s="923">
        <f>VLOOKUP(A58,TRANSPORTE!A1:D117,4,FALSE)</f>
        <v>1371.7439648076547</v>
      </c>
      <c r="M58" s="924"/>
      <c r="N58" s="291">
        <f>K58*L58</f>
        <v>2.7434879296153096</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2.7434879296153096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150</v>
      </c>
      <c r="N69" s="399">
        <f>K69/M69</f>
        <v>1082.6199999999999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1793.8616240960532</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39742.586539761513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7948.5173079523029</v>
      </c>
      <c r="M82" s="869"/>
      <c r="N82" s="54"/>
    </row>
    <row r="83" spans="1:14">
      <c r="B83" s="92" t="s">
        <v>973</v>
      </c>
      <c r="C83" s="93"/>
      <c r="D83" s="93"/>
      <c r="E83" s="93"/>
      <c r="F83" s="93"/>
      <c r="G83" s="93"/>
      <c r="H83" s="93"/>
      <c r="I83" s="90"/>
      <c r="J83" s="91"/>
      <c r="K83" s="308">
        <v>0.05</v>
      </c>
      <c r="L83" s="868">
        <f>N77*K83</f>
        <v>1987.1293269880757</v>
      </c>
      <c r="M83" s="869"/>
      <c r="N83" s="54"/>
    </row>
    <row r="84" spans="1:14" ht="15.75" thickBot="1">
      <c r="B84" s="94" t="s">
        <v>974</v>
      </c>
      <c r="C84" s="95"/>
      <c r="D84" s="95"/>
      <c r="E84" s="95"/>
      <c r="F84" s="95"/>
      <c r="G84" s="95"/>
      <c r="H84" s="95"/>
      <c r="I84" s="96"/>
      <c r="J84" s="97"/>
      <c r="K84" s="309">
        <v>0.05</v>
      </c>
      <c r="L84" s="870">
        <f>N77*K84</f>
        <v>1987.1293269880757</v>
      </c>
      <c r="M84" s="871"/>
      <c r="N84" s="54"/>
    </row>
    <row r="85" spans="1:14" ht="15.75" thickBot="1">
      <c r="B85" s="834" t="s">
        <v>953</v>
      </c>
      <c r="C85" s="835"/>
      <c r="D85" s="835"/>
      <c r="E85" s="835"/>
      <c r="F85" s="835"/>
      <c r="G85" s="835"/>
      <c r="H85" s="835"/>
      <c r="I85" s="835"/>
      <c r="J85" s="835"/>
      <c r="K85" s="835"/>
      <c r="L85" s="835"/>
      <c r="M85" s="836"/>
      <c r="N85" s="55">
        <f>L82+L83+L84</f>
        <v>11922.775961928453</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51665.362501689968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1732</v>
      </c>
      <c r="C31" s="84" t="s">
        <v>1688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22.554583333333333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6209.1384906781514</v>
      </c>
      <c r="N48" s="276">
        <f>K48*M48</f>
        <v>6830.0523397459674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6830.0523397459674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451.09166666666664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7303.6985897459672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1460.7397179491936</v>
      </c>
      <c r="M82" s="869"/>
      <c r="N82" s="54"/>
    </row>
    <row r="83" spans="1:14">
      <c r="B83" s="92" t="s">
        <v>973</v>
      </c>
      <c r="C83" s="93"/>
      <c r="D83" s="93"/>
      <c r="E83" s="93"/>
      <c r="F83" s="93"/>
      <c r="G83" s="93"/>
      <c r="H83" s="93"/>
      <c r="I83" s="90"/>
      <c r="J83" s="91"/>
      <c r="K83" s="308">
        <v>0.05</v>
      </c>
      <c r="L83" s="868">
        <f>N77*K83</f>
        <v>365.1849294872984</v>
      </c>
      <c r="M83" s="869"/>
      <c r="N83" s="54"/>
    </row>
    <row r="84" spans="1:14" ht="15.75" thickBot="1">
      <c r="B84" s="94" t="s">
        <v>974</v>
      </c>
      <c r="C84" s="95"/>
      <c r="D84" s="95"/>
      <c r="E84" s="95"/>
      <c r="F84" s="95"/>
      <c r="G84" s="95"/>
      <c r="H84" s="95"/>
      <c r="I84" s="96"/>
      <c r="J84" s="97"/>
      <c r="K84" s="309">
        <v>0.05</v>
      </c>
      <c r="L84" s="870">
        <f>N77*K84</f>
        <v>365.1849294872984</v>
      </c>
      <c r="M84" s="871"/>
      <c r="N84" s="54"/>
    </row>
    <row r="85" spans="1:14" ht="15.75" thickBot="1">
      <c r="B85" s="834" t="s">
        <v>953</v>
      </c>
      <c r="C85" s="835"/>
      <c r="D85" s="835"/>
      <c r="E85" s="835"/>
      <c r="F85" s="835"/>
      <c r="G85" s="835"/>
      <c r="H85" s="835"/>
      <c r="I85" s="835"/>
      <c r="J85" s="835"/>
      <c r="K85" s="835"/>
      <c r="L85" s="835"/>
      <c r="M85" s="836"/>
      <c r="N85" s="55">
        <f>L82+L83+L84</f>
        <v>2191.1095769237904</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9494.8081666697581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1733</v>
      </c>
      <c r="C31" s="84" t="s">
        <v>2045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22.554583333333333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6815.1620696777627</v>
      </c>
      <c r="N48" s="276">
        <f>K48*M48</f>
        <v>7496.6782766455399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7496.6782766455399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451.09166666666664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7970.3245266455397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1594.0649053291081</v>
      </c>
      <c r="M82" s="869"/>
      <c r="N82" s="54"/>
    </row>
    <row r="83" spans="1:14">
      <c r="B83" s="92" t="s">
        <v>973</v>
      </c>
      <c r="C83" s="93"/>
      <c r="D83" s="93"/>
      <c r="E83" s="93"/>
      <c r="F83" s="93"/>
      <c r="G83" s="93"/>
      <c r="H83" s="93"/>
      <c r="I83" s="90"/>
      <c r="J83" s="91"/>
      <c r="K83" s="308">
        <v>0.05</v>
      </c>
      <c r="L83" s="868">
        <f>N77*K83</f>
        <v>398.51622633227703</v>
      </c>
      <c r="M83" s="869"/>
      <c r="N83" s="54"/>
    </row>
    <row r="84" spans="1:14" ht="15.75" thickBot="1">
      <c r="B84" s="94" t="s">
        <v>974</v>
      </c>
      <c r="C84" s="95"/>
      <c r="D84" s="95"/>
      <c r="E84" s="95"/>
      <c r="F84" s="95"/>
      <c r="G84" s="95"/>
      <c r="H84" s="95"/>
      <c r="I84" s="96"/>
      <c r="J84" s="97"/>
      <c r="K84" s="309">
        <v>0.05</v>
      </c>
      <c r="L84" s="870">
        <f>N77*K84</f>
        <v>398.51622633227703</v>
      </c>
      <c r="M84" s="871"/>
      <c r="N84" s="54"/>
    </row>
    <row r="85" spans="1:14" ht="15.75" thickBot="1">
      <c r="B85" s="834" t="s">
        <v>953</v>
      </c>
      <c r="C85" s="835"/>
      <c r="D85" s="835"/>
      <c r="E85" s="835"/>
      <c r="F85" s="835"/>
      <c r="G85" s="835"/>
      <c r="H85" s="835"/>
      <c r="I85" s="835"/>
      <c r="J85" s="835"/>
      <c r="K85" s="835"/>
      <c r="L85" s="835"/>
      <c r="M85" s="836"/>
      <c r="N85" s="55">
        <f>L82+L83+L84</f>
        <v>2391.0973579936622</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10361.421884639201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1137</v>
      </c>
      <c r="C31" s="84" t="s">
        <v>1689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324.78600000000006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324.78600000000006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71868.981825692768</v>
      </c>
      <c r="N48" s="276">
        <f>K48*M48</f>
        <v>79055.880008262058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79055.880008262058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1261</v>
      </c>
      <c r="B58" s="49" t="str">
        <f>VLOOKUP(A58,TRANSPORTE!A1:D117,3,FALSE)</f>
        <v>Transporte de Material Drenante</v>
      </c>
      <c r="C58" s="321"/>
      <c r="D58" s="321"/>
      <c r="E58" s="321"/>
      <c r="F58" s="321"/>
      <c r="G58" s="321"/>
      <c r="H58" s="315" t="s">
        <v>1999</v>
      </c>
      <c r="I58" s="283">
        <v>1.1000000000000001</v>
      </c>
      <c r="J58" s="290">
        <v>1</v>
      </c>
      <c r="K58" s="283">
        <f>I58*J58</f>
        <v>1.1000000000000001</v>
      </c>
      <c r="L58" s="923">
        <f>VLOOKUP(A58,TRANSPORTE!A1:D117,4,FALSE)</f>
        <v>1320.9386327777418</v>
      </c>
      <c r="M58" s="924"/>
      <c r="N58" s="291">
        <f>K58*L58</f>
        <v>1453.032496055516</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1453.032496055516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25</v>
      </c>
      <c r="N69" s="399">
        <f>K69/M69</f>
        <v>6495.72</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6495.72</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87329.418504317568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17465.883700863513</v>
      </c>
      <c r="M82" s="869"/>
      <c r="N82" s="54"/>
    </row>
    <row r="83" spans="1:14">
      <c r="B83" s="92" t="s">
        <v>973</v>
      </c>
      <c r="C83" s="93"/>
      <c r="D83" s="93"/>
      <c r="E83" s="93"/>
      <c r="F83" s="93"/>
      <c r="G83" s="93"/>
      <c r="H83" s="93"/>
      <c r="I83" s="90"/>
      <c r="J83" s="91"/>
      <c r="K83" s="308">
        <v>0.05</v>
      </c>
      <c r="L83" s="868">
        <f>N77*K83</f>
        <v>4366.4709252158782</v>
      </c>
      <c r="M83" s="869"/>
      <c r="N83" s="54"/>
    </row>
    <row r="84" spans="1:14" ht="15.75" thickBot="1">
      <c r="B84" s="94" t="s">
        <v>974</v>
      </c>
      <c r="C84" s="95"/>
      <c r="D84" s="95"/>
      <c r="E84" s="95"/>
      <c r="F84" s="95"/>
      <c r="G84" s="95"/>
      <c r="H84" s="95"/>
      <c r="I84" s="96"/>
      <c r="J84" s="97"/>
      <c r="K84" s="309">
        <v>0.05</v>
      </c>
      <c r="L84" s="870">
        <f>N77*K84</f>
        <v>4366.4709252158782</v>
      </c>
      <c r="M84" s="871"/>
      <c r="N84" s="54"/>
    </row>
    <row r="85" spans="1:14" ht="15.75" thickBot="1">
      <c r="B85" s="834" t="s">
        <v>953</v>
      </c>
      <c r="C85" s="835"/>
      <c r="D85" s="835"/>
      <c r="E85" s="835"/>
      <c r="F85" s="835"/>
      <c r="G85" s="835"/>
      <c r="H85" s="835"/>
      <c r="I85" s="835"/>
      <c r="J85" s="835"/>
      <c r="K85" s="835"/>
      <c r="L85" s="835"/>
      <c r="M85" s="836"/>
      <c r="N85" s="55">
        <f>L82+L83+L84</f>
        <v>26198.825551295271</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113528.24405561284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1138</v>
      </c>
      <c r="C31" s="84" t="s">
        <v>2150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160</v>
      </c>
      <c r="B36" s="847" t="str">
        <f>VLOOKUP(A36,EQUIPOS!A6:D154,3,FALSE)</f>
        <v>COMPACTADOR MANUAL VIBRATORIO (RANA) con motor de 6 HP</v>
      </c>
      <c r="C36" s="848"/>
      <c r="D36" s="848"/>
      <c r="E36" s="848"/>
      <c r="F36" s="848"/>
      <c r="G36" s="848"/>
      <c r="H36" s="849"/>
      <c r="I36" s="271"/>
      <c r="J36" s="272"/>
      <c r="K36" s="273">
        <f>VLOOKUP(A36,EQUIPOS!A6:D163,4,FALSE)</f>
        <v>8900.6093693990824</v>
      </c>
      <c r="L36" s="274"/>
      <c r="M36" s="340">
        <v>3</v>
      </c>
      <c r="N36" s="276">
        <f>K36/M36</f>
        <v>2966.869789799694</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451.0916666666667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3417.9614564663607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44608.333546981725</v>
      </c>
      <c r="N48" s="276">
        <f>K48*M48</f>
        <v>55760.41693372716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55760.41693372716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923">
        <f>VLOOKUP(A60,TRANSPORTE!A1:D117,4,FALSE)</f>
        <v>1320.9386327777418</v>
      </c>
      <c r="M60" s="924"/>
      <c r="N60" s="291">
        <f>K60*L60</f>
        <v>1651.1732909721773</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1651.1732909721773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4510.916666666667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65340.468347832364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13068.093669566473</v>
      </c>
      <c r="M84" s="869"/>
      <c r="N84" s="54"/>
    </row>
    <row r="85" spans="1:14">
      <c r="B85" s="92" t="s">
        <v>973</v>
      </c>
      <c r="C85" s="93"/>
      <c r="D85" s="93"/>
      <c r="E85" s="93"/>
      <c r="F85" s="93"/>
      <c r="G85" s="93"/>
      <c r="H85" s="93"/>
      <c r="I85" s="90"/>
      <c r="J85" s="91"/>
      <c r="K85" s="308">
        <v>0.05</v>
      </c>
      <c r="L85" s="868">
        <f>N79*K85</f>
        <v>3267.0234173916183</v>
      </c>
      <c r="M85" s="869"/>
      <c r="N85" s="54"/>
    </row>
    <row r="86" spans="1:14" ht="15.75" thickBot="1">
      <c r="B86" s="94" t="s">
        <v>974</v>
      </c>
      <c r="C86" s="95"/>
      <c r="D86" s="95"/>
      <c r="E86" s="95"/>
      <c r="F86" s="95"/>
      <c r="G86" s="95"/>
      <c r="H86" s="95"/>
      <c r="I86" s="96"/>
      <c r="J86" s="97"/>
      <c r="K86" s="309">
        <v>0.05</v>
      </c>
      <c r="L86" s="870">
        <f>N79*K86</f>
        <v>3267.0234173916183</v>
      </c>
      <c r="M86" s="871"/>
      <c r="N86" s="54"/>
    </row>
    <row r="87" spans="1:14" ht="15.75" thickBot="1">
      <c r="B87" s="834" t="s">
        <v>953</v>
      </c>
      <c r="C87" s="835"/>
      <c r="D87" s="835"/>
      <c r="E87" s="835"/>
      <c r="F87" s="835"/>
      <c r="G87" s="835"/>
      <c r="H87" s="835"/>
      <c r="I87" s="835"/>
      <c r="J87" s="835"/>
      <c r="K87" s="835"/>
      <c r="L87" s="835"/>
      <c r="M87" s="836"/>
      <c r="N87" s="55">
        <f>L84+L85+L86</f>
        <v>19602.140504349711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84942.608852182078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1139</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197</v>
      </c>
      <c r="B36" s="847" t="str">
        <f>VLOOKUP(A36,EQUIPOS!A6:D154,3,FALSE)</f>
        <v>Equipo de perforación (TRACKDRILL), potencia 40 HP, 2100 golpes / minuto</v>
      </c>
      <c r="C36" s="848"/>
      <c r="D36" s="848"/>
      <c r="E36" s="848"/>
      <c r="F36" s="848"/>
      <c r="G36" s="848"/>
      <c r="H36" s="849"/>
      <c r="I36" s="271"/>
      <c r="J36" s="272"/>
      <c r="K36" s="273">
        <f>VLOOKUP(A36,EQUIPOS!A6:D163,4,FALSE)</f>
        <v>187161.25978768288</v>
      </c>
      <c r="L36" s="274"/>
      <c r="M36" s="340">
        <v>2.5</v>
      </c>
      <c r="N36" s="276">
        <f>K36/M36</f>
        <v>74864.503915073146</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402.04310903601998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75266.547024109168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19051.058330191092</v>
      </c>
      <c r="N48" s="276">
        <f>K48*M48</f>
        <v>19241.568913493003</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19241.568913493003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7"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20</v>
      </c>
      <c r="N71" s="399">
        <f>K71/M71</f>
        <v>2706.55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8040.862180720399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102548.97811832257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20509.795623664515</v>
      </c>
      <c r="M84" s="869"/>
      <c r="N84" s="54"/>
    </row>
    <row r="85" spans="1:14">
      <c r="B85" s="92" t="s">
        <v>973</v>
      </c>
      <c r="C85" s="93"/>
      <c r="D85" s="93"/>
      <c r="E85" s="93"/>
      <c r="F85" s="93"/>
      <c r="G85" s="93"/>
      <c r="H85" s="93"/>
      <c r="I85" s="90"/>
      <c r="J85" s="91"/>
      <c r="K85" s="308">
        <v>0.05</v>
      </c>
      <c r="L85" s="868">
        <f>N79*K85</f>
        <v>5127.4489059161288</v>
      </c>
      <c r="M85" s="869"/>
      <c r="N85" s="54"/>
    </row>
    <row r="86" spans="1:14" ht="15.75" thickBot="1">
      <c r="B86" s="94" t="s">
        <v>974</v>
      </c>
      <c r="C86" s="95"/>
      <c r="D86" s="95"/>
      <c r="E86" s="95"/>
      <c r="F86" s="95"/>
      <c r="G86" s="95"/>
      <c r="H86" s="95"/>
      <c r="I86" s="96"/>
      <c r="J86" s="97"/>
      <c r="K86" s="309">
        <v>0.05</v>
      </c>
      <c r="L86" s="870">
        <f>N79*K86</f>
        <v>5127.4489059161288</v>
      </c>
      <c r="M86" s="871"/>
      <c r="N86" s="54"/>
    </row>
    <row r="87" spans="1:14" ht="15.75" thickBot="1">
      <c r="B87" s="834" t="s">
        <v>953</v>
      </c>
      <c r="C87" s="835"/>
      <c r="D87" s="835"/>
      <c r="E87" s="835"/>
      <c r="F87" s="835"/>
      <c r="G87" s="835"/>
      <c r="H87" s="835"/>
      <c r="I87" s="835"/>
      <c r="J87" s="835"/>
      <c r="K87" s="835"/>
      <c r="L87" s="835"/>
      <c r="M87" s="836"/>
      <c r="N87" s="55">
        <f>L84+L85+L86</f>
        <v>30764.693435496771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133313.67155381935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1140</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197</v>
      </c>
      <c r="B36" s="847" t="str">
        <f>VLOOKUP(A36,EQUIPOS!A6:D154,3,FALSE)</f>
        <v>Equipo de perforación (TRACKDRILL), potencia 40 HP, 2100 golpes / minuto</v>
      </c>
      <c r="C36" s="848"/>
      <c r="D36" s="848"/>
      <c r="E36" s="848"/>
      <c r="F36" s="848"/>
      <c r="G36" s="848"/>
      <c r="H36" s="849"/>
      <c r="I36" s="271"/>
      <c r="J36" s="272"/>
      <c r="K36" s="273">
        <f>VLOOKUP(A36,EQUIPOS!A6:D163,4,FALSE)</f>
        <v>187161.25978768288</v>
      </c>
      <c r="L36" s="274"/>
      <c r="M36" s="340">
        <v>1.25</v>
      </c>
      <c r="N36" s="276">
        <f>K36/M36</f>
        <v>149729.00783014629</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1074.7412180720401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150803.74904821833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19051.058330191092</v>
      </c>
      <c r="N48" s="276">
        <f>K48*M48</f>
        <v>19241.568913493003</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19241.568913493003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21494.824361440798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191540.14232315216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38308.028464630435</v>
      </c>
      <c r="M84" s="869"/>
      <c r="N84" s="54"/>
    </row>
    <row r="85" spans="1:14">
      <c r="B85" s="92" t="s">
        <v>973</v>
      </c>
      <c r="C85" s="93"/>
      <c r="D85" s="93"/>
      <c r="E85" s="93"/>
      <c r="F85" s="93"/>
      <c r="G85" s="93"/>
      <c r="H85" s="93"/>
      <c r="I85" s="90"/>
      <c r="J85" s="91"/>
      <c r="K85" s="308">
        <v>0.05</v>
      </c>
      <c r="L85" s="868">
        <f>N79*K85</f>
        <v>9577.0071161576088</v>
      </c>
      <c r="M85" s="869"/>
      <c r="N85" s="54"/>
    </row>
    <row r="86" spans="1:14" ht="15.75" thickBot="1">
      <c r="B86" s="94" t="s">
        <v>974</v>
      </c>
      <c r="C86" s="95"/>
      <c r="D86" s="95"/>
      <c r="E86" s="95"/>
      <c r="F86" s="95"/>
      <c r="G86" s="95"/>
      <c r="H86" s="95"/>
      <c r="I86" s="96"/>
      <c r="J86" s="97"/>
      <c r="K86" s="309">
        <v>0.05</v>
      </c>
      <c r="L86" s="870">
        <f>N79*K86</f>
        <v>9577.0071161576088</v>
      </c>
      <c r="M86" s="871"/>
      <c r="N86" s="54"/>
    </row>
    <row r="87" spans="1:14" ht="15.75" thickBot="1">
      <c r="B87" s="834" t="s">
        <v>953</v>
      </c>
      <c r="C87" s="835"/>
      <c r="D87" s="835"/>
      <c r="E87" s="835"/>
      <c r="F87" s="835"/>
      <c r="G87" s="835"/>
      <c r="H87" s="835"/>
      <c r="I87" s="835"/>
      <c r="J87" s="835"/>
      <c r="K87" s="835"/>
      <c r="L87" s="835"/>
      <c r="M87" s="836"/>
      <c r="N87" s="55">
        <f>L84+L85+L86</f>
        <v>57462.042696945646</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249002.18502009782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1141</v>
      </c>
      <c r="C31" s="84" t="s">
        <v>1690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314</v>
      </c>
      <c r="B36" s="847" t="str">
        <f>VLOOKUP(A36,EQUIPOS!A6:D154,3,FALSE)</f>
        <v xml:space="preserve">Retroexcavadora E-200 sobre orugas
</v>
      </c>
      <c r="C36" s="848"/>
      <c r="D36" s="848"/>
      <c r="E36" s="848"/>
      <c r="F36" s="848"/>
      <c r="G36" s="848"/>
      <c r="H36" s="849"/>
      <c r="I36" s="271"/>
      <c r="J36" s="272"/>
      <c r="K36" s="273">
        <f>VLOOKUP(A36,EQUIPOS!A6:D163,4,FALSE)</f>
        <v>193270.3748783801</v>
      </c>
      <c r="L36" s="274"/>
      <c r="M36" s="340">
        <v>23</v>
      </c>
      <c r="N36" s="276">
        <f>K36/M36</f>
        <v>8403.0597773208738</v>
      </c>
    </row>
    <row r="37" spans="1:14">
      <c r="A37" s="116" t="s">
        <v>328</v>
      </c>
      <c r="B37" s="847" t="str">
        <f>VLOOKUP(A37,EQUIPOS!A7:D154,3,FALSE)</f>
        <v xml:space="preserve">Taco metálico o puntal (escamas en concreto)
</v>
      </c>
      <c r="C37" s="848"/>
      <c r="D37" s="848"/>
      <c r="E37" s="848"/>
      <c r="F37" s="848"/>
      <c r="G37" s="848"/>
      <c r="H37" s="849"/>
      <c r="I37" s="425"/>
      <c r="J37" s="426"/>
      <c r="K37" s="273">
        <f>VLOOKUP(A37,EQUIPOS!A7:D164,4,FALSE)</f>
        <v>106.62327015427562</v>
      </c>
      <c r="L37" s="339"/>
      <c r="M37" s="340">
        <v>1</v>
      </c>
      <c r="N37" s="276">
        <f>K37/M37</f>
        <v>106.62327015427562</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N75*M41</f>
        <v>1074.7412180720401</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9584.4242655471899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3644.4716950148463</v>
      </c>
      <c r="N48" s="276">
        <f>K48*M48</f>
        <v>1275.5650932551962</v>
      </c>
    </row>
    <row r="49" spans="1:14">
      <c r="A49" s="166" t="s">
        <v>1691</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6095.2362229356095</v>
      </c>
      <c r="N49" s="276">
        <f>K49*M49</f>
        <v>6095.2362229356095</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2849.9768655016096</v>
      </c>
      <c r="N50" s="276">
        <f>K50*M50</f>
        <v>10829.912088906116</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372975.23326781939</v>
      </c>
      <c r="N51" s="276">
        <f>K51*M51</f>
        <v>67135.541988207493</v>
      </c>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85336.255393304411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1239</v>
      </c>
      <c r="B58" s="49" t="str">
        <f>VLOOKUP(A58,TRANSPORTE!A1:D117,3,FALSE)</f>
        <v>Transporte de concreto</v>
      </c>
      <c r="C58" s="321"/>
      <c r="D58" s="321"/>
      <c r="E58" s="321"/>
      <c r="F58" s="321"/>
      <c r="G58" s="321"/>
      <c r="H58" s="315" t="s">
        <v>1999</v>
      </c>
      <c r="I58" s="283">
        <v>0.18</v>
      </c>
      <c r="J58" s="290">
        <v>1</v>
      </c>
      <c r="K58" s="283">
        <f>I58*J58</f>
        <v>0.18</v>
      </c>
      <c r="L58" s="923">
        <f>VLOOKUP(A58,TRANSPORTE!A1:D117,4,FALSE)</f>
        <v>1371.7439648076547</v>
      </c>
      <c r="M58" s="924"/>
      <c r="N58" s="291">
        <f>K58*L58</f>
        <v>246.91391366537783</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246.91391366537783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10</v>
      </c>
      <c r="N69" s="399">
        <f>K69/M69</f>
        <v>10826.2</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21494.824361440798</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116662.41793395778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23332.483586791557</v>
      </c>
      <c r="M82" s="869"/>
      <c r="N82" s="54"/>
    </row>
    <row r="83" spans="1:14">
      <c r="B83" s="92" t="s">
        <v>973</v>
      </c>
      <c r="C83" s="93"/>
      <c r="D83" s="93"/>
      <c r="E83" s="93"/>
      <c r="F83" s="93"/>
      <c r="G83" s="93"/>
      <c r="H83" s="93"/>
      <c r="I83" s="90"/>
      <c r="J83" s="91"/>
      <c r="K83" s="308">
        <v>0.05</v>
      </c>
      <c r="L83" s="868">
        <f>N77*K83</f>
        <v>5833.1208966978893</v>
      </c>
      <c r="M83" s="869"/>
      <c r="N83" s="54"/>
    </row>
    <row r="84" spans="1:14" ht="15.75" thickBot="1">
      <c r="B84" s="94" t="s">
        <v>974</v>
      </c>
      <c r="C84" s="95"/>
      <c r="D84" s="95"/>
      <c r="E84" s="95"/>
      <c r="F84" s="95"/>
      <c r="G84" s="95"/>
      <c r="H84" s="95"/>
      <c r="I84" s="96"/>
      <c r="J84" s="97"/>
      <c r="K84" s="309">
        <v>0.05</v>
      </c>
      <c r="L84" s="870">
        <f>N77*K84</f>
        <v>5833.1208966978893</v>
      </c>
      <c r="M84" s="871"/>
      <c r="N84" s="54"/>
    </row>
    <row r="85" spans="1:14" ht="15.75" thickBot="1">
      <c r="B85" s="834" t="s">
        <v>953</v>
      </c>
      <c r="C85" s="835"/>
      <c r="D85" s="835"/>
      <c r="E85" s="835"/>
      <c r="F85" s="835"/>
      <c r="G85" s="835"/>
      <c r="H85" s="835"/>
      <c r="I85" s="835"/>
      <c r="J85" s="835"/>
      <c r="K85" s="835"/>
      <c r="L85" s="835"/>
      <c r="M85" s="836"/>
      <c r="N85" s="55">
        <f>L82+L83+L84</f>
        <v>34998.725380187338</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151661.14331414513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1142</v>
      </c>
      <c r="C31" s="84" t="s">
        <v>2153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N75*M41</f>
        <v>53.737060903601993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53.737060903601993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4889.8246900000004</v>
      </c>
      <c r="N48" s="276">
        <f>K48*M48</f>
        <v>4889.8246900000004</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1064.2812465786697</v>
      </c>
      <c r="N49" s="276">
        <f>K49*M49</f>
        <v>4257.1249863146786</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4" t="s">
        <v>953</v>
      </c>
      <c r="C53" s="835"/>
      <c r="D53" s="835"/>
      <c r="E53" s="835"/>
      <c r="F53" s="835"/>
      <c r="G53" s="835"/>
      <c r="H53" s="835"/>
      <c r="I53" s="835"/>
      <c r="J53" s="835"/>
      <c r="K53" s="835"/>
      <c r="L53" s="835"/>
      <c r="M53" s="836"/>
      <c r="N53" s="398">
        <f>SUM(N48:N52)</f>
        <v>9146.9496763146781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B58" s="49"/>
      <c r="C58" s="321"/>
      <c r="D58" s="321"/>
      <c r="E58" s="321"/>
      <c r="F58" s="321"/>
      <c r="G58" s="321"/>
      <c r="H58" s="315"/>
      <c r="I58" s="283"/>
      <c r="J58" s="290"/>
      <c r="K58" s="283"/>
      <c r="L58" s="923"/>
      <c r="M58" s="924"/>
      <c r="N58" s="291"/>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400</v>
      </c>
      <c r="N69" s="399">
        <f>K69/M69</f>
        <v>270.65499999999997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130"/>
    </row>
    <row r="75" spans="1:15" ht="15.75" thickBot="1">
      <c r="B75" s="840" t="s">
        <v>953</v>
      </c>
      <c r="C75" s="841"/>
      <c r="D75" s="841"/>
      <c r="E75" s="841"/>
      <c r="F75" s="841"/>
      <c r="G75" s="841"/>
      <c r="H75" s="841"/>
      <c r="I75" s="841"/>
      <c r="J75" s="841"/>
      <c r="K75" s="841"/>
      <c r="L75" s="841"/>
      <c r="M75" s="842"/>
      <c r="N75" s="464">
        <f>SUM(N69:N74)</f>
        <v>537.37060903601991</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9738.0573462542998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1947.61146925086</v>
      </c>
      <c r="M82" s="869"/>
      <c r="N82" s="54"/>
    </row>
    <row r="83" spans="1:14">
      <c r="B83" s="92" t="s">
        <v>973</v>
      </c>
      <c r="C83" s="93"/>
      <c r="D83" s="93"/>
      <c r="E83" s="93"/>
      <c r="F83" s="93"/>
      <c r="G83" s="93"/>
      <c r="H83" s="93"/>
      <c r="I83" s="90"/>
      <c r="J83" s="91"/>
      <c r="K83" s="308">
        <v>0.05</v>
      </c>
      <c r="L83" s="868">
        <f>N77*K83</f>
        <v>486.90286731271499</v>
      </c>
      <c r="M83" s="869"/>
      <c r="N83" s="54"/>
    </row>
    <row r="84" spans="1:14" ht="15.75" thickBot="1">
      <c r="B84" s="94" t="s">
        <v>974</v>
      </c>
      <c r="C84" s="95"/>
      <c r="D84" s="95"/>
      <c r="E84" s="95"/>
      <c r="F84" s="95"/>
      <c r="G84" s="95"/>
      <c r="H84" s="95"/>
      <c r="I84" s="96"/>
      <c r="J84" s="97"/>
      <c r="K84" s="309">
        <v>0.05</v>
      </c>
      <c r="L84" s="870">
        <f>N77*K84</f>
        <v>486.90286731271499</v>
      </c>
      <c r="M84" s="871"/>
      <c r="N84" s="54"/>
    </row>
    <row r="85" spans="1:14" ht="15.75" thickBot="1">
      <c r="B85" s="834" t="s">
        <v>953</v>
      </c>
      <c r="C85" s="835"/>
      <c r="D85" s="835"/>
      <c r="E85" s="835"/>
      <c r="F85" s="835"/>
      <c r="G85" s="835"/>
      <c r="H85" s="835"/>
      <c r="I85" s="835"/>
      <c r="J85" s="835"/>
      <c r="K85" s="835"/>
      <c r="L85" s="835"/>
      <c r="M85" s="836"/>
      <c r="N85" s="55">
        <f>L82+L83+L84</f>
        <v>2921.4172038762899</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12659.47455013059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1143</v>
      </c>
      <c r="C31" s="84" t="s">
        <v>2154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269</v>
      </c>
      <c r="B36" s="847" t="str">
        <f>VLOOKUP(A36,EQUIPOS!A6:D154,3,FALSE)</f>
        <v>Motoniveladora  potencia 215 HP, ancho de cuchilla 4,27 m, peso 18 ton.</v>
      </c>
      <c r="C36" s="848"/>
      <c r="D36" s="848"/>
      <c r="E36" s="848"/>
      <c r="F36" s="848"/>
      <c r="G36" s="848"/>
      <c r="H36" s="849"/>
      <c r="I36" s="271"/>
      <c r="J36" s="272"/>
      <c r="K36" s="273">
        <f>VLOOKUP(A36,EQUIPOS!A6:D163,4,FALSE)</f>
        <v>193270.3748783801</v>
      </c>
      <c r="L36" s="274"/>
      <c r="M36" s="340">
        <v>15</v>
      </c>
      <c r="N36" s="276">
        <f>K36/M36</f>
        <v>12884.691658558673</v>
      </c>
    </row>
    <row r="37" spans="1:14">
      <c r="A37" s="116" t="s">
        <v>365</v>
      </c>
      <c r="B37" s="847" t="str">
        <f>VLOOKUP(A37,EQUIPOS!A7:D154,3,FALSE)</f>
        <v xml:space="preserve">Vibrocompatador, potencia 153 HP, peso 10 Ton. </v>
      </c>
      <c r="C37" s="848"/>
      <c r="D37" s="848"/>
      <c r="E37" s="848"/>
      <c r="F37" s="848"/>
      <c r="G37" s="848"/>
      <c r="H37" s="849"/>
      <c r="I37" s="425"/>
      <c r="J37" s="426"/>
      <c r="K37" s="273">
        <f>VLOOKUP(A37,EQUIPOS!A7:D164,4,FALSE)</f>
        <v>137323.68741358587</v>
      </c>
      <c r="L37" s="339"/>
      <c r="M37" s="340">
        <v>15</v>
      </c>
      <c r="N37" s="276">
        <f>K37/M37</f>
        <v>9154.9124942390572</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112.11635150600333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22151.720504303732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14869.444515660574</v>
      </c>
      <c r="N48" s="276">
        <f>K48*M48</f>
        <v>15612.916741443603</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71.848156273149826</v>
      </c>
      <c r="N49" s="276">
        <f>K49*M49</f>
        <v>2155.4446881944946</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17768.361429638098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1291</v>
      </c>
      <c r="B60" s="49" t="str">
        <f>VLOOKUP(A60,TRANSPORTE!A1:D117,3,FALSE)</f>
        <v>Transporte de material seleccionado para relleno</v>
      </c>
      <c r="C60" s="321"/>
      <c r="D60" s="321"/>
      <c r="E60" s="321"/>
      <c r="F60" s="321"/>
      <c r="G60" s="321"/>
      <c r="H60" s="315" t="s">
        <v>1999</v>
      </c>
      <c r="I60" s="283">
        <v>1.05</v>
      </c>
      <c r="J60" s="290">
        <v>1</v>
      </c>
      <c r="K60" s="283">
        <f>I60*J60</f>
        <v>1.05</v>
      </c>
      <c r="L60" s="923">
        <f>VLOOKUP(A60,TRANSPORTE!A1:D117,4,FALSE)</f>
        <v>1320.9386327777418</v>
      </c>
      <c r="M60" s="924"/>
      <c r="N60" s="291">
        <f>K60*L60</f>
        <v>1386.9855644166289</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1386.9855644166289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120</v>
      </c>
      <c r="N72" s="399">
        <f>K72/M72</f>
        <v>1353.2750000000001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2242.3270301200664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43549.39452847853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8709.8789056957066</v>
      </c>
      <c r="M84" s="869"/>
      <c r="N84" s="54"/>
    </row>
    <row r="85" spans="1:14">
      <c r="B85" s="92" t="s">
        <v>973</v>
      </c>
      <c r="C85" s="93"/>
      <c r="D85" s="93"/>
      <c r="E85" s="93"/>
      <c r="F85" s="93"/>
      <c r="G85" s="93"/>
      <c r="H85" s="93"/>
      <c r="I85" s="90"/>
      <c r="J85" s="91"/>
      <c r="K85" s="308">
        <v>0.05</v>
      </c>
      <c r="L85" s="868">
        <f>N79*K85</f>
        <v>2177.4697264239267</v>
      </c>
      <c r="M85" s="869"/>
      <c r="N85" s="54"/>
    </row>
    <row r="86" spans="1:14" ht="15.75" thickBot="1">
      <c r="B86" s="94" t="s">
        <v>974</v>
      </c>
      <c r="C86" s="95"/>
      <c r="D86" s="95"/>
      <c r="E86" s="95"/>
      <c r="F86" s="95"/>
      <c r="G86" s="95"/>
      <c r="H86" s="95"/>
      <c r="I86" s="96"/>
      <c r="J86" s="97"/>
      <c r="K86" s="309">
        <v>0.05</v>
      </c>
      <c r="L86" s="870">
        <f>N79*K86</f>
        <v>2177.4697264239267</v>
      </c>
      <c r="M86" s="871"/>
      <c r="N86" s="54"/>
    </row>
    <row r="87" spans="1:14" ht="15.75" thickBot="1">
      <c r="B87" s="834" t="s">
        <v>953</v>
      </c>
      <c r="C87" s="835"/>
      <c r="D87" s="835"/>
      <c r="E87" s="835"/>
      <c r="F87" s="835"/>
      <c r="G87" s="835"/>
      <c r="H87" s="835"/>
      <c r="I87" s="835"/>
      <c r="J87" s="835"/>
      <c r="K87" s="835"/>
      <c r="L87" s="835"/>
      <c r="M87" s="836"/>
      <c r="N87" s="55">
        <f>L84+L85+L86</f>
        <v>13064.818358543558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56614.212887022091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2.25" customHeight="1" thickBot="1">
      <c r="A31" t="s">
        <v>1845</v>
      </c>
      <c r="B31" s="83" t="s">
        <v>1144</v>
      </c>
      <c r="C31" s="976" t="s">
        <v>2155</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5867.7896280000004</v>
      </c>
      <c r="N50" s="276">
        <f>K50*M50</f>
        <v>11735.579256000001</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104127.76271470991</v>
      </c>
      <c r="N51" s="276">
        <f>K51*M51</f>
        <v>52063.881357354956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139469.10577813466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157890.67606394662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31578.135212789326</v>
      </c>
      <c r="M84" s="869"/>
      <c r="N84" s="54"/>
    </row>
    <row r="85" spans="1:14">
      <c r="B85" s="92" t="s">
        <v>973</v>
      </c>
      <c r="C85" s="93"/>
      <c r="D85" s="93"/>
      <c r="E85" s="93"/>
      <c r="F85" s="93"/>
      <c r="G85" s="93"/>
      <c r="H85" s="93"/>
      <c r="I85" s="90"/>
      <c r="J85" s="91"/>
      <c r="K85" s="308">
        <v>0.05</v>
      </c>
      <c r="L85" s="868">
        <f>N79*K85</f>
        <v>7894.5338031973315</v>
      </c>
      <c r="M85" s="869"/>
      <c r="N85" s="54"/>
    </row>
    <row r="86" spans="1:14" ht="15.75" thickBot="1">
      <c r="B86" s="94" t="s">
        <v>974</v>
      </c>
      <c r="C86" s="95"/>
      <c r="D86" s="95"/>
      <c r="E86" s="95"/>
      <c r="F86" s="95"/>
      <c r="G86" s="95"/>
      <c r="H86" s="95"/>
      <c r="I86" s="96"/>
      <c r="J86" s="97"/>
      <c r="K86" s="309">
        <v>0.05</v>
      </c>
      <c r="L86" s="870">
        <f>N79*K86</f>
        <v>7894.5338031973315</v>
      </c>
      <c r="M86" s="871"/>
      <c r="N86" s="54"/>
    </row>
    <row r="87" spans="1:14" ht="15.75" thickBot="1">
      <c r="B87" s="834" t="s">
        <v>953</v>
      </c>
      <c r="C87" s="835"/>
      <c r="D87" s="835"/>
      <c r="E87" s="835"/>
      <c r="F87" s="835"/>
      <c r="G87" s="835"/>
      <c r="H87" s="835"/>
      <c r="I87" s="835"/>
      <c r="J87" s="835"/>
      <c r="K87" s="835"/>
      <c r="L87" s="835"/>
      <c r="M87" s="836"/>
      <c r="N87" s="55">
        <f>L84+L85+L86</f>
        <v>47367.202819183985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205257.87888313062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1.5" customHeight="1" thickBot="1">
      <c r="A31" t="s">
        <v>1845</v>
      </c>
      <c r="B31" s="83" t="s">
        <v>1692</v>
      </c>
      <c r="C31" s="976" t="s">
        <v>2156</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5867.7896280000004</v>
      </c>
      <c r="N50" s="276">
        <f>K50*M50</f>
        <v>11735.579256000001</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133825.00064094516</v>
      </c>
      <c r="N51" s="276">
        <f>K51*M51</f>
        <v>66912.50032047258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154317.72474125226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172739.29502706422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34547.859005412844</v>
      </c>
      <c r="M84" s="869"/>
      <c r="N84" s="54"/>
    </row>
    <row r="85" spans="1:14">
      <c r="B85" s="92" t="s">
        <v>973</v>
      </c>
      <c r="C85" s="93"/>
      <c r="D85" s="93"/>
      <c r="E85" s="93"/>
      <c r="F85" s="93"/>
      <c r="G85" s="93"/>
      <c r="H85" s="93"/>
      <c r="I85" s="90"/>
      <c r="J85" s="91"/>
      <c r="K85" s="308">
        <v>0.05</v>
      </c>
      <c r="L85" s="868">
        <f>N79*K85</f>
        <v>8636.9647513532109</v>
      </c>
      <c r="M85" s="869"/>
      <c r="N85" s="54"/>
    </row>
    <row r="86" spans="1:14" ht="15.75" thickBot="1">
      <c r="B86" s="94" t="s">
        <v>974</v>
      </c>
      <c r="C86" s="95"/>
      <c r="D86" s="95"/>
      <c r="E86" s="95"/>
      <c r="F86" s="95"/>
      <c r="G86" s="95"/>
      <c r="H86" s="95"/>
      <c r="I86" s="96"/>
      <c r="J86" s="97"/>
      <c r="K86" s="309">
        <v>0.05</v>
      </c>
      <c r="L86" s="870">
        <f>N79*K86</f>
        <v>8636.9647513532109</v>
      </c>
      <c r="M86" s="871"/>
      <c r="N86" s="54"/>
    </row>
    <row r="87" spans="1:14" ht="15.75" thickBot="1">
      <c r="B87" s="834" t="s">
        <v>953</v>
      </c>
      <c r="C87" s="835"/>
      <c r="D87" s="835"/>
      <c r="E87" s="835"/>
      <c r="F87" s="835"/>
      <c r="G87" s="835"/>
      <c r="H87" s="835"/>
      <c r="I87" s="835"/>
      <c r="J87" s="835"/>
      <c r="K87" s="835"/>
      <c r="L87" s="835"/>
      <c r="M87" s="836"/>
      <c r="N87" s="55">
        <f>L84+L85+L86</f>
        <v>51821.788508119265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224561.08353518348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75" customHeight="1" thickBot="1">
      <c r="A31" t="s">
        <v>1845</v>
      </c>
      <c r="B31" s="83" t="s">
        <v>1693</v>
      </c>
      <c r="C31" s="976" t="s">
        <v>2157</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5867.7896280000004</v>
      </c>
      <c r="N50" s="276">
        <f>K50*M50</f>
        <v>11735.579256000001</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206677.26984730066</v>
      </c>
      <c r="N51" s="276">
        <f>K51*M51</f>
        <v>103338.63492365033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190743.85934443003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209165.429630242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41833.085926048399</v>
      </c>
      <c r="M84" s="869"/>
      <c r="N84" s="54"/>
    </row>
    <row r="85" spans="1:14">
      <c r="B85" s="92" t="s">
        <v>973</v>
      </c>
      <c r="C85" s="93"/>
      <c r="D85" s="93"/>
      <c r="E85" s="93"/>
      <c r="F85" s="93"/>
      <c r="G85" s="93"/>
      <c r="H85" s="93"/>
      <c r="I85" s="90"/>
      <c r="J85" s="91"/>
      <c r="K85" s="308">
        <v>0.05</v>
      </c>
      <c r="L85" s="868">
        <f>N79*K85</f>
        <v>10458.2714815121</v>
      </c>
      <c r="M85" s="869"/>
      <c r="N85" s="54"/>
    </row>
    <row r="86" spans="1:14" ht="15.75" thickBot="1">
      <c r="B86" s="94" t="s">
        <v>974</v>
      </c>
      <c r="C86" s="95"/>
      <c r="D86" s="95"/>
      <c r="E86" s="95"/>
      <c r="F86" s="95"/>
      <c r="G86" s="95"/>
      <c r="H86" s="95"/>
      <c r="I86" s="96"/>
      <c r="J86" s="97"/>
      <c r="K86" s="309">
        <v>0.05</v>
      </c>
      <c r="L86" s="870">
        <f>N79*K86</f>
        <v>10458.2714815121</v>
      </c>
      <c r="M86" s="871"/>
      <c r="N86" s="54"/>
    </row>
    <row r="87" spans="1:14" ht="15.75" thickBot="1">
      <c r="B87" s="834" t="s">
        <v>953</v>
      </c>
      <c r="C87" s="835"/>
      <c r="D87" s="835"/>
      <c r="E87" s="835"/>
      <c r="F87" s="835"/>
      <c r="G87" s="835"/>
      <c r="H87" s="835"/>
      <c r="I87" s="835"/>
      <c r="J87" s="835"/>
      <c r="K87" s="835"/>
      <c r="L87" s="835"/>
      <c r="M87" s="836"/>
      <c r="N87" s="55">
        <f>L84+L85+L86</f>
        <v>62749.628889072599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271915.05851931463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7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29.25" customHeight="1" thickBot="1">
      <c r="A31" t="s">
        <v>1845</v>
      </c>
      <c r="B31" s="83" t="s">
        <v>1694</v>
      </c>
      <c r="C31" s="976" t="s">
        <v>2158</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6039.410237453174</v>
      </c>
      <c r="N49" s="276">
        <f>K49*M49</f>
        <v>6945.3217730711494</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5867.7896280000004</v>
      </c>
      <c r="N50" s="276">
        <f>K50*M50</f>
        <v>11735.579256000001</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206677.26984730066</v>
      </c>
      <c r="N51" s="276">
        <f>K51*M51</f>
        <v>103338.63492365033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190743.85934443003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209165.429630242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41833.085926048399</v>
      </c>
      <c r="M84" s="869"/>
      <c r="N84" s="54"/>
    </row>
    <row r="85" spans="1:14">
      <c r="B85" s="92" t="s">
        <v>973</v>
      </c>
      <c r="C85" s="93"/>
      <c r="D85" s="93"/>
      <c r="E85" s="93"/>
      <c r="F85" s="93"/>
      <c r="G85" s="93"/>
      <c r="H85" s="93"/>
      <c r="I85" s="90"/>
      <c r="J85" s="91"/>
      <c r="K85" s="308">
        <v>0.05</v>
      </c>
      <c r="L85" s="868">
        <f>N79*K85</f>
        <v>10458.2714815121</v>
      </c>
      <c r="M85" s="869"/>
      <c r="N85" s="54"/>
    </row>
    <row r="86" spans="1:14" ht="15.75" thickBot="1">
      <c r="B86" s="94" t="s">
        <v>974</v>
      </c>
      <c r="C86" s="95"/>
      <c r="D86" s="95"/>
      <c r="E86" s="95"/>
      <c r="F86" s="95"/>
      <c r="G86" s="95"/>
      <c r="H86" s="95"/>
      <c r="I86" s="96"/>
      <c r="J86" s="97"/>
      <c r="K86" s="309">
        <v>0.05</v>
      </c>
      <c r="L86" s="870">
        <f>N79*K86</f>
        <v>10458.2714815121</v>
      </c>
      <c r="M86" s="871"/>
      <c r="N86" s="54"/>
    </row>
    <row r="87" spans="1:14" ht="15.75" thickBot="1">
      <c r="B87" s="834" t="s">
        <v>953</v>
      </c>
      <c r="C87" s="835"/>
      <c r="D87" s="835"/>
      <c r="E87" s="835"/>
      <c r="F87" s="835"/>
      <c r="G87" s="835"/>
      <c r="H87" s="835"/>
      <c r="I87" s="835"/>
      <c r="J87" s="835"/>
      <c r="K87" s="835"/>
      <c r="L87" s="835"/>
      <c r="M87" s="836"/>
      <c r="N87" s="55">
        <f>L84+L85+L86</f>
        <v>62749.628889072599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271915.05851931463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election activeCell="C72" sqref="C72"/>
    </sheetView>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75" customHeight="1" thickBot="1">
      <c r="A31" t="s">
        <v>1845</v>
      </c>
      <c r="B31" s="83" t="s">
        <v>1145</v>
      </c>
      <c r="C31" s="976" t="s">
        <v>1734</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6039.410237453174</v>
      </c>
      <c r="N49" s="276">
        <f>K49*M49</f>
        <v>3019.705118726587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5867.7896280000004</v>
      </c>
      <c r="N50" s="276">
        <f>K50*M50</f>
        <v>5867.7896280000004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72094.939070783686</v>
      </c>
      <c r="N51" s="276">
        <f>K51*M51</f>
        <v>72094.939070783686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149706.75720921881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168128.32749503077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33625.665499006158</v>
      </c>
      <c r="M84" s="869"/>
      <c r="N84" s="54"/>
    </row>
    <row r="85" spans="1:14">
      <c r="B85" s="92" t="s">
        <v>973</v>
      </c>
      <c r="C85" s="93"/>
      <c r="D85" s="93"/>
      <c r="E85" s="93"/>
      <c r="F85" s="93"/>
      <c r="G85" s="93"/>
      <c r="H85" s="93"/>
      <c r="I85" s="90"/>
      <c r="J85" s="91"/>
      <c r="K85" s="308">
        <v>0.05</v>
      </c>
      <c r="L85" s="868">
        <f>N79*K85</f>
        <v>8406.4163747515395</v>
      </c>
      <c r="M85" s="869"/>
      <c r="N85" s="54"/>
    </row>
    <row r="86" spans="1:14" ht="15.75" thickBot="1">
      <c r="B86" s="94" t="s">
        <v>974</v>
      </c>
      <c r="C86" s="95"/>
      <c r="D86" s="95"/>
      <c r="E86" s="95"/>
      <c r="F86" s="95"/>
      <c r="G86" s="95"/>
      <c r="H86" s="95"/>
      <c r="I86" s="96"/>
      <c r="J86" s="97"/>
      <c r="K86" s="309">
        <v>0.05</v>
      </c>
      <c r="L86" s="870">
        <f>N79*K86</f>
        <v>8406.4163747515395</v>
      </c>
      <c r="M86" s="871"/>
      <c r="N86" s="54"/>
    </row>
    <row r="87" spans="1:14" ht="15.75" thickBot="1">
      <c r="B87" s="834" t="s">
        <v>953</v>
      </c>
      <c r="C87" s="835"/>
      <c r="D87" s="835"/>
      <c r="E87" s="835"/>
      <c r="F87" s="835"/>
      <c r="G87" s="835"/>
      <c r="H87" s="835"/>
      <c r="I87" s="835"/>
      <c r="J87" s="835"/>
      <c r="K87" s="835"/>
      <c r="L87" s="835"/>
      <c r="M87" s="836"/>
      <c r="N87" s="55">
        <f>L84+L85+L86</f>
        <v>50438.498248509241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218566.82574354002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75" customHeight="1" thickBot="1">
      <c r="A31" t="s">
        <v>1845</v>
      </c>
      <c r="B31" s="83" t="s">
        <v>1695</v>
      </c>
      <c r="C31" s="976" t="s">
        <v>1696</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6039.410237453174</v>
      </c>
      <c r="N49" s="276">
        <f>K49*M49</f>
        <v>3019.705118726587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5867.7896280000004</v>
      </c>
      <c r="N50" s="276">
        <f>K50*M50</f>
        <v>5867.7896280000004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72094.939070783686</v>
      </c>
      <c r="N51" s="276">
        <f>K51*M51</f>
        <v>72094.939070783686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149706.75720921881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168128.32749503077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33625.665499006158</v>
      </c>
      <c r="M84" s="869"/>
      <c r="N84" s="54"/>
    </row>
    <row r="85" spans="1:14">
      <c r="B85" s="92" t="s">
        <v>973</v>
      </c>
      <c r="C85" s="93"/>
      <c r="D85" s="93"/>
      <c r="E85" s="93"/>
      <c r="F85" s="93"/>
      <c r="G85" s="93"/>
      <c r="H85" s="93"/>
      <c r="I85" s="90"/>
      <c r="J85" s="91"/>
      <c r="K85" s="308">
        <v>0.05</v>
      </c>
      <c r="L85" s="868">
        <f>N79*K85</f>
        <v>8406.4163747515395</v>
      </c>
      <c r="M85" s="869"/>
      <c r="N85" s="54"/>
    </row>
    <row r="86" spans="1:14" ht="15.75" thickBot="1">
      <c r="B86" s="94" t="s">
        <v>974</v>
      </c>
      <c r="C86" s="95"/>
      <c r="D86" s="95"/>
      <c r="E86" s="95"/>
      <c r="F86" s="95"/>
      <c r="G86" s="95"/>
      <c r="H86" s="95"/>
      <c r="I86" s="96"/>
      <c r="J86" s="97"/>
      <c r="K86" s="309">
        <v>0.05</v>
      </c>
      <c r="L86" s="870">
        <f>N79*K86</f>
        <v>8406.4163747515395</v>
      </c>
      <c r="M86" s="871"/>
      <c r="N86" s="54"/>
    </row>
    <row r="87" spans="1:14" ht="15.75" thickBot="1">
      <c r="B87" s="834" t="s">
        <v>953</v>
      </c>
      <c r="C87" s="835"/>
      <c r="D87" s="835"/>
      <c r="E87" s="835"/>
      <c r="F87" s="835"/>
      <c r="G87" s="835"/>
      <c r="H87" s="835"/>
      <c r="I87" s="835"/>
      <c r="J87" s="835"/>
      <c r="K87" s="835"/>
      <c r="L87" s="835"/>
      <c r="M87" s="836"/>
      <c r="N87" s="55">
        <f>L84+L85+L86</f>
        <v>50438.498248509241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218566.82574354002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75" customHeight="1" thickBot="1">
      <c r="A31" t="s">
        <v>1845</v>
      </c>
      <c r="B31" s="83" t="s">
        <v>1697</v>
      </c>
      <c r="C31" s="976" t="s">
        <v>1698</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6039.410237453174</v>
      </c>
      <c r="N49" s="276">
        <f>K49*M49</f>
        <v>3019.705118726587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5867.7896280000004</v>
      </c>
      <c r="N50" s="276">
        <f>K50*M50</f>
        <v>5867.7896280000004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72094.939070783686</v>
      </c>
      <c r="N51" s="276">
        <f>K51*M51</f>
        <v>72094.939070783686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149706.75720921881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168128.32749503077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33625.665499006158</v>
      </c>
      <c r="M84" s="869"/>
      <c r="N84" s="54"/>
    </row>
    <row r="85" spans="1:14">
      <c r="B85" s="92" t="s">
        <v>973</v>
      </c>
      <c r="C85" s="93"/>
      <c r="D85" s="93"/>
      <c r="E85" s="93"/>
      <c r="F85" s="93"/>
      <c r="G85" s="93"/>
      <c r="H85" s="93"/>
      <c r="I85" s="90"/>
      <c r="J85" s="91"/>
      <c r="K85" s="308">
        <v>0.05</v>
      </c>
      <c r="L85" s="868">
        <f>N79*K85</f>
        <v>8406.4163747515395</v>
      </c>
      <c r="M85" s="869"/>
      <c r="N85" s="54"/>
    </row>
    <row r="86" spans="1:14" ht="15.75" thickBot="1">
      <c r="B86" s="94" t="s">
        <v>974</v>
      </c>
      <c r="C86" s="95"/>
      <c r="D86" s="95"/>
      <c r="E86" s="95"/>
      <c r="F86" s="95"/>
      <c r="G86" s="95"/>
      <c r="H86" s="95"/>
      <c r="I86" s="96"/>
      <c r="J86" s="97"/>
      <c r="K86" s="309">
        <v>0.05</v>
      </c>
      <c r="L86" s="870">
        <f>N79*K86</f>
        <v>8406.4163747515395</v>
      </c>
      <c r="M86" s="871"/>
      <c r="N86" s="54"/>
    </row>
    <row r="87" spans="1:14" ht="15.75" thickBot="1">
      <c r="B87" s="834" t="s">
        <v>953</v>
      </c>
      <c r="C87" s="835"/>
      <c r="D87" s="835"/>
      <c r="E87" s="835"/>
      <c r="F87" s="835"/>
      <c r="G87" s="835"/>
      <c r="H87" s="835"/>
      <c r="I87" s="835"/>
      <c r="J87" s="835"/>
      <c r="K87" s="835"/>
      <c r="L87" s="835"/>
      <c r="M87" s="836"/>
      <c r="N87" s="55">
        <f>L84+L85+L86</f>
        <v>50438.498248509241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218566.82574354002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75" customHeight="1" thickBot="1">
      <c r="A31" t="s">
        <v>1845</v>
      </c>
      <c r="B31" s="83" t="s">
        <v>1699</v>
      </c>
      <c r="C31" s="976" t="s">
        <v>1700</v>
      </c>
      <c r="D31" s="977"/>
      <c r="E31" s="977"/>
      <c r="F31" s="977"/>
      <c r="G31" s="977"/>
      <c r="H31" s="977"/>
      <c r="I31" s="977"/>
      <c r="J31" s="1003"/>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808.02560903602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62476.657628825946</v>
      </c>
      <c r="N48" s="276">
        <f>K48*M48</f>
        <v>68724.323391708545</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6039.410237453174</v>
      </c>
      <c r="N49" s="276">
        <f>K49*M49</f>
        <v>3019.705118726587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5867.7896280000004</v>
      </c>
      <c r="N50" s="276">
        <f>K50*M50</f>
        <v>5867.7896280000004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72094.939070783686</v>
      </c>
      <c r="N51" s="276">
        <f>K51*M51</f>
        <v>72094.939070783686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149706.75720921881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3">
        <f>VLOOKUP(A60,TRANSPORTE!A1:D117,4,FALSE)</f>
        <v>1320.9386327777418</v>
      </c>
      <c r="M60" s="924"/>
      <c r="N60" s="291">
        <f>K60*L60</f>
        <v>1453.032496055516</v>
      </c>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f>N60+N61+N62+N63+N64</f>
        <v>1453.032496055516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16160.5121807204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168128.32749503077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33625.665499006158</v>
      </c>
      <c r="M84" s="869"/>
      <c r="N84" s="54"/>
    </row>
    <row r="85" spans="1:14">
      <c r="B85" s="92" t="s">
        <v>973</v>
      </c>
      <c r="C85" s="93"/>
      <c r="D85" s="93"/>
      <c r="E85" s="93"/>
      <c r="F85" s="93"/>
      <c r="G85" s="93"/>
      <c r="H85" s="93"/>
      <c r="I85" s="90"/>
      <c r="J85" s="91"/>
      <c r="K85" s="308">
        <v>0.05</v>
      </c>
      <c r="L85" s="868">
        <f>N79*K85</f>
        <v>8406.4163747515395</v>
      </c>
      <c r="M85" s="869"/>
      <c r="N85" s="54"/>
    </row>
    <row r="86" spans="1:14" ht="15.75" thickBot="1">
      <c r="B86" s="94" t="s">
        <v>974</v>
      </c>
      <c r="C86" s="95"/>
      <c r="D86" s="95"/>
      <c r="E86" s="95"/>
      <c r="F86" s="95"/>
      <c r="G86" s="95"/>
      <c r="H86" s="95"/>
      <c r="I86" s="96"/>
      <c r="J86" s="97"/>
      <c r="K86" s="309">
        <v>0.05</v>
      </c>
      <c r="L86" s="870">
        <f>N79*K86</f>
        <v>8406.4163747515395</v>
      </c>
      <c r="M86" s="871"/>
      <c r="N86" s="54"/>
    </row>
    <row r="87" spans="1:14" ht="15.75" thickBot="1">
      <c r="B87" s="834" t="s">
        <v>953</v>
      </c>
      <c r="C87" s="835"/>
      <c r="D87" s="835"/>
      <c r="E87" s="835"/>
      <c r="F87" s="835"/>
      <c r="G87" s="835"/>
      <c r="H87" s="835"/>
      <c r="I87" s="835"/>
      <c r="J87" s="835"/>
      <c r="K87" s="835"/>
      <c r="L87" s="835"/>
      <c r="M87" s="836"/>
      <c r="N87" s="55">
        <f>L84+L85+L86</f>
        <v>50438.498248509241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218566.82574354002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28.5" customHeight="1" thickBot="1">
      <c r="A31" t="s">
        <v>1845</v>
      </c>
      <c r="B31" s="83" t="s">
        <v>1701</v>
      </c>
      <c r="C31" s="976" t="s">
        <v>1702</v>
      </c>
      <c r="D31" s="977"/>
      <c r="E31" s="977"/>
      <c r="F31" s="977"/>
      <c r="G31" s="977"/>
      <c r="H31" s="977"/>
      <c r="I31" s="977"/>
      <c r="J31" s="1003"/>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5920.3294443644136</v>
      </c>
      <c r="N48" s="276">
        <f>K48*M48</f>
        <v>7696.4282776737382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7696.4282776737382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1616.0512180720398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9312.479495745778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1862.4958991491558</v>
      </c>
      <c r="M84" s="869"/>
      <c r="N84" s="54"/>
    </row>
    <row r="85" spans="1:14">
      <c r="B85" s="92" t="s">
        <v>973</v>
      </c>
      <c r="C85" s="93"/>
      <c r="D85" s="93"/>
      <c r="E85" s="93"/>
      <c r="F85" s="93"/>
      <c r="G85" s="93"/>
      <c r="H85" s="93"/>
      <c r="I85" s="90"/>
      <c r="J85" s="91"/>
      <c r="K85" s="308">
        <v>0.05</v>
      </c>
      <c r="L85" s="868">
        <f>N79*K85</f>
        <v>465.62397478728894</v>
      </c>
      <c r="M85" s="869"/>
      <c r="N85" s="54"/>
    </row>
    <row r="86" spans="1:14" ht="15.75" thickBot="1">
      <c r="B86" s="94" t="s">
        <v>974</v>
      </c>
      <c r="C86" s="95"/>
      <c r="D86" s="95"/>
      <c r="E86" s="95"/>
      <c r="F86" s="95"/>
      <c r="G86" s="95"/>
      <c r="H86" s="95"/>
      <c r="I86" s="96"/>
      <c r="J86" s="97"/>
      <c r="K86" s="309">
        <v>0.05</v>
      </c>
      <c r="L86" s="870">
        <f>N79*K86</f>
        <v>465.62397478728894</v>
      </c>
      <c r="M86" s="871"/>
      <c r="N86" s="54"/>
    </row>
    <row r="87" spans="1:14" ht="15.75" thickBot="1">
      <c r="B87" s="834" t="s">
        <v>953</v>
      </c>
      <c r="C87" s="835"/>
      <c r="D87" s="835"/>
      <c r="E87" s="835"/>
      <c r="F87" s="835"/>
      <c r="G87" s="835"/>
      <c r="H87" s="835"/>
      <c r="I87" s="835"/>
      <c r="J87" s="835"/>
      <c r="K87" s="835"/>
      <c r="L87" s="835"/>
      <c r="M87" s="836"/>
      <c r="N87" s="55">
        <f>L84+L85+L86</f>
        <v>2793.7438487237332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12106.223344469512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 customHeight="1" thickBot="1">
      <c r="A31" t="s">
        <v>1845</v>
      </c>
      <c r="B31" s="83" t="s">
        <v>1703</v>
      </c>
      <c r="C31" s="976" t="s">
        <v>1704</v>
      </c>
      <c r="D31" s="977"/>
      <c r="E31" s="977"/>
      <c r="F31" s="977"/>
      <c r="G31" s="977"/>
      <c r="H31" s="977"/>
      <c r="I31" s="977"/>
      <c r="J31" s="1003"/>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12834.977423879018</v>
      </c>
      <c r="N48" s="276">
        <f>K48*M48</f>
        <v>16685.470651042724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16685.470651042724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1616.0512180720398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18301.521869114764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3660.304373822953</v>
      </c>
      <c r="M84" s="869"/>
      <c r="N84" s="54"/>
    </row>
    <row r="85" spans="1:14">
      <c r="B85" s="92" t="s">
        <v>973</v>
      </c>
      <c r="C85" s="93"/>
      <c r="D85" s="93"/>
      <c r="E85" s="93"/>
      <c r="F85" s="93"/>
      <c r="G85" s="93"/>
      <c r="H85" s="93"/>
      <c r="I85" s="90"/>
      <c r="J85" s="91"/>
      <c r="K85" s="308">
        <v>0.05</v>
      </c>
      <c r="L85" s="868">
        <f>N79*K85</f>
        <v>915.07609345573826</v>
      </c>
      <c r="M85" s="869"/>
      <c r="N85" s="54"/>
    </row>
    <row r="86" spans="1:14" ht="15.75" thickBot="1">
      <c r="B86" s="94" t="s">
        <v>974</v>
      </c>
      <c r="C86" s="95"/>
      <c r="D86" s="95"/>
      <c r="E86" s="95"/>
      <c r="F86" s="95"/>
      <c r="G86" s="95"/>
      <c r="H86" s="95"/>
      <c r="I86" s="96"/>
      <c r="J86" s="97"/>
      <c r="K86" s="309">
        <v>0.05</v>
      </c>
      <c r="L86" s="870">
        <f>N79*K86</f>
        <v>915.07609345573826</v>
      </c>
      <c r="M86" s="871"/>
      <c r="N86" s="54"/>
    </row>
    <row r="87" spans="1:14" ht="15.75" thickBot="1">
      <c r="B87" s="834" t="s">
        <v>953</v>
      </c>
      <c r="C87" s="835"/>
      <c r="D87" s="835"/>
      <c r="E87" s="835"/>
      <c r="F87" s="835"/>
      <c r="G87" s="835"/>
      <c r="H87" s="835"/>
      <c r="I87" s="835"/>
      <c r="J87" s="835"/>
      <c r="K87" s="835"/>
      <c r="L87" s="835"/>
      <c r="M87" s="836"/>
      <c r="N87" s="55">
        <f>L84+L85+L86</f>
        <v>5490.4565607344293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23791.978429849194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75" customHeight="1" thickBot="1">
      <c r="A31" t="s">
        <v>1845</v>
      </c>
      <c r="B31" s="83" t="s">
        <v>1705</v>
      </c>
      <c r="C31" s="976" t="s">
        <v>2159</v>
      </c>
      <c r="D31" s="977"/>
      <c r="E31" s="977"/>
      <c r="F31" s="977"/>
      <c r="G31" s="977"/>
      <c r="H31" s="977"/>
      <c r="I31" s="977"/>
      <c r="J31" s="1003"/>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5920.3294443644136</v>
      </c>
      <c r="N48" s="276">
        <f>K48*M48</f>
        <v>7696.4282776737382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7696.4282776737382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1616.0512180720398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9312.479495745778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1862.4958991491558</v>
      </c>
      <c r="M84" s="869"/>
      <c r="N84" s="54"/>
    </row>
    <row r="85" spans="1:14">
      <c r="B85" s="92" t="s">
        <v>973</v>
      </c>
      <c r="C85" s="93"/>
      <c r="D85" s="93"/>
      <c r="E85" s="93"/>
      <c r="F85" s="93"/>
      <c r="G85" s="93"/>
      <c r="H85" s="93"/>
      <c r="I85" s="90"/>
      <c r="J85" s="91"/>
      <c r="K85" s="308">
        <v>0.05</v>
      </c>
      <c r="L85" s="868">
        <f>N79*K85</f>
        <v>465.62397478728894</v>
      </c>
      <c r="M85" s="869"/>
      <c r="N85" s="54"/>
    </row>
    <row r="86" spans="1:14" ht="15.75" thickBot="1">
      <c r="B86" s="94" t="s">
        <v>974</v>
      </c>
      <c r="C86" s="95"/>
      <c r="D86" s="95"/>
      <c r="E86" s="95"/>
      <c r="F86" s="95"/>
      <c r="G86" s="95"/>
      <c r="H86" s="95"/>
      <c r="I86" s="96"/>
      <c r="J86" s="97"/>
      <c r="K86" s="309">
        <v>0.05</v>
      </c>
      <c r="L86" s="870">
        <f>N79*K86</f>
        <v>465.62397478728894</v>
      </c>
      <c r="M86" s="871"/>
      <c r="N86" s="54"/>
    </row>
    <row r="87" spans="1:14" ht="15.75" thickBot="1">
      <c r="B87" s="834" t="s">
        <v>953</v>
      </c>
      <c r="C87" s="835"/>
      <c r="D87" s="835"/>
      <c r="E87" s="835"/>
      <c r="F87" s="835"/>
      <c r="G87" s="835"/>
      <c r="H87" s="835"/>
      <c r="I87" s="835"/>
      <c r="J87" s="835"/>
      <c r="K87" s="835"/>
      <c r="L87" s="835"/>
      <c r="M87" s="836"/>
      <c r="N87" s="55">
        <f>L84+L85+L86</f>
        <v>2793.7438487237332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12106.223344469512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30" customHeight="1" thickBot="1">
      <c r="A31" t="s">
        <v>1845</v>
      </c>
      <c r="B31" s="83" t="s">
        <v>1706</v>
      </c>
      <c r="C31" s="976" t="s">
        <v>2160</v>
      </c>
      <c r="D31" s="977"/>
      <c r="E31" s="977"/>
      <c r="F31" s="977"/>
      <c r="G31" s="977"/>
      <c r="H31" s="977"/>
      <c r="I31" s="977"/>
      <c r="J31" s="1003"/>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c r="C41" s="855"/>
      <c r="D41" s="855"/>
      <c r="E41" s="41"/>
      <c r="F41" s="42"/>
      <c r="G41" s="42"/>
      <c r="H41" s="43"/>
      <c r="I41" s="39"/>
      <c r="J41" s="40"/>
      <c r="K41" s="283"/>
      <c r="L41" s="280"/>
      <c r="M41" s="405"/>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12834.977423879018</v>
      </c>
      <c r="N48" s="276">
        <f>K48*M48</f>
        <v>16685.470651042724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16685.470651042724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1616.0512180720398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18301.521869114764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3660.304373822953</v>
      </c>
      <c r="M84" s="869"/>
      <c r="N84" s="54"/>
    </row>
    <row r="85" spans="1:14">
      <c r="B85" s="92" t="s">
        <v>973</v>
      </c>
      <c r="C85" s="93"/>
      <c r="D85" s="93"/>
      <c r="E85" s="93"/>
      <c r="F85" s="93"/>
      <c r="G85" s="93"/>
      <c r="H85" s="93"/>
      <c r="I85" s="90"/>
      <c r="J85" s="91"/>
      <c r="K85" s="308">
        <v>0.05</v>
      </c>
      <c r="L85" s="868">
        <f>N79*K85</f>
        <v>915.07609345573826</v>
      </c>
      <c r="M85" s="869"/>
      <c r="N85" s="54"/>
    </row>
    <row r="86" spans="1:14" ht="15.75" thickBot="1">
      <c r="B86" s="94" t="s">
        <v>974</v>
      </c>
      <c r="C86" s="95"/>
      <c r="D86" s="95"/>
      <c r="E86" s="95"/>
      <c r="F86" s="95"/>
      <c r="G86" s="95"/>
      <c r="H86" s="95"/>
      <c r="I86" s="96"/>
      <c r="J86" s="97"/>
      <c r="K86" s="309">
        <v>0.05</v>
      </c>
      <c r="L86" s="870">
        <f>N79*K86</f>
        <v>915.07609345573826</v>
      </c>
      <c r="M86" s="871"/>
      <c r="N86" s="54"/>
    </row>
    <row r="87" spans="1:14" ht="15.75" thickBot="1">
      <c r="B87" s="834" t="s">
        <v>953</v>
      </c>
      <c r="C87" s="835"/>
      <c r="D87" s="835"/>
      <c r="E87" s="835"/>
      <c r="F87" s="835"/>
      <c r="G87" s="835"/>
      <c r="H87" s="835"/>
      <c r="I87" s="835"/>
      <c r="J87" s="835"/>
      <c r="K87" s="835"/>
      <c r="L87" s="835"/>
      <c r="M87" s="836"/>
      <c r="N87" s="55">
        <f>L84+L85+L86</f>
        <v>5490.4565607344293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23791.978429849194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1707</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152</v>
      </c>
      <c r="B36" s="847" t="str">
        <f>VLOOKUP(A36,EQUIPOS!A6:D154,3,FALSE)</f>
        <v xml:space="preserve">Carrotanque de agua(1000 Galones) </v>
      </c>
      <c r="C36" s="848"/>
      <c r="D36" s="848"/>
      <c r="E36" s="848"/>
      <c r="F36" s="848"/>
      <c r="G36" s="848"/>
      <c r="H36" s="849"/>
      <c r="I36" s="271"/>
      <c r="J36" s="272"/>
      <c r="K36" s="273">
        <f>VLOOKUP(A36,EQUIPOS!A6:D163,4,FALSE)</f>
        <v>69170.449956472876</v>
      </c>
      <c r="L36" s="274"/>
      <c r="M36" s="340">
        <v>15</v>
      </c>
      <c r="N36" s="276">
        <f>K36/M36</f>
        <v>4611.3633304315254</v>
      </c>
    </row>
    <row r="37" spans="1:14">
      <c r="A37" s="116" t="s">
        <v>174</v>
      </c>
      <c r="B37" s="847" t="str">
        <f>VLOOKUP(A37,EQUIPOS!A7:D154,3,FALSE)</f>
        <v>Compactador vibratorio tipo DD-20</v>
      </c>
      <c r="C37" s="848"/>
      <c r="D37" s="848"/>
      <c r="E37" s="848"/>
      <c r="F37" s="848"/>
      <c r="G37" s="848"/>
      <c r="H37" s="849"/>
      <c r="I37" s="425"/>
      <c r="J37" s="426"/>
      <c r="K37" s="273">
        <f>VLOOKUP(A37,EQUIPOS!A7:D164,4,FALSE)</f>
        <v>100399.13675901978</v>
      </c>
      <c r="L37" s="339"/>
      <c r="M37" s="340">
        <v>15</v>
      </c>
      <c r="N37" s="276">
        <f>K37/M37</f>
        <v>6693.2757839346514</v>
      </c>
    </row>
    <row r="38" spans="1:14">
      <c r="A38" s="116" t="s">
        <v>269</v>
      </c>
      <c r="B38" s="847" t="str">
        <f>VLOOKUP(A38,EQUIPOS!A8:D154,3,FALSE)</f>
        <v>Motoniveladora  potencia 215 HP, ancho de cuchilla 4,27 m, peso 18 ton.</v>
      </c>
      <c r="C38" s="848"/>
      <c r="D38" s="848"/>
      <c r="E38" s="848"/>
      <c r="F38" s="848"/>
      <c r="G38" s="848"/>
      <c r="H38" s="849"/>
      <c r="I38" s="332"/>
      <c r="J38" s="334"/>
      <c r="K38" s="273">
        <f>VLOOKUP(A38,EQUIPOS!A8:D165,4,FALSE)</f>
        <v>193270.3748783801</v>
      </c>
      <c r="L38" s="427"/>
      <c r="M38" s="428">
        <v>15</v>
      </c>
      <c r="N38" s="276">
        <f>K38/M38</f>
        <v>12884.691658558673</v>
      </c>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N75*M41</f>
        <v>44.846540602401326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SUM(N36:N41)</f>
        <v>24234.177313527249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14869.444515660574</v>
      </c>
      <c r="N48" s="276">
        <f>K48*M48</f>
        <v>19330.277870358746</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71.848156273149826</v>
      </c>
      <c r="N49" s="276">
        <f>K49*M49</f>
        <v>2155.4446881944946</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840" t="s">
        <v>953</v>
      </c>
      <c r="C53" s="841"/>
      <c r="D53" s="841"/>
      <c r="E53" s="841"/>
      <c r="F53" s="841"/>
      <c r="G53" s="841"/>
      <c r="H53" s="841"/>
      <c r="I53" s="841"/>
      <c r="J53" s="841"/>
      <c r="K53" s="841"/>
      <c r="L53" s="841"/>
      <c r="M53" s="842"/>
      <c r="N53" s="107">
        <f>SUM(N48:N52)</f>
        <v>21485.72255855324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7" t="s">
        <v>961</v>
      </c>
      <c r="M57" s="810"/>
      <c r="N57" s="79" t="s">
        <v>951</v>
      </c>
    </row>
    <row r="58" spans="1:14">
      <c r="A58" t="s">
        <v>1291</v>
      </c>
      <c r="B58" s="49" t="str">
        <f>VLOOKUP(A58,TRANSPORTE!A1:D117,3,FALSE)</f>
        <v>Transporte de material seleccionado para relleno</v>
      </c>
      <c r="C58" s="321"/>
      <c r="D58" s="321"/>
      <c r="E58" s="321"/>
      <c r="F58" s="321"/>
      <c r="G58" s="321"/>
      <c r="H58" s="315" t="s">
        <v>1999</v>
      </c>
      <c r="I58" s="283">
        <v>1.3</v>
      </c>
      <c r="J58" s="290">
        <v>1</v>
      </c>
      <c r="K58" s="283">
        <f>I58*J58</f>
        <v>1.3</v>
      </c>
      <c r="L58" s="923">
        <f>VLOOKUP(A58,TRANSPORTE!A1:D117,4,FALSE)</f>
        <v>1320.9386327777418</v>
      </c>
      <c r="M58" s="924"/>
      <c r="N58" s="291">
        <f>K58*L58</f>
        <v>1717.2202226110644</v>
      </c>
    </row>
    <row r="59" spans="1:14">
      <c r="B59" s="49"/>
      <c r="C59" s="50"/>
      <c r="D59" s="50"/>
      <c r="E59" s="50"/>
      <c r="F59" s="50"/>
      <c r="G59" s="50"/>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3"/>
      <c r="M63" s="824"/>
      <c r="N63" s="130"/>
    </row>
    <row r="64" spans="1:14" ht="15.75" thickBot="1">
      <c r="B64" s="840" t="s">
        <v>953</v>
      </c>
      <c r="C64" s="841"/>
      <c r="D64" s="841"/>
      <c r="E64" s="841"/>
      <c r="F64" s="841"/>
      <c r="G64" s="841"/>
      <c r="H64" s="841"/>
      <c r="I64" s="841"/>
      <c r="J64" s="841"/>
      <c r="K64" s="841"/>
      <c r="L64" s="841"/>
      <c r="M64" s="842"/>
      <c r="N64" s="107">
        <f>N58+N59+N60+N61+N62</f>
        <v>1717.2202226110644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88"/>
      <c r="N68" s="101" t="s">
        <v>951</v>
      </c>
    </row>
    <row r="69" spans="1:15">
      <c r="A69" s="170" t="s">
        <v>9</v>
      </c>
      <c r="B69" s="52" t="str">
        <f>VLOOKUP(A69,'MANO DE OBRA'!A8:D68,3,FALSE)</f>
        <v>Obrero (3)</v>
      </c>
      <c r="C69" s="50"/>
      <c r="D69" s="50"/>
      <c r="E69" s="50"/>
      <c r="F69" s="50"/>
      <c r="G69" s="50"/>
      <c r="H69" s="50"/>
      <c r="I69" s="296">
        <f>K69/J69*100</f>
        <v>87780</v>
      </c>
      <c r="J69" s="297">
        <v>185</v>
      </c>
      <c r="K69" s="298">
        <f>VLOOKUP(A69,'MANO DE OBRA'!A8:D99,4,FALSE)</f>
        <v>162393</v>
      </c>
      <c r="L69" s="53"/>
      <c r="M69" s="438">
        <v>120</v>
      </c>
      <c r="N69" s="399">
        <f>K69/M69</f>
        <v>1353.2750000000001</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1"/>
      <c r="C74" s="822"/>
      <c r="D74" s="822"/>
      <c r="E74" s="822"/>
      <c r="F74" s="822"/>
      <c r="G74" s="822"/>
      <c r="H74" s="822"/>
      <c r="I74" s="129"/>
      <c r="J74" s="129"/>
      <c r="K74" s="129"/>
      <c r="L74" s="922"/>
      <c r="M74" s="922"/>
      <c r="N74" s="48"/>
    </row>
    <row r="75" spans="1:15" ht="15.75" thickBot="1">
      <c r="B75" s="840" t="s">
        <v>953</v>
      </c>
      <c r="C75" s="841"/>
      <c r="D75" s="841"/>
      <c r="E75" s="841"/>
      <c r="F75" s="841"/>
      <c r="G75" s="841"/>
      <c r="H75" s="841"/>
      <c r="I75" s="841"/>
      <c r="J75" s="841"/>
      <c r="K75" s="841"/>
      <c r="L75" s="841"/>
      <c r="M75" s="842"/>
      <c r="N75" s="305">
        <f>SUM(N69:N74)</f>
        <v>2242.3270301200664</v>
      </c>
    </row>
    <row r="76" spans="1:15" ht="15.75" thickBot="1">
      <c r="B76" s="36"/>
      <c r="C76" s="37"/>
      <c r="D76" s="37"/>
      <c r="E76" s="37"/>
      <c r="F76" s="37"/>
      <c r="G76" s="37"/>
      <c r="H76" s="37"/>
      <c r="I76" s="37"/>
      <c r="J76" s="37"/>
      <c r="K76" s="37"/>
      <c r="L76" s="37"/>
      <c r="M76" s="37"/>
      <c r="N76" s="38"/>
    </row>
    <row r="77" spans="1:15" ht="15.75" thickBot="1">
      <c r="B77" s="834" t="s">
        <v>967</v>
      </c>
      <c r="C77" s="835"/>
      <c r="D77" s="835"/>
      <c r="E77" s="835"/>
      <c r="F77" s="835"/>
      <c r="G77" s="835"/>
      <c r="H77" s="835"/>
      <c r="I77" s="835"/>
      <c r="J77" s="835"/>
      <c r="K77" s="835"/>
      <c r="L77" s="835"/>
      <c r="M77" s="836"/>
      <c r="N77" s="102">
        <f>N43+N53+N64+N75</f>
        <v>49679.447124811624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5" t="s">
        <v>969</v>
      </c>
      <c r="C81" s="826"/>
      <c r="D81" s="826"/>
      <c r="E81" s="826"/>
      <c r="F81" s="826"/>
      <c r="G81" s="826"/>
      <c r="H81" s="826"/>
      <c r="I81" s="318"/>
      <c r="J81" s="338"/>
      <c r="K81" s="306" t="s">
        <v>970</v>
      </c>
      <c r="L81" s="864" t="s">
        <v>971</v>
      </c>
      <c r="M81" s="865"/>
      <c r="N81" s="307"/>
    </row>
    <row r="82" spans="1:14">
      <c r="B82" s="866" t="s">
        <v>972</v>
      </c>
      <c r="C82" s="867"/>
      <c r="D82" s="867"/>
      <c r="E82" s="867"/>
      <c r="F82" s="867"/>
      <c r="G82" s="867"/>
      <c r="H82" s="867"/>
      <c r="I82" s="90"/>
      <c r="J82" s="91"/>
      <c r="K82" s="308">
        <v>0.2</v>
      </c>
      <c r="L82" s="868">
        <f>N77*K82</f>
        <v>9935.8894249623263</v>
      </c>
      <c r="M82" s="869"/>
      <c r="N82" s="54"/>
    </row>
    <row r="83" spans="1:14">
      <c r="B83" s="92" t="s">
        <v>973</v>
      </c>
      <c r="C83" s="93"/>
      <c r="D83" s="93"/>
      <c r="E83" s="93"/>
      <c r="F83" s="93"/>
      <c r="G83" s="93"/>
      <c r="H83" s="93"/>
      <c r="I83" s="90"/>
      <c r="J83" s="91"/>
      <c r="K83" s="308">
        <v>0.05</v>
      </c>
      <c r="L83" s="868">
        <f>N77*K83</f>
        <v>2483.9723562405816</v>
      </c>
      <c r="M83" s="869"/>
      <c r="N83" s="54"/>
    </row>
    <row r="84" spans="1:14" ht="15.75" thickBot="1">
      <c r="B84" s="94" t="s">
        <v>974</v>
      </c>
      <c r="C84" s="95"/>
      <c r="D84" s="95"/>
      <c r="E84" s="95"/>
      <c r="F84" s="95"/>
      <c r="G84" s="95"/>
      <c r="H84" s="95"/>
      <c r="I84" s="96"/>
      <c r="J84" s="97"/>
      <c r="K84" s="309">
        <v>0.05</v>
      </c>
      <c r="L84" s="870">
        <f>N77*K84</f>
        <v>2483.9723562405816</v>
      </c>
      <c r="M84" s="871"/>
      <c r="N84" s="54"/>
    </row>
    <row r="85" spans="1:14" ht="15.75" thickBot="1">
      <c r="B85" s="834" t="s">
        <v>953</v>
      </c>
      <c r="C85" s="835"/>
      <c r="D85" s="835"/>
      <c r="E85" s="835"/>
      <c r="F85" s="835"/>
      <c r="G85" s="835"/>
      <c r="H85" s="835"/>
      <c r="I85" s="835"/>
      <c r="J85" s="835"/>
      <c r="K85" s="835"/>
      <c r="L85" s="835"/>
      <c r="M85" s="836"/>
      <c r="N85" s="55">
        <f>L82+L83+L84</f>
        <v>14903.834137443489</v>
      </c>
    </row>
    <row r="86" spans="1:14" ht="15.75" thickBot="1">
      <c r="B86" s="36"/>
      <c r="C86" s="37"/>
      <c r="D86" s="37"/>
      <c r="E86" s="37"/>
      <c r="F86" s="37"/>
      <c r="G86" s="37"/>
      <c r="H86" s="37"/>
      <c r="I86" s="37"/>
      <c r="J86" s="37"/>
      <c r="K86" s="37"/>
      <c r="L86" s="37"/>
      <c r="M86" s="37"/>
      <c r="N86" s="38"/>
    </row>
    <row r="87" spans="1:14" ht="15.75" thickBot="1">
      <c r="A87" t="s">
        <v>2016</v>
      </c>
      <c r="B87" s="834" t="s">
        <v>975</v>
      </c>
      <c r="C87" s="835"/>
      <c r="D87" s="835"/>
      <c r="E87" s="835"/>
      <c r="F87" s="835"/>
      <c r="G87" s="835"/>
      <c r="H87" s="835"/>
      <c r="I87" s="835"/>
      <c r="J87" s="835"/>
      <c r="K87" s="835"/>
      <c r="L87" s="835"/>
      <c r="M87" s="836"/>
      <c r="N87" s="192">
        <f>N77+N85</f>
        <v>64583.281262255114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8" t="s">
        <v>2218</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2219</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4"/>
      <c r="K117" s="984"/>
      <c r="L117" s="984"/>
      <c r="M117" s="984"/>
      <c r="N117" s="985"/>
    </row>
    <row r="118" spans="2:14" ht="15.75" thickBot="1">
      <c r="B118" s="423" t="s">
        <v>2221</v>
      </c>
      <c r="C118" s="424"/>
      <c r="D118" s="424"/>
      <c r="E118" s="263"/>
      <c r="F118" s="263"/>
      <c r="G118" s="263"/>
      <c r="H118" s="263"/>
      <c r="I118" s="263"/>
      <c r="J118" s="986"/>
      <c r="K118" s="986"/>
      <c r="L118" s="986"/>
      <c r="M118" s="986"/>
      <c r="N118"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2047</v>
      </c>
      <c r="C31" s="84" t="s">
        <v>1454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106.68624361440799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0" t="s">
        <v>1709</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15079.782596344288</v>
      </c>
      <c r="N48" s="276">
        <f>K48*M48</f>
        <v>10555.847817441001</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10555.847817441001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48"/>
    </row>
    <row r="77" spans="1:15" ht="15.75" thickBot="1">
      <c r="B77" s="840" t="s">
        <v>953</v>
      </c>
      <c r="C77" s="841"/>
      <c r="D77" s="841"/>
      <c r="E77" s="841"/>
      <c r="F77" s="841"/>
      <c r="G77" s="841"/>
      <c r="H77" s="841"/>
      <c r="I77" s="841"/>
      <c r="J77" s="841"/>
      <c r="K77" s="841"/>
      <c r="L77" s="841"/>
      <c r="M77" s="842"/>
      <c r="N77" s="305">
        <f>SUM(N71:N76)</f>
        <v>2133.7248722881595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12796.258933343568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2559.251786668714</v>
      </c>
      <c r="M84" s="869"/>
      <c r="N84" s="54"/>
    </row>
    <row r="85" spans="1:14">
      <c r="B85" s="92" t="s">
        <v>973</v>
      </c>
      <c r="C85" s="93"/>
      <c r="D85" s="93"/>
      <c r="E85" s="93"/>
      <c r="F85" s="93"/>
      <c r="G85" s="93"/>
      <c r="H85" s="93"/>
      <c r="I85" s="90"/>
      <c r="J85" s="91"/>
      <c r="K85" s="308">
        <v>0.05</v>
      </c>
      <c r="L85" s="868">
        <f>N79*K85</f>
        <v>639.81294666717849</v>
      </c>
      <c r="M85" s="869"/>
      <c r="N85" s="54"/>
    </row>
    <row r="86" spans="1:14" ht="15.75" thickBot="1">
      <c r="B86" s="94" t="s">
        <v>974</v>
      </c>
      <c r="C86" s="95"/>
      <c r="D86" s="95"/>
      <c r="E86" s="95"/>
      <c r="F86" s="95"/>
      <c r="G86" s="95"/>
      <c r="H86" s="95"/>
      <c r="I86" s="96"/>
      <c r="J86" s="97"/>
      <c r="K86" s="309">
        <v>0.05</v>
      </c>
      <c r="L86" s="870">
        <f>N79*K86</f>
        <v>639.81294666717849</v>
      </c>
      <c r="M86" s="871"/>
      <c r="N86" s="54"/>
    </row>
    <row r="87" spans="1:14" ht="15.75" thickBot="1">
      <c r="B87" s="834" t="s">
        <v>953</v>
      </c>
      <c r="C87" s="835"/>
      <c r="D87" s="835"/>
      <c r="E87" s="835"/>
      <c r="F87" s="835"/>
      <c r="G87" s="835"/>
      <c r="H87" s="835"/>
      <c r="I87" s="835"/>
      <c r="J87" s="835"/>
      <c r="K87" s="835"/>
      <c r="L87" s="835"/>
      <c r="M87" s="836"/>
      <c r="N87" s="55">
        <f>L84+L85+L86</f>
        <v>3838.877680003071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55">
        <f>N79+N87</f>
        <v>16635.13661334664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1710</v>
      </c>
      <c r="C31" s="84" t="s">
        <v>2162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537.37060903602003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537.37060903602003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29338.94814</v>
      </c>
      <c r="N48" s="276">
        <f>K48*M48</f>
        <v>5867.7896280000004</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2593.9205282649455</v>
      </c>
      <c r="N49" s="276">
        <f>K49*M49</f>
        <v>2723.6165546781926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40" t="s">
        <v>953</v>
      </c>
      <c r="C55" s="841"/>
      <c r="D55" s="841"/>
      <c r="E55" s="841"/>
      <c r="F55" s="841"/>
      <c r="G55" s="841"/>
      <c r="H55" s="841"/>
      <c r="I55" s="841"/>
      <c r="J55" s="841"/>
      <c r="K55" s="841"/>
      <c r="L55" s="841"/>
      <c r="M55" s="842"/>
      <c r="N55" s="107">
        <f>SUM(N48:N54)</f>
        <v>8591.4061826781926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3"/>
      <c r="M65" s="824"/>
      <c r="N65" s="130"/>
    </row>
    <row r="66" spans="1:15" ht="15.75" thickBot="1">
      <c r="B66" s="840" t="s">
        <v>953</v>
      </c>
      <c r="C66" s="841"/>
      <c r="D66" s="841"/>
      <c r="E66" s="841"/>
      <c r="F66" s="841"/>
      <c r="G66" s="841"/>
      <c r="H66" s="841"/>
      <c r="I66" s="841"/>
      <c r="J66" s="841"/>
      <c r="K66" s="841"/>
      <c r="L66" s="841"/>
      <c r="M66" s="842"/>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20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1"/>
      <c r="C76" s="822"/>
      <c r="D76" s="822"/>
      <c r="E76" s="822"/>
      <c r="F76" s="822"/>
      <c r="G76" s="822"/>
      <c r="H76" s="822"/>
      <c r="I76" s="129"/>
      <c r="J76" s="129"/>
      <c r="K76" s="129"/>
      <c r="L76" s="922"/>
      <c r="M76" s="922"/>
      <c r="N76" s="130"/>
    </row>
    <row r="77" spans="1:15" ht="15.75" thickBot="1">
      <c r="B77" s="840" t="s">
        <v>953</v>
      </c>
      <c r="C77" s="841"/>
      <c r="D77" s="841"/>
      <c r="E77" s="841"/>
      <c r="F77" s="841"/>
      <c r="G77" s="841"/>
      <c r="H77" s="841"/>
      <c r="I77" s="841"/>
      <c r="J77" s="841"/>
      <c r="K77" s="841"/>
      <c r="L77" s="841"/>
      <c r="M77" s="842"/>
      <c r="N77" s="464">
        <f>SUM(N71:N76)</f>
        <v>10747.412180720399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19876.188972434611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3975.2377944869222</v>
      </c>
      <c r="M84" s="869"/>
      <c r="N84" s="54"/>
    </row>
    <row r="85" spans="1:14">
      <c r="B85" s="92" t="s">
        <v>973</v>
      </c>
      <c r="C85" s="93"/>
      <c r="D85" s="93"/>
      <c r="E85" s="93"/>
      <c r="F85" s="93"/>
      <c r="G85" s="93"/>
      <c r="H85" s="93"/>
      <c r="I85" s="90"/>
      <c r="J85" s="91"/>
      <c r="K85" s="308">
        <v>0.05</v>
      </c>
      <c r="L85" s="868">
        <f>N79*K85</f>
        <v>993.80944862173055</v>
      </c>
      <c r="M85" s="869"/>
      <c r="N85" s="54"/>
    </row>
    <row r="86" spans="1:14" ht="15.75" thickBot="1">
      <c r="B86" s="94" t="s">
        <v>974</v>
      </c>
      <c r="C86" s="95"/>
      <c r="D86" s="95"/>
      <c r="E86" s="95"/>
      <c r="F86" s="95"/>
      <c r="G86" s="95"/>
      <c r="H86" s="95"/>
      <c r="I86" s="96"/>
      <c r="J86" s="97"/>
      <c r="K86" s="309">
        <v>0.05</v>
      </c>
      <c r="L86" s="870">
        <f>N79*K86</f>
        <v>993.80944862173055</v>
      </c>
      <c r="M86" s="871"/>
      <c r="N86" s="54"/>
    </row>
    <row r="87" spans="1:14" ht="15.75" thickBot="1">
      <c r="B87" s="834" t="s">
        <v>953</v>
      </c>
      <c r="C87" s="835"/>
      <c r="D87" s="835"/>
      <c r="E87" s="835"/>
      <c r="F87" s="835"/>
      <c r="G87" s="835"/>
      <c r="H87" s="835"/>
      <c r="I87" s="835"/>
      <c r="J87" s="835"/>
      <c r="K87" s="835"/>
      <c r="L87" s="835"/>
      <c r="M87" s="836"/>
      <c r="N87" s="55">
        <f>L84+L85+L86</f>
        <v>5962.8566917303833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25839.045664164994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8.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1146</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1500</v>
      </c>
      <c r="N36" s="276">
        <f>K36/M36</f>
        <v>35.506915926375761</v>
      </c>
    </row>
    <row r="37" spans="1:14">
      <c r="A37" s="116" t="s">
        <v>361</v>
      </c>
      <c r="B37" s="847" t="str">
        <f>VLOOKUP(A37,EQUIPOS!A7:D154,3,FALSE)</f>
        <v>Vehículo delineador</v>
      </c>
      <c r="C37" s="848"/>
      <c r="D37" s="848"/>
      <c r="E37" s="848"/>
      <c r="F37" s="848"/>
      <c r="G37" s="848"/>
      <c r="H37" s="849"/>
      <c r="I37" s="425"/>
      <c r="J37" s="426"/>
      <c r="K37" s="273">
        <f>VLOOKUP(A37,EQUIPOS!A7:D164,4,FALSE)</f>
        <v>93005.223063321362</v>
      </c>
      <c r="L37" s="339"/>
      <c r="M37" s="340">
        <v>1500</v>
      </c>
      <c r="N37" s="276">
        <f>K37/M37</f>
        <v>62.003482042214245</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0.22423270301200668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97.734630671602019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6195.6018815252392</v>
      </c>
      <c r="N48" s="276">
        <f>K48*M48</f>
        <v>284.99768655016101</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78095.822036032419</v>
      </c>
      <c r="N49" s="276">
        <f>K49*M49</f>
        <v>1093.3415085044539</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29338.94814</v>
      </c>
      <c r="N50" s="276">
        <f>K50*M50</f>
        <v>12.6157477002</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1390.954942754815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12000</v>
      </c>
      <c r="N71" s="399">
        <f>K71/M71</f>
        <v>13.53275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22.423270301200667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1511.1128437276177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302.22256874552357</v>
      </c>
      <c r="M84" s="869"/>
      <c r="N84" s="54"/>
    </row>
    <row r="85" spans="1:14">
      <c r="B85" s="92" t="s">
        <v>973</v>
      </c>
      <c r="C85" s="93"/>
      <c r="D85" s="93"/>
      <c r="E85" s="93"/>
      <c r="F85" s="93"/>
      <c r="G85" s="93"/>
      <c r="H85" s="93"/>
      <c r="I85" s="90"/>
      <c r="J85" s="91"/>
      <c r="K85" s="308">
        <v>0.05</v>
      </c>
      <c r="L85" s="868">
        <f>N79*K85</f>
        <v>75.555642186380894</v>
      </c>
      <c r="M85" s="869"/>
      <c r="N85" s="54"/>
    </row>
    <row r="86" spans="1:14" ht="15.75" thickBot="1">
      <c r="B86" s="94" t="s">
        <v>974</v>
      </c>
      <c r="C86" s="95"/>
      <c r="D86" s="95"/>
      <c r="E86" s="95"/>
      <c r="F86" s="95"/>
      <c r="G86" s="95"/>
      <c r="H86" s="95"/>
      <c r="I86" s="96"/>
      <c r="J86" s="97"/>
      <c r="K86" s="309">
        <v>0.05</v>
      </c>
      <c r="L86" s="870">
        <f>N79*K86</f>
        <v>75.555642186380894</v>
      </c>
      <c r="M86" s="871"/>
      <c r="N86" s="54"/>
    </row>
    <row r="87" spans="1:14" ht="15.75" thickBot="1">
      <c r="B87" s="834" t="s">
        <v>953</v>
      </c>
      <c r="C87" s="835"/>
      <c r="D87" s="835"/>
      <c r="E87" s="835"/>
      <c r="F87" s="835"/>
      <c r="G87" s="835"/>
      <c r="H87" s="835"/>
      <c r="I87" s="835"/>
      <c r="J87" s="835"/>
      <c r="K87" s="835"/>
      <c r="L87" s="835"/>
      <c r="M87" s="836"/>
      <c r="N87" s="55">
        <f>L84+L85+L86</f>
        <v>453.33385311828539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1964.446696845903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1147</v>
      </c>
      <c r="C31" s="84" t="s">
        <v>2164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1200</v>
      </c>
      <c r="N36" s="276">
        <f>K36/M36</f>
        <v>44.383644907969703</v>
      </c>
    </row>
    <row r="37" spans="1:14">
      <c r="A37" s="116" t="s">
        <v>201</v>
      </c>
      <c r="B37" s="847" t="str">
        <f>VLOOKUP(A37,EQUIPOS!A7:D154,3,FALSE)</f>
        <v>Equipo autopropulsado para pintura termoplástica</v>
      </c>
      <c r="C37" s="848"/>
      <c r="D37" s="848"/>
      <c r="E37" s="848"/>
      <c r="F37" s="848"/>
      <c r="G37" s="848"/>
      <c r="H37" s="849"/>
      <c r="I37" s="425"/>
      <c r="J37" s="426"/>
      <c r="K37" s="273">
        <f>VLOOKUP(A37,EQUIPOS!A7:D164,4,FALSE)</f>
        <v>93864.360567064476</v>
      </c>
      <c r="L37" s="339"/>
      <c r="M37" s="340">
        <v>1200</v>
      </c>
      <c r="N37" s="276">
        <f>K37/M37</f>
        <v>78.220300472553731</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0.39306379543167497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122.99700917595511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6195.6018815252392</v>
      </c>
      <c r="N48" s="276">
        <f>K48*M48</f>
        <v>669.12500320472577</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12744.873931887796</v>
      </c>
      <c r="N49" s="276">
        <f>K49*M49</f>
        <v>994.10016668724813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1663.225169891974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9600</v>
      </c>
      <c r="N71" s="399">
        <f>K71/M71</f>
        <v>28.193229166666665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39.306379543167495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1825.5285586110965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365.10571172221933</v>
      </c>
      <c r="M84" s="869"/>
      <c r="N84" s="54"/>
    </row>
    <row r="85" spans="1:14">
      <c r="B85" s="92" t="s">
        <v>973</v>
      </c>
      <c r="C85" s="93"/>
      <c r="D85" s="93"/>
      <c r="E85" s="93"/>
      <c r="F85" s="93"/>
      <c r="G85" s="93"/>
      <c r="H85" s="93"/>
      <c r="I85" s="90"/>
      <c r="J85" s="91"/>
      <c r="K85" s="308">
        <v>0.05</v>
      </c>
      <c r="L85" s="868">
        <f>N79*K85</f>
        <v>91.276427930554831</v>
      </c>
      <c r="M85" s="869"/>
      <c r="N85" s="54"/>
    </row>
    <row r="86" spans="1:14" ht="15.75" thickBot="1">
      <c r="B86" s="94" t="s">
        <v>974</v>
      </c>
      <c r="C86" s="95"/>
      <c r="D86" s="95"/>
      <c r="E86" s="95"/>
      <c r="F86" s="95"/>
      <c r="G86" s="95"/>
      <c r="H86" s="95"/>
      <c r="I86" s="96"/>
      <c r="J86" s="97"/>
      <c r="K86" s="309">
        <v>0.05</v>
      </c>
      <c r="L86" s="870">
        <f>N79*K86</f>
        <v>91.276427930554831</v>
      </c>
      <c r="M86" s="871"/>
      <c r="N86" s="54"/>
    </row>
    <row r="87" spans="1:14" ht="15.75" thickBot="1">
      <c r="B87" s="834" t="s">
        <v>953</v>
      </c>
      <c r="C87" s="835"/>
      <c r="D87" s="835"/>
      <c r="E87" s="835"/>
      <c r="F87" s="835"/>
      <c r="G87" s="835"/>
      <c r="H87" s="835"/>
      <c r="I87" s="835"/>
      <c r="J87" s="835"/>
      <c r="K87" s="835"/>
      <c r="L87" s="835"/>
      <c r="M87" s="836"/>
      <c r="N87" s="55">
        <f>L84+L85+L86</f>
        <v>547.65856758332905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2373.1871261944257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1148</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199</v>
      </c>
      <c r="B36" s="847" t="str">
        <f>VLOOKUP(A36,EQUIPOS!A6:D154,3,FALSE)</f>
        <v xml:space="preserve">Equipo de pintura (Compresor), Presión máxima de trabajo 3300 psi.
</v>
      </c>
      <c r="C36" s="848"/>
      <c r="D36" s="848"/>
      <c r="E36" s="848"/>
      <c r="F36" s="848"/>
      <c r="G36" s="848"/>
      <c r="H36" s="849"/>
      <c r="I36" s="271"/>
      <c r="J36" s="272"/>
      <c r="K36" s="273">
        <f>VLOOKUP(A36,EQUIPOS!A6:D163,4,FALSE)</f>
        <v>19845.256157464552</v>
      </c>
      <c r="L36" s="274"/>
      <c r="M36" s="340">
        <v>6.1</v>
      </c>
      <c r="N36" s="276">
        <f>K36/M36</f>
        <v>3253.3206815515659</v>
      </c>
    </row>
    <row r="37" spans="1:14">
      <c r="A37" s="116" t="s">
        <v>138</v>
      </c>
      <c r="B37" s="847" t="str">
        <f>VLOOKUP(A37,EQUIPOS!A7:D154,3,FALSE)</f>
        <v>Camioneta D-300</v>
      </c>
      <c r="C37" s="848"/>
      <c r="D37" s="848"/>
      <c r="E37" s="848"/>
      <c r="F37" s="848"/>
      <c r="G37" s="848"/>
      <c r="H37" s="849"/>
      <c r="I37" s="425"/>
      <c r="J37" s="426"/>
      <c r="K37" s="273">
        <f>VLOOKUP(A37,EQUIPOS!A7:D164,4,FALSE)</f>
        <v>53260.373889563642</v>
      </c>
      <c r="L37" s="339"/>
      <c r="M37" s="340">
        <v>6.1</v>
      </c>
      <c r="N37" s="276">
        <f>K37/M37</f>
        <v>8731.2088343546966</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77.324025330821314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12061.853541237084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6195.6018815252392</v>
      </c>
      <c r="N48" s="276">
        <f>K48*M48</f>
        <v>2366.7199187426413</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29338.94814</v>
      </c>
      <c r="N49" s="276">
        <f>K49*M49</f>
        <v>1466.9474070000001</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78095.822036032419</v>
      </c>
      <c r="N50" s="276">
        <f>K50*M50</f>
        <v>9371.4986443238904</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13205.165970066531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48.8</v>
      </c>
      <c r="N71" s="399">
        <f>K71/M71</f>
        <v>5546.2090163934427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7732.4025330821314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32999.422044385748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6599.8844088771502</v>
      </c>
      <c r="M84" s="869"/>
      <c r="N84" s="54"/>
    </row>
    <row r="85" spans="1:14">
      <c r="B85" s="92" t="s">
        <v>973</v>
      </c>
      <c r="C85" s="93"/>
      <c r="D85" s="93"/>
      <c r="E85" s="93"/>
      <c r="F85" s="93"/>
      <c r="G85" s="93"/>
      <c r="H85" s="93"/>
      <c r="I85" s="90"/>
      <c r="J85" s="91"/>
      <c r="K85" s="308">
        <v>0.05</v>
      </c>
      <c r="L85" s="868">
        <f>N79*K85</f>
        <v>1649.9711022192876</v>
      </c>
      <c r="M85" s="869"/>
      <c r="N85" s="54"/>
    </row>
    <row r="86" spans="1:14" ht="15.75" thickBot="1">
      <c r="B86" s="94" t="s">
        <v>974</v>
      </c>
      <c r="C86" s="95"/>
      <c r="D86" s="95"/>
      <c r="E86" s="95"/>
      <c r="F86" s="95"/>
      <c r="G86" s="95"/>
      <c r="H86" s="95"/>
      <c r="I86" s="96"/>
      <c r="J86" s="97"/>
      <c r="K86" s="309">
        <v>0.05</v>
      </c>
      <c r="L86" s="870">
        <f>N79*K86</f>
        <v>1649.9711022192876</v>
      </c>
      <c r="M86" s="871"/>
      <c r="N86" s="54"/>
    </row>
    <row r="87" spans="1:14" ht="15.75" thickBot="1">
      <c r="B87" s="834" t="s">
        <v>953</v>
      </c>
      <c r="C87" s="835"/>
      <c r="D87" s="835"/>
      <c r="E87" s="835"/>
      <c r="F87" s="835"/>
      <c r="G87" s="835"/>
      <c r="H87" s="835"/>
      <c r="I87" s="835"/>
      <c r="J87" s="835"/>
      <c r="K87" s="835"/>
      <c r="L87" s="835"/>
      <c r="M87" s="836"/>
      <c r="N87" s="55">
        <f>L84+L85+L86</f>
        <v>9899.8266133157249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42899.248657701472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election activeCell="C72" sqref="C72"/>
    </sheetView>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1149</v>
      </c>
      <c r="C31" s="84" t="s">
        <v>2166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6</v>
      </c>
      <c r="N36" s="276">
        <f>K36/M36</f>
        <v>8876.7289815939403</v>
      </c>
    </row>
    <row r="37" spans="1:14">
      <c r="A37" s="116" t="s">
        <v>1711</v>
      </c>
      <c r="B37" s="847" t="str">
        <f>VLOOKUP(A37,EQUIPOS!A7:D154,3,FALSE)</f>
        <v>Caldera para pintura termoplástica</v>
      </c>
      <c r="C37" s="848"/>
      <c r="D37" s="848"/>
      <c r="E37" s="848"/>
      <c r="F37" s="848"/>
      <c r="G37" s="848"/>
      <c r="H37" s="849"/>
      <c r="I37" s="425"/>
      <c r="J37" s="426"/>
      <c r="K37" s="273">
        <f>VLOOKUP(A37,EQUIPOS!A7:D164,4,FALSE)</f>
        <v>67603.942707458642</v>
      </c>
      <c r="L37" s="339"/>
      <c r="M37" s="340">
        <v>6</v>
      </c>
      <c r="N37" s="276">
        <f>K37/M37</f>
        <v>11267.32378457644</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89.890050753001674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20233.942816923383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6195.6018815252392</v>
      </c>
      <c r="N48" s="276">
        <f>K48*M48</f>
        <v>5576.0416933727156</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12744.873931887796</v>
      </c>
      <c r="N49" s="276">
        <f>K49*M49</f>
        <v>8284.1680557270683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13860.209749099784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48</v>
      </c>
      <c r="N71" s="399">
        <f>K71/M71</f>
        <v>6766.375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8989.0050753001669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43083.157641323342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8616.6315282646683</v>
      </c>
      <c r="M84" s="869"/>
      <c r="N84" s="54"/>
    </row>
    <row r="85" spans="1:14">
      <c r="B85" s="92" t="s">
        <v>973</v>
      </c>
      <c r="C85" s="93"/>
      <c r="D85" s="93"/>
      <c r="E85" s="93"/>
      <c r="F85" s="93"/>
      <c r="G85" s="93"/>
      <c r="H85" s="93"/>
      <c r="I85" s="90"/>
      <c r="J85" s="91"/>
      <c r="K85" s="308">
        <v>0.05</v>
      </c>
      <c r="L85" s="868">
        <f>N79*K85</f>
        <v>2154.1578820661671</v>
      </c>
      <c r="M85" s="869"/>
      <c r="N85" s="54"/>
    </row>
    <row r="86" spans="1:14" ht="15.75" thickBot="1">
      <c r="B86" s="94" t="s">
        <v>974</v>
      </c>
      <c r="C86" s="95"/>
      <c r="D86" s="95"/>
      <c r="E86" s="95"/>
      <c r="F86" s="95"/>
      <c r="G86" s="95"/>
      <c r="H86" s="95"/>
      <c r="I86" s="96"/>
      <c r="J86" s="97"/>
      <c r="K86" s="309">
        <v>0.05</v>
      </c>
      <c r="L86" s="870">
        <f>N79*K86</f>
        <v>2154.1578820661671</v>
      </c>
      <c r="M86" s="871"/>
      <c r="N86" s="54"/>
    </row>
    <row r="87" spans="1:14" ht="15.75" thickBot="1">
      <c r="B87" s="834" t="s">
        <v>953</v>
      </c>
      <c r="C87" s="835"/>
      <c r="D87" s="835"/>
      <c r="E87" s="835"/>
      <c r="F87" s="835"/>
      <c r="G87" s="835"/>
      <c r="H87" s="835"/>
      <c r="I87" s="835"/>
      <c r="J87" s="835"/>
      <c r="K87" s="835"/>
      <c r="L87" s="835"/>
      <c r="M87" s="836"/>
      <c r="N87" s="55">
        <f>L84+L85+L86</f>
        <v>12924.947292397002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56008.104933720344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1150</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250</v>
      </c>
      <c r="N36" s="276">
        <f>K36/M36</f>
        <v>213.04149555825455</v>
      </c>
    </row>
    <row r="37" spans="1:14">
      <c r="A37" s="116" t="s">
        <v>251</v>
      </c>
      <c r="B37" s="847" t="str">
        <f>VLOOKUP(A37,EQUIPOS!A7:D154,3,FALSE)</f>
        <v>Maquina térmica pegatachas</v>
      </c>
      <c r="C37" s="848"/>
      <c r="D37" s="848"/>
      <c r="E37" s="848"/>
      <c r="F37" s="848"/>
      <c r="G37" s="848"/>
      <c r="H37" s="849"/>
      <c r="I37" s="425"/>
      <c r="J37" s="426"/>
      <c r="K37" s="273">
        <f>VLOOKUP(A37,EQUIPOS!A7:D164,4,FALSE)</f>
        <v>19409.023451208355</v>
      </c>
      <c r="L37" s="339"/>
      <c r="M37" s="340">
        <v>250</v>
      </c>
      <c r="N37" s="276">
        <f>K37/M37</f>
        <v>77.636093804833422</v>
      </c>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1.0747412180720399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291.75233058116004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12744.873931887796</v>
      </c>
      <c r="N48" s="276">
        <f>K48*M48</f>
        <v>1019.5899145510238</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5576.0416933727156</v>
      </c>
      <c r="N49" s="276">
        <f>K49*M49</f>
        <v>5576.0416933727156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6595.6316079237395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2000</v>
      </c>
      <c r="N71" s="399">
        <f>K71/M71</f>
        <v>54.131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107.474121807204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6994.8580603121036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1398.9716120624207</v>
      </c>
      <c r="M84" s="869"/>
      <c r="N84" s="54"/>
    </row>
    <row r="85" spans="1:14">
      <c r="B85" s="92" t="s">
        <v>973</v>
      </c>
      <c r="C85" s="93"/>
      <c r="D85" s="93"/>
      <c r="E85" s="93"/>
      <c r="F85" s="93"/>
      <c r="G85" s="93"/>
      <c r="H85" s="93"/>
      <c r="I85" s="90"/>
      <c r="J85" s="91"/>
      <c r="K85" s="308">
        <v>0.05</v>
      </c>
      <c r="L85" s="868">
        <f>N79*K85</f>
        <v>349.74290301560518</v>
      </c>
      <c r="M85" s="869"/>
      <c r="N85" s="54"/>
    </row>
    <row r="86" spans="1:14" ht="15.75" thickBot="1">
      <c r="B86" s="94" t="s">
        <v>974</v>
      </c>
      <c r="C86" s="95"/>
      <c r="D86" s="95"/>
      <c r="E86" s="95"/>
      <c r="F86" s="95"/>
      <c r="G86" s="95"/>
      <c r="H86" s="95"/>
      <c r="I86" s="96"/>
      <c r="J86" s="97"/>
      <c r="K86" s="309">
        <v>0.05</v>
      </c>
      <c r="L86" s="870">
        <f>N79*K86</f>
        <v>349.74290301560518</v>
      </c>
      <c r="M86" s="871"/>
      <c r="N86" s="54"/>
    </row>
    <row r="87" spans="1:14" ht="15.75" thickBot="1">
      <c r="B87" s="834" t="s">
        <v>953</v>
      </c>
      <c r="C87" s="835"/>
      <c r="D87" s="835"/>
      <c r="E87" s="835"/>
      <c r="F87" s="835"/>
      <c r="G87" s="835"/>
      <c r="H87" s="835"/>
      <c r="I87" s="835"/>
      <c r="J87" s="835"/>
      <c r="K87" s="835"/>
      <c r="L87" s="835"/>
      <c r="M87" s="836"/>
      <c r="N87" s="55">
        <f>L84+L85+L86</f>
        <v>2098.4574180936311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9093.3154784057351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1713</v>
      </c>
      <c r="C31" s="84" t="s">
        <v>2168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3.75</v>
      </c>
      <c r="N36" s="276">
        <f>K36/M36</f>
        <v>14202.766370550304</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89.693081204802652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14292.459451755107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123912.0376305048</v>
      </c>
      <c r="N48" s="276">
        <f>K48*M48</f>
        <v>123912.0376305048</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272606.48278711055</v>
      </c>
      <c r="N49" s="276">
        <f>K49*M49</f>
        <v>272606.48278711055</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351513.46009469056</v>
      </c>
      <c r="N50" s="276">
        <f>K50*M50</f>
        <v>10545.403802840716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407063.9242204561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8969.3081204802656</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430325.69179269148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86065.138358538301</v>
      </c>
      <c r="M84" s="869"/>
      <c r="N84" s="54"/>
    </row>
    <row r="85" spans="1:14">
      <c r="B85" s="92" t="s">
        <v>973</v>
      </c>
      <c r="C85" s="93"/>
      <c r="D85" s="93"/>
      <c r="E85" s="93"/>
      <c r="F85" s="93"/>
      <c r="G85" s="93"/>
      <c r="H85" s="93"/>
      <c r="I85" s="90"/>
      <c r="J85" s="91"/>
      <c r="K85" s="308">
        <v>0.05</v>
      </c>
      <c r="L85" s="868">
        <f>N79*K85</f>
        <v>21516.284589634575</v>
      </c>
      <c r="M85" s="869"/>
      <c r="N85" s="54"/>
    </row>
    <row r="86" spans="1:14" ht="15.75" thickBot="1">
      <c r="B86" s="94" t="s">
        <v>974</v>
      </c>
      <c r="C86" s="95"/>
      <c r="D86" s="95"/>
      <c r="E86" s="95"/>
      <c r="F86" s="95"/>
      <c r="G86" s="95"/>
      <c r="H86" s="95"/>
      <c r="I86" s="96"/>
      <c r="J86" s="97"/>
      <c r="K86" s="309">
        <v>0.05</v>
      </c>
      <c r="L86" s="870">
        <f>N79*K86</f>
        <v>21516.284589634575</v>
      </c>
      <c r="M86" s="871"/>
      <c r="N86" s="54"/>
    </row>
    <row r="87" spans="1:14" ht="15.75" thickBot="1">
      <c r="B87" s="834" t="s">
        <v>953</v>
      </c>
      <c r="C87" s="835"/>
      <c r="D87" s="835"/>
      <c r="E87" s="835"/>
      <c r="F87" s="835"/>
      <c r="G87" s="835"/>
      <c r="H87" s="835"/>
      <c r="I87" s="835"/>
      <c r="J87" s="835"/>
      <c r="K87" s="835"/>
      <c r="L87" s="835"/>
      <c r="M87" s="836"/>
      <c r="N87" s="55">
        <f>L84+L85+L86</f>
        <v>129097.70753780744</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559423.39933049888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8.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1151</v>
      </c>
      <c r="C31" s="84" t="s">
        <v>2169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3.75</v>
      </c>
      <c r="N36" s="276">
        <f>K36/M36</f>
        <v>14202.766370550304</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89.693081204802652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14292.459451755107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123912.0376305048</v>
      </c>
      <c r="N48" s="276">
        <f>K48*M48</f>
        <v>123912.0376305048</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260215.27902406003</v>
      </c>
      <c r="N49" s="276">
        <f>K49*M49</f>
        <v>260215.27902406003</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351513.46009469056</v>
      </c>
      <c r="N50" s="276">
        <f>K50*M50</f>
        <v>10545.403802840716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394672.72045740555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8969.3081204802656</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417934.48802964092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83586.897605928185</v>
      </c>
      <c r="M84" s="869"/>
      <c r="N84" s="54"/>
    </row>
    <row r="85" spans="1:14">
      <c r="B85" s="92" t="s">
        <v>973</v>
      </c>
      <c r="C85" s="93"/>
      <c r="D85" s="93"/>
      <c r="E85" s="93"/>
      <c r="F85" s="93"/>
      <c r="G85" s="93"/>
      <c r="H85" s="93"/>
      <c r="I85" s="90"/>
      <c r="J85" s="91"/>
      <c r="K85" s="308">
        <v>0.05</v>
      </c>
      <c r="L85" s="868">
        <f>N79*K85</f>
        <v>20896.724401482046</v>
      </c>
      <c r="M85" s="869"/>
      <c r="N85" s="54"/>
    </row>
    <row r="86" spans="1:14" ht="15.75" thickBot="1">
      <c r="B86" s="94" t="s">
        <v>974</v>
      </c>
      <c r="C86" s="95"/>
      <c r="D86" s="95"/>
      <c r="E86" s="95"/>
      <c r="F86" s="95"/>
      <c r="G86" s="95"/>
      <c r="H86" s="95"/>
      <c r="I86" s="96"/>
      <c r="J86" s="97"/>
      <c r="K86" s="309">
        <v>0.05</v>
      </c>
      <c r="L86" s="870">
        <f>N79*K86</f>
        <v>20896.724401482046</v>
      </c>
      <c r="M86" s="871"/>
      <c r="N86" s="54"/>
    </row>
    <row r="87" spans="1:14" ht="15.75" thickBot="1">
      <c r="B87" s="834" t="s">
        <v>953</v>
      </c>
      <c r="C87" s="835"/>
      <c r="D87" s="835"/>
      <c r="E87" s="835"/>
      <c r="F87" s="835"/>
      <c r="G87" s="835"/>
      <c r="H87" s="835"/>
      <c r="I87" s="835"/>
      <c r="J87" s="835"/>
      <c r="K87" s="835"/>
      <c r="L87" s="835"/>
      <c r="M87" s="836"/>
      <c r="N87" s="55">
        <f>L84+L85+L86</f>
        <v>125380.34640889228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543314.83443853317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1152</v>
      </c>
      <c r="C31" s="84" t="s">
        <v>2170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3</v>
      </c>
      <c r="N36" s="276">
        <f>K36/M36</f>
        <v>17753.457963187881</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45.109166666666674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17798.567129854546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76185.152581283866</v>
      </c>
      <c r="N48" s="276">
        <f>K48*M48</f>
        <v>76185.152581283866</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351513.46009469056</v>
      </c>
      <c r="N49" s="276">
        <f>K49*M49</f>
        <v>21090.807605681432</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97275.960186965298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4510.916666666667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119585.44398348652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23917.088796697306</v>
      </c>
      <c r="M84" s="869"/>
      <c r="N84" s="54"/>
    </row>
    <row r="85" spans="1:14">
      <c r="B85" s="92" t="s">
        <v>973</v>
      </c>
      <c r="C85" s="93"/>
      <c r="D85" s="93"/>
      <c r="E85" s="93"/>
      <c r="F85" s="93"/>
      <c r="G85" s="93"/>
      <c r="H85" s="93"/>
      <c r="I85" s="90"/>
      <c r="J85" s="91"/>
      <c r="K85" s="308">
        <v>0.05</v>
      </c>
      <c r="L85" s="868">
        <f>N79*K85</f>
        <v>5979.2721991743265</v>
      </c>
      <c r="M85" s="869"/>
      <c r="N85" s="54"/>
    </row>
    <row r="86" spans="1:14" ht="15.75" thickBot="1">
      <c r="B86" s="94" t="s">
        <v>974</v>
      </c>
      <c r="C86" s="95"/>
      <c r="D86" s="95"/>
      <c r="E86" s="95"/>
      <c r="F86" s="95"/>
      <c r="G86" s="95"/>
      <c r="H86" s="95"/>
      <c r="I86" s="96"/>
      <c r="J86" s="97"/>
      <c r="K86" s="309">
        <v>0.05</v>
      </c>
      <c r="L86" s="870">
        <f>N79*K86</f>
        <v>5979.2721991743265</v>
      </c>
      <c r="M86" s="871"/>
      <c r="N86" s="54"/>
    </row>
    <row r="87" spans="1:14" ht="15.75" thickBot="1">
      <c r="B87" s="834" t="s">
        <v>953</v>
      </c>
      <c r="C87" s="835"/>
      <c r="D87" s="835"/>
      <c r="E87" s="835"/>
      <c r="F87" s="835"/>
      <c r="G87" s="835"/>
      <c r="H87" s="835"/>
      <c r="I87" s="835"/>
      <c r="J87" s="835"/>
      <c r="K87" s="835"/>
      <c r="L87" s="835"/>
      <c r="M87" s="836"/>
      <c r="N87" s="55">
        <f>L84+L85+L86</f>
        <v>35875.633195045957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155461.07717853249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1153</v>
      </c>
      <c r="C31" s="84" t="s">
        <v>2171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135</v>
      </c>
      <c r="B36" s="847" t="str">
        <f>VLOOKUP(A36,EQUIPOS!A6:D154,3,FALSE)</f>
        <v>Camión 350</v>
      </c>
      <c r="C36" s="848"/>
      <c r="D36" s="848"/>
      <c r="E36" s="848"/>
      <c r="F36" s="848"/>
      <c r="G36" s="848"/>
      <c r="H36" s="849"/>
      <c r="I36" s="271"/>
      <c r="J36" s="272"/>
      <c r="K36" s="273">
        <f>VLOOKUP(A36,EQUIPOS!A6:D163,4,FALSE)</f>
        <v>57636.028860894876</v>
      </c>
      <c r="L36" s="274"/>
      <c r="M36" s="340">
        <v>6.25</v>
      </c>
      <c r="N36" s="276">
        <f>K36/M36</f>
        <v>9221.7646177431798</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323.210243614408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9544.9748613575885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136303.24139355528</v>
      </c>
      <c r="N48" s="276">
        <f>K48*M48</f>
        <v>34075.810348388819</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438065.4977407846</v>
      </c>
      <c r="N49" s="276">
        <f>K49*M49</f>
        <v>106069.12778227231</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140144.93813066112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50</v>
      </c>
      <c r="N71" s="399">
        <f>K71/M71</f>
        <v>4330.4799999999996</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6464.2048722881591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156154.11786430687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31230.823572861376</v>
      </c>
      <c r="M84" s="869"/>
      <c r="N84" s="54"/>
    </row>
    <row r="85" spans="1:14">
      <c r="B85" s="92" t="s">
        <v>973</v>
      </c>
      <c r="C85" s="93"/>
      <c r="D85" s="93"/>
      <c r="E85" s="93"/>
      <c r="F85" s="93"/>
      <c r="G85" s="93"/>
      <c r="H85" s="93"/>
      <c r="I85" s="90"/>
      <c r="J85" s="91"/>
      <c r="K85" s="308">
        <v>0.05</v>
      </c>
      <c r="L85" s="868">
        <f>N79*K85</f>
        <v>7807.7058932153441</v>
      </c>
      <c r="M85" s="869"/>
      <c r="N85" s="54"/>
    </row>
    <row r="86" spans="1:14" ht="15.75" thickBot="1">
      <c r="B86" s="94" t="s">
        <v>974</v>
      </c>
      <c r="C86" s="95"/>
      <c r="D86" s="95"/>
      <c r="E86" s="95"/>
      <c r="F86" s="95"/>
      <c r="G86" s="95"/>
      <c r="H86" s="95"/>
      <c r="I86" s="96"/>
      <c r="J86" s="97"/>
      <c r="K86" s="309">
        <v>0.05</v>
      </c>
      <c r="L86" s="870">
        <f>N79*K86</f>
        <v>7807.7058932153441</v>
      </c>
      <c r="M86" s="871"/>
      <c r="N86" s="54"/>
    </row>
    <row r="87" spans="1:14" ht="15.75" thickBot="1">
      <c r="B87" s="834" t="s">
        <v>953</v>
      </c>
      <c r="C87" s="835"/>
      <c r="D87" s="835"/>
      <c r="E87" s="835"/>
      <c r="F87" s="835"/>
      <c r="G87" s="835"/>
      <c r="H87" s="835"/>
      <c r="I87" s="835"/>
      <c r="J87" s="835"/>
      <c r="K87" s="835"/>
      <c r="L87" s="835"/>
      <c r="M87" s="836"/>
      <c r="N87" s="55">
        <f>L84+L85+L86</f>
        <v>46846.235359292063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203000.35322359894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election activeCell="C72" sqref="C72"/>
    </sheetView>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1154</v>
      </c>
      <c r="C31" s="84" t="s">
        <v>2172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36.087333333333333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36.087333333333333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70795.903719126552</v>
      </c>
      <c r="N48" s="276">
        <f>K48*M48</f>
        <v>70795.903719126552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70795.903719126552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30</v>
      </c>
      <c r="N71" s="399">
        <f>K71/M71</f>
        <v>3608.7333333333331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3608.7333333333331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74440.724385793219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14888.144877158644</v>
      </c>
      <c r="M84" s="869"/>
      <c r="N84" s="54"/>
    </row>
    <row r="85" spans="1:14">
      <c r="B85" s="92" t="s">
        <v>973</v>
      </c>
      <c r="C85" s="93"/>
      <c r="D85" s="93"/>
      <c r="E85" s="93"/>
      <c r="F85" s="93"/>
      <c r="G85" s="93"/>
      <c r="H85" s="93"/>
      <c r="I85" s="90"/>
      <c r="J85" s="91"/>
      <c r="K85" s="308">
        <v>0.05</v>
      </c>
      <c r="L85" s="868">
        <f>N79*K85</f>
        <v>3722.0362192896609</v>
      </c>
      <c r="M85" s="869"/>
      <c r="N85" s="54"/>
    </row>
    <row r="86" spans="1:14" ht="15.75" thickBot="1">
      <c r="B86" s="94" t="s">
        <v>974</v>
      </c>
      <c r="C86" s="95"/>
      <c r="D86" s="95"/>
      <c r="E86" s="95"/>
      <c r="F86" s="95"/>
      <c r="G86" s="95"/>
      <c r="H86" s="95"/>
      <c r="I86" s="96"/>
      <c r="J86" s="97"/>
      <c r="K86" s="309">
        <v>0.05</v>
      </c>
      <c r="L86" s="870">
        <f>N79*K86</f>
        <v>3722.0362192896609</v>
      </c>
      <c r="M86" s="871"/>
      <c r="N86" s="54"/>
    </row>
    <row r="87" spans="1:14" ht="15.75" thickBot="1">
      <c r="B87" s="834" t="s">
        <v>953</v>
      </c>
      <c r="C87" s="835"/>
      <c r="D87" s="835"/>
      <c r="E87" s="835"/>
      <c r="F87" s="835"/>
      <c r="G87" s="835"/>
      <c r="H87" s="835"/>
      <c r="I87" s="835"/>
      <c r="J87" s="835"/>
      <c r="K87" s="835"/>
      <c r="L87" s="835"/>
      <c r="M87" s="836"/>
      <c r="N87" s="55">
        <f>L84+L85+L86</f>
        <v>22332.217315737966</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96772.941701531177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1155</v>
      </c>
      <c r="C31" s="84" t="s">
        <v>2048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37.331724137931033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64130.365393940614</v>
      </c>
      <c r="N48" s="276">
        <f>K48*M48</f>
        <v>64130.365393940614</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64130.365393940614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6"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3733.1724137931033</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67900.869531871649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13580.17390637433</v>
      </c>
      <c r="M84" s="869"/>
      <c r="N84" s="54"/>
    </row>
    <row r="85" spans="1:14">
      <c r="B85" s="92" t="s">
        <v>973</v>
      </c>
      <c r="C85" s="93"/>
      <c r="D85" s="93"/>
      <c r="E85" s="93"/>
      <c r="F85" s="93"/>
      <c r="G85" s="93"/>
      <c r="H85" s="93"/>
      <c r="I85" s="90"/>
      <c r="J85" s="91"/>
      <c r="K85" s="308">
        <v>0.05</v>
      </c>
      <c r="L85" s="868">
        <f>N79*K85</f>
        <v>3395.0434765935825</v>
      </c>
      <c r="M85" s="869"/>
      <c r="N85" s="54"/>
    </row>
    <row r="86" spans="1:14" ht="15.75" thickBot="1">
      <c r="B86" s="94" t="s">
        <v>974</v>
      </c>
      <c r="C86" s="95"/>
      <c r="D86" s="95"/>
      <c r="E86" s="95"/>
      <c r="F86" s="95"/>
      <c r="G86" s="95"/>
      <c r="H86" s="95"/>
      <c r="I86" s="96"/>
      <c r="J86" s="97"/>
      <c r="K86" s="309">
        <v>0.05</v>
      </c>
      <c r="L86" s="870">
        <f>N79*K86</f>
        <v>3395.0434765935825</v>
      </c>
      <c r="M86" s="871"/>
      <c r="N86" s="54"/>
    </row>
    <row r="87" spans="1:14" ht="15.75" thickBot="1">
      <c r="B87" s="834" t="s">
        <v>953</v>
      </c>
      <c r="C87" s="835"/>
      <c r="D87" s="835"/>
      <c r="E87" s="835"/>
      <c r="F87" s="835"/>
      <c r="G87" s="835"/>
      <c r="H87" s="835"/>
      <c r="I87" s="835"/>
      <c r="J87" s="835"/>
      <c r="K87" s="835"/>
      <c r="L87" s="835"/>
      <c r="M87" s="836"/>
      <c r="N87" s="55">
        <f>L84+L85+L86</f>
        <v>20370.260859561495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88271.130391433137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1714</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37.331724137931033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28499.768655016098</v>
      </c>
      <c r="N48" s="276">
        <f>K48*M48</f>
        <v>28499.768655016098</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28499.768655016098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3733.1724137931033</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32270.272792947129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6454.0545585894261</v>
      </c>
      <c r="M84" s="869"/>
      <c r="N84" s="54"/>
    </row>
    <row r="85" spans="1:14">
      <c r="B85" s="92" t="s">
        <v>973</v>
      </c>
      <c r="C85" s="93"/>
      <c r="D85" s="93"/>
      <c r="E85" s="93"/>
      <c r="F85" s="93"/>
      <c r="G85" s="93"/>
      <c r="H85" s="93"/>
      <c r="I85" s="90"/>
      <c r="J85" s="91"/>
      <c r="K85" s="308">
        <v>0.05</v>
      </c>
      <c r="L85" s="868">
        <f>N79*K85</f>
        <v>1613.5136396473565</v>
      </c>
      <c r="M85" s="869"/>
      <c r="N85" s="54"/>
    </row>
    <row r="86" spans="1:14" ht="15.75" thickBot="1">
      <c r="B86" s="94" t="s">
        <v>974</v>
      </c>
      <c r="C86" s="95"/>
      <c r="D86" s="95"/>
      <c r="E86" s="95"/>
      <c r="F86" s="95"/>
      <c r="G86" s="95"/>
      <c r="H86" s="95"/>
      <c r="I86" s="96"/>
      <c r="J86" s="97"/>
      <c r="K86" s="309">
        <v>0.05</v>
      </c>
      <c r="L86" s="870">
        <f>N79*K86</f>
        <v>1613.5136396473565</v>
      </c>
      <c r="M86" s="871"/>
      <c r="N86" s="54"/>
    </row>
    <row r="87" spans="1:14" ht="15.75" thickBot="1">
      <c r="B87" s="834" t="s">
        <v>953</v>
      </c>
      <c r="C87" s="835"/>
      <c r="D87" s="835"/>
      <c r="E87" s="835"/>
      <c r="F87" s="835"/>
      <c r="G87" s="835"/>
      <c r="H87" s="835"/>
      <c r="I87" s="835"/>
      <c r="J87" s="835"/>
      <c r="K87" s="835"/>
      <c r="L87" s="835"/>
      <c r="M87" s="836"/>
      <c r="N87" s="55">
        <f>L84+L85+L86</f>
        <v>9681.0818378841395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41951.354630831265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1156</v>
      </c>
      <c r="C31" s="84" t="s">
        <v>2173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363</v>
      </c>
      <c r="B36" s="847" t="str">
        <f>VLOOKUP(A36,EQUIPOS!A6:D154,3,FALSE)</f>
        <v>Vibrador de concreto, Motor de 3 hp a 18.000 rpm Mangueras de 4 mt</v>
      </c>
      <c r="C36" s="848"/>
      <c r="D36" s="848"/>
      <c r="E36" s="848"/>
      <c r="F36" s="848"/>
      <c r="G36" s="848"/>
      <c r="H36" s="849"/>
      <c r="I36" s="271"/>
      <c r="J36" s="272"/>
      <c r="K36" s="273">
        <f>VLOOKUP(A36,EQUIPOS!A6:D163,4,FALSE)</f>
        <v>7629.093745199214</v>
      </c>
      <c r="L36" s="274"/>
      <c r="M36" s="340">
        <v>1.25</v>
      </c>
      <c r="N36" s="276">
        <f>K36/M36</f>
        <v>6103.2749961593709</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0.02</v>
      </c>
      <c r="N41" s="348">
        <f>N77*M41</f>
        <v>538.15848722881594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6641.4334833881867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2849.9768655016096</v>
      </c>
      <c r="N48" s="276">
        <f>K48*M48</f>
        <v>27359.777908815453</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372975.23326781939</v>
      </c>
      <c r="N49" s="276">
        <f>K49*M49</f>
        <v>44757.027992138326</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6135.4117799528694</v>
      </c>
      <c r="N50" s="276">
        <f>K50*M50</f>
        <v>3067.7058899764347</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75184.511790930221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26907.924361440797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108733.86963575921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21746.773927151844</v>
      </c>
      <c r="M84" s="869"/>
      <c r="N84" s="54"/>
    </row>
    <row r="85" spans="1:14">
      <c r="B85" s="92" t="s">
        <v>973</v>
      </c>
      <c r="C85" s="93"/>
      <c r="D85" s="93"/>
      <c r="E85" s="93"/>
      <c r="F85" s="93"/>
      <c r="G85" s="93"/>
      <c r="H85" s="93"/>
      <c r="I85" s="90"/>
      <c r="J85" s="91"/>
      <c r="K85" s="308">
        <v>0.05</v>
      </c>
      <c r="L85" s="868">
        <f>N79*K85</f>
        <v>5436.693481787961</v>
      </c>
      <c r="M85" s="869"/>
      <c r="N85" s="54"/>
    </row>
    <row r="86" spans="1:14" ht="15.75" thickBot="1">
      <c r="B86" s="94" t="s">
        <v>974</v>
      </c>
      <c r="C86" s="95"/>
      <c r="D86" s="95"/>
      <c r="E86" s="95"/>
      <c r="F86" s="95"/>
      <c r="G86" s="95"/>
      <c r="H86" s="95"/>
      <c r="I86" s="96"/>
      <c r="J86" s="97"/>
      <c r="K86" s="309">
        <v>0.05</v>
      </c>
      <c r="L86" s="870">
        <f>N79*K86</f>
        <v>5436.693481787961</v>
      </c>
      <c r="M86" s="871"/>
      <c r="N86" s="54"/>
    </row>
    <row r="87" spans="1:14" ht="15.75" thickBot="1">
      <c r="B87" s="834" t="s">
        <v>953</v>
      </c>
      <c r="C87" s="835"/>
      <c r="D87" s="835"/>
      <c r="E87" s="835"/>
      <c r="F87" s="835"/>
      <c r="G87" s="835"/>
      <c r="H87" s="835"/>
      <c r="I87" s="835"/>
      <c r="J87" s="835"/>
      <c r="K87" s="835"/>
      <c r="L87" s="835"/>
      <c r="M87" s="836"/>
      <c r="N87" s="55">
        <f>L84+L85+L86</f>
        <v>32620.160890727762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141354.03052648698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1157</v>
      </c>
      <c r="C31" s="84" t="s">
        <v>1716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7.7329999999999997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7.7329999999999997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12391.203763050478</v>
      </c>
      <c r="N48" s="276">
        <f>K48*M48</f>
        <v>12391.203763050478</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12391.203763050478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70</v>
      </c>
      <c r="N71" s="399">
        <f>K71/M71</f>
        <v>773.3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773.3</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13172.236763050478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2634.4473526100955</v>
      </c>
      <c r="M84" s="869"/>
      <c r="N84" s="54"/>
    </row>
    <row r="85" spans="1:14">
      <c r="B85" s="92" t="s">
        <v>973</v>
      </c>
      <c r="C85" s="93"/>
      <c r="D85" s="93"/>
      <c r="E85" s="93"/>
      <c r="F85" s="93"/>
      <c r="G85" s="93"/>
      <c r="H85" s="93"/>
      <c r="I85" s="90"/>
      <c r="J85" s="91"/>
      <c r="K85" s="308">
        <v>0.05</v>
      </c>
      <c r="L85" s="868">
        <f>N79*K85</f>
        <v>658.61183815252389</v>
      </c>
      <c r="M85" s="869"/>
      <c r="N85" s="54"/>
    </row>
    <row r="86" spans="1:14" ht="15.75" thickBot="1">
      <c r="B86" s="94" t="s">
        <v>974</v>
      </c>
      <c r="C86" s="95"/>
      <c r="D86" s="95"/>
      <c r="E86" s="95"/>
      <c r="F86" s="95"/>
      <c r="G86" s="95"/>
      <c r="H86" s="95"/>
      <c r="I86" s="96"/>
      <c r="J86" s="97"/>
      <c r="K86" s="309">
        <v>0.05</v>
      </c>
      <c r="L86" s="870">
        <f>N79*K86</f>
        <v>658.61183815252389</v>
      </c>
      <c r="M86" s="871"/>
      <c r="N86" s="54"/>
    </row>
    <row r="87" spans="1:14" ht="15.75" thickBot="1">
      <c r="B87" s="834" t="s">
        <v>953</v>
      </c>
      <c r="C87" s="835"/>
      <c r="D87" s="835"/>
      <c r="E87" s="835"/>
      <c r="F87" s="835"/>
      <c r="G87" s="835"/>
      <c r="H87" s="835"/>
      <c r="I87" s="835"/>
      <c r="J87" s="835"/>
      <c r="K87" s="835"/>
      <c r="L87" s="835"/>
      <c r="M87" s="836"/>
      <c r="N87" s="55">
        <f>L84+L85+L86</f>
        <v>3951.6710289151433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17123.907791965619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5"/>
      <c r="C1" s="937"/>
      <c r="D1" s="938"/>
      <c r="E1" s="938"/>
      <c r="F1" s="938"/>
      <c r="G1" s="938"/>
      <c r="H1" s="938"/>
      <c r="I1" s="938"/>
      <c r="J1" s="939"/>
      <c r="K1" s="940" t="s">
        <v>933</v>
      </c>
      <c r="L1" s="942" t="s">
        <v>2198</v>
      </c>
      <c r="M1" s="943"/>
      <c r="N1" s="944"/>
    </row>
    <row r="2" spans="2:14" ht="24.7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1717</v>
      </c>
      <c r="C31" s="84" t="s">
        <v>2174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160</v>
      </c>
      <c r="N36" s="276">
        <f>K36/M36</f>
        <v>332.87733680977277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20.102155451800996</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352.9794922615738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58677.896280000001</v>
      </c>
      <c r="N48" s="276">
        <f>K48*M48</f>
        <v>58677.896280000001</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351513.46009469056</v>
      </c>
      <c r="N49" s="276">
        <f>K49*M49</f>
        <v>10545.403802840716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69223.300082840724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29260.000000000004</v>
      </c>
      <c r="J72" s="297">
        <v>185</v>
      </c>
      <c r="K72" s="298">
        <f>VLOOKUP(A72,'MANO DE OBRA'!A8:D100,4,FALSE)</f>
        <v>54131</v>
      </c>
      <c r="L72" s="53"/>
      <c r="M72" s="438">
        <v>80</v>
      </c>
      <c r="N72" s="399">
        <f>K72/M72</f>
        <v>676.63750000000005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2010.2155451800998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71586.495120282387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14317.299024056478</v>
      </c>
      <c r="M84" s="869"/>
      <c r="N84" s="54"/>
    </row>
    <row r="85" spans="1:14">
      <c r="B85" s="92" t="s">
        <v>973</v>
      </c>
      <c r="C85" s="93"/>
      <c r="D85" s="93"/>
      <c r="E85" s="93"/>
      <c r="F85" s="93"/>
      <c r="G85" s="93"/>
      <c r="H85" s="93"/>
      <c r="I85" s="90"/>
      <c r="J85" s="91"/>
      <c r="K85" s="308">
        <v>0.05</v>
      </c>
      <c r="L85" s="868">
        <f>N79*K85</f>
        <v>3579.3247560141194</v>
      </c>
      <c r="M85" s="869"/>
      <c r="N85" s="54"/>
    </row>
    <row r="86" spans="1:14" ht="15.75" thickBot="1">
      <c r="B86" s="94" t="s">
        <v>974</v>
      </c>
      <c r="C86" s="95"/>
      <c r="D86" s="95"/>
      <c r="E86" s="95"/>
      <c r="F86" s="95"/>
      <c r="G86" s="95"/>
      <c r="H86" s="95"/>
      <c r="I86" s="96"/>
      <c r="J86" s="97"/>
      <c r="K86" s="309">
        <v>0.05</v>
      </c>
      <c r="L86" s="870">
        <f>N79*K86</f>
        <v>3579.3247560141194</v>
      </c>
      <c r="M86" s="871"/>
      <c r="N86" s="54"/>
    </row>
    <row r="87" spans="1:14" ht="15.75" thickBot="1">
      <c r="B87" s="834" t="s">
        <v>953</v>
      </c>
      <c r="C87" s="835"/>
      <c r="D87" s="835"/>
      <c r="E87" s="835"/>
      <c r="F87" s="835"/>
      <c r="G87" s="835"/>
      <c r="H87" s="835"/>
      <c r="I87" s="835"/>
      <c r="J87" s="835"/>
      <c r="K87" s="835"/>
      <c r="L87" s="835"/>
      <c r="M87" s="836"/>
      <c r="N87" s="55">
        <f>L84+L85+L86</f>
        <v>21475.948536084717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93062.443656367104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1158</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72.174666666666667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6768.3045764561439</v>
      </c>
      <c r="N48" s="276">
        <f>K48*M48</f>
        <v>270.73218305824577</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8330.2210171767911</v>
      </c>
      <c r="N49" s="276">
        <f>K49*M49</f>
        <v>3332.0884068707164</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475.86387560622433</v>
      </c>
      <c r="N50" s="276">
        <f>K50*M50</f>
        <v>1427.5916268186729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5030.4122167476353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721.74666666666667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5824.333550080969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1164.8667100161938</v>
      </c>
      <c r="M84" s="869"/>
      <c r="N84" s="54"/>
    </row>
    <row r="85" spans="1:14">
      <c r="B85" s="92" t="s">
        <v>973</v>
      </c>
      <c r="C85" s="93"/>
      <c r="D85" s="93"/>
      <c r="E85" s="93"/>
      <c r="F85" s="93"/>
      <c r="G85" s="93"/>
      <c r="H85" s="93"/>
      <c r="I85" s="90"/>
      <c r="J85" s="91"/>
      <c r="K85" s="308">
        <v>0.05</v>
      </c>
      <c r="L85" s="868">
        <f>N79*K85</f>
        <v>291.21667750404845</v>
      </c>
      <c r="M85" s="869"/>
      <c r="N85" s="54"/>
    </row>
    <row r="86" spans="1:14" ht="15.75" thickBot="1">
      <c r="B86" s="94" t="s">
        <v>974</v>
      </c>
      <c r="C86" s="95"/>
      <c r="D86" s="95"/>
      <c r="E86" s="95"/>
      <c r="F86" s="95"/>
      <c r="G86" s="95"/>
      <c r="H86" s="95"/>
      <c r="I86" s="96"/>
      <c r="J86" s="97"/>
      <c r="K86" s="309">
        <v>0.05</v>
      </c>
      <c r="L86" s="870">
        <f>N79*K86</f>
        <v>291.21667750404845</v>
      </c>
      <c r="M86" s="871"/>
      <c r="N86" s="54"/>
    </row>
    <row r="87" spans="1:14" ht="15.75" thickBot="1">
      <c r="B87" s="834" t="s">
        <v>953</v>
      </c>
      <c r="C87" s="835"/>
      <c r="D87" s="835"/>
      <c r="E87" s="835"/>
      <c r="F87" s="835"/>
      <c r="G87" s="835"/>
      <c r="H87" s="835"/>
      <c r="I87" s="835"/>
      <c r="J87" s="835"/>
      <c r="K87" s="835"/>
      <c r="L87" s="835"/>
      <c r="M87" s="836"/>
      <c r="N87" s="55">
        <f>L84+L85+L86</f>
        <v>1747.3000650242907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7571.6336151052601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election activeCell="C72" sqref="C72"/>
    </sheetView>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1159</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72.174666666666667</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23949.385424383276</v>
      </c>
      <c r="N48" s="276">
        <f>K48*M48</f>
        <v>9579.7541697533106</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475.86387560622433</v>
      </c>
      <c r="N49" s="276">
        <f>K49*M49</f>
        <v>1427.5916268186729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11007.345796571983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721.74666666666667</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11801.267129905315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2360.2534259810632</v>
      </c>
      <c r="M84" s="869"/>
      <c r="N84" s="54"/>
    </row>
    <row r="85" spans="1:14">
      <c r="B85" s="92" t="s">
        <v>973</v>
      </c>
      <c r="C85" s="93"/>
      <c r="D85" s="93"/>
      <c r="E85" s="93"/>
      <c r="F85" s="93"/>
      <c r="G85" s="93"/>
      <c r="H85" s="93"/>
      <c r="I85" s="90"/>
      <c r="J85" s="91"/>
      <c r="K85" s="308">
        <v>0.05</v>
      </c>
      <c r="L85" s="868">
        <f>N79*K85</f>
        <v>590.06335649526579</v>
      </c>
      <c r="M85" s="869"/>
      <c r="N85" s="54"/>
    </row>
    <row r="86" spans="1:14" ht="15.75" thickBot="1">
      <c r="B86" s="94" t="s">
        <v>974</v>
      </c>
      <c r="C86" s="95"/>
      <c r="D86" s="95"/>
      <c r="E86" s="95"/>
      <c r="F86" s="95"/>
      <c r="G86" s="95"/>
      <c r="H86" s="95"/>
      <c r="I86" s="96"/>
      <c r="J86" s="97"/>
      <c r="K86" s="309">
        <v>0.05</v>
      </c>
      <c r="L86" s="870">
        <f>N79*K86</f>
        <v>590.06335649526579</v>
      </c>
      <c r="M86" s="871"/>
      <c r="N86" s="54"/>
    </row>
    <row r="87" spans="1:14" ht="15.75" thickBot="1">
      <c r="B87" s="834" t="s">
        <v>953</v>
      </c>
      <c r="C87" s="835"/>
      <c r="D87" s="835"/>
      <c r="E87" s="835"/>
      <c r="F87" s="835"/>
      <c r="G87" s="835"/>
      <c r="H87" s="835"/>
      <c r="I87" s="835"/>
      <c r="J87" s="835"/>
      <c r="K87" s="835"/>
      <c r="L87" s="835"/>
      <c r="M87" s="836"/>
      <c r="N87" s="55">
        <f>L84+L85+L86</f>
        <v>3540.380138971595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15341.64726887691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1160</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286.59765815254394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6768.3045764561439</v>
      </c>
      <c r="N48" s="276">
        <f>K48*M48</f>
        <v>541.46436611649153</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8330.2210171767911</v>
      </c>
      <c r="N49" s="276">
        <f>K49*M49</f>
        <v>3332.0884068707164</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475.86387560622433</v>
      </c>
      <c r="N50" s="276">
        <f>K50*M50</f>
        <v>1427.5916268186729</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12495.33152576519</v>
      </c>
      <c r="N51" s="276">
        <f>K51*M51</f>
        <v>18742.997288647784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24044.141688453667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
    </row>
    <row r="77" spans="1:15" ht="15.75" thickBot="1">
      <c r="B77" s="834" t="s">
        <v>953</v>
      </c>
      <c r="C77" s="835"/>
      <c r="D77" s="835"/>
      <c r="E77" s="835"/>
      <c r="F77" s="835"/>
      <c r="G77" s="835"/>
      <c r="H77" s="835"/>
      <c r="I77" s="835"/>
      <c r="J77" s="835"/>
      <c r="K77" s="835"/>
      <c r="L77" s="835"/>
      <c r="M77" s="836"/>
      <c r="N77" s="305">
        <f>SUM(N71:N76)</f>
        <v>2865.9765815254395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27196.715928131649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5439.3431856263305</v>
      </c>
      <c r="M84" s="869"/>
      <c r="N84" s="54"/>
    </row>
    <row r="85" spans="1:14">
      <c r="B85" s="92" t="s">
        <v>973</v>
      </c>
      <c r="C85" s="93"/>
      <c r="D85" s="93"/>
      <c r="E85" s="93"/>
      <c r="F85" s="93"/>
      <c r="G85" s="93"/>
      <c r="H85" s="93"/>
      <c r="I85" s="90"/>
      <c r="J85" s="91"/>
      <c r="K85" s="308">
        <v>0.05</v>
      </c>
      <c r="L85" s="868">
        <f>N79*K85</f>
        <v>1359.8357964065826</v>
      </c>
      <c r="M85" s="869"/>
      <c r="N85" s="54"/>
    </row>
    <row r="86" spans="1:14" ht="15.75" thickBot="1">
      <c r="B86" s="94" t="s">
        <v>974</v>
      </c>
      <c r="C86" s="95"/>
      <c r="D86" s="95"/>
      <c r="E86" s="95"/>
      <c r="F86" s="95"/>
      <c r="G86" s="95"/>
      <c r="H86" s="95"/>
      <c r="I86" s="96"/>
      <c r="J86" s="97"/>
      <c r="K86" s="309">
        <v>0.05</v>
      </c>
      <c r="L86" s="870">
        <f>N79*K86</f>
        <v>1359.8357964065826</v>
      </c>
      <c r="M86" s="871"/>
      <c r="N86" s="54"/>
    </row>
    <row r="87" spans="1:14" ht="15.75" thickBot="1">
      <c r="B87" s="834" t="s">
        <v>953</v>
      </c>
      <c r="C87" s="835"/>
      <c r="D87" s="835"/>
      <c r="E87" s="835"/>
      <c r="F87" s="835"/>
      <c r="G87" s="835"/>
      <c r="H87" s="835"/>
      <c r="I87" s="835"/>
      <c r="J87" s="835"/>
      <c r="K87" s="835"/>
      <c r="L87" s="835"/>
      <c r="M87" s="836"/>
      <c r="N87" s="55">
        <f>L84+L85+L86</f>
        <v>8159.0147784394958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35355.730706571143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1161</v>
      </c>
      <c r="C31" s="84" t="s">
        <v>2178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286.59765815254394</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23949.385424383276</v>
      </c>
      <c r="N48" s="276">
        <f>K48*M48</f>
        <v>9579.7541697533106</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475.86387560622433</v>
      </c>
      <c r="N49" s="276">
        <f>K49*M49</f>
        <v>1427.5916268186729</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12495.33152576519</v>
      </c>
      <c r="N50" s="276">
        <f>K50*M50</f>
        <v>18742.997288647784</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29750.343085219767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2865.9765815254395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32902.917324897746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6580.5834649795497</v>
      </c>
      <c r="M84" s="869"/>
      <c r="N84" s="54"/>
    </row>
    <row r="85" spans="1:14">
      <c r="B85" s="92" t="s">
        <v>973</v>
      </c>
      <c r="C85" s="93"/>
      <c r="D85" s="93"/>
      <c r="E85" s="93"/>
      <c r="F85" s="93"/>
      <c r="G85" s="93"/>
      <c r="H85" s="93"/>
      <c r="I85" s="90"/>
      <c r="J85" s="91"/>
      <c r="K85" s="308">
        <v>0.05</v>
      </c>
      <c r="L85" s="868">
        <f>N79*K85</f>
        <v>1645.1458662448874</v>
      </c>
      <c r="M85" s="869"/>
      <c r="N85" s="54"/>
    </row>
    <row r="86" spans="1:14" ht="15.75" thickBot="1">
      <c r="B86" s="94" t="s">
        <v>974</v>
      </c>
      <c r="C86" s="95"/>
      <c r="D86" s="95"/>
      <c r="E86" s="95"/>
      <c r="F86" s="95"/>
      <c r="G86" s="95"/>
      <c r="H86" s="95"/>
      <c r="I86" s="96"/>
      <c r="J86" s="97"/>
      <c r="K86" s="309">
        <v>0.05</v>
      </c>
      <c r="L86" s="870">
        <f>N79*K86</f>
        <v>1645.1458662448874</v>
      </c>
      <c r="M86" s="871"/>
      <c r="N86" s="54"/>
    </row>
    <row r="87" spans="1:14" ht="15.75" thickBot="1">
      <c r="B87" s="834" t="s">
        <v>953</v>
      </c>
      <c r="C87" s="835"/>
      <c r="D87" s="835"/>
      <c r="E87" s="835"/>
      <c r="F87" s="835"/>
      <c r="G87" s="835"/>
      <c r="H87" s="835"/>
      <c r="I87" s="835"/>
      <c r="J87" s="835"/>
      <c r="K87" s="835"/>
      <c r="L87" s="835"/>
      <c r="M87" s="836"/>
      <c r="N87" s="55">
        <f>L84+L85+L86</f>
        <v>9870.8751974693241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42773.792522367068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241</v>
      </c>
      <c r="B36" s="847" t="str">
        <f>VLOOKUP(A36,EQUIPOS!A6:D154,3,FALSE)</f>
        <v>Grúa (capacidad 15 ton)</v>
      </c>
      <c r="C36" s="848"/>
      <c r="D36" s="848"/>
      <c r="E36" s="848"/>
      <c r="F36" s="848"/>
      <c r="G36" s="848"/>
      <c r="H36" s="849"/>
      <c r="I36" s="271"/>
      <c r="J36" s="272"/>
      <c r="K36" s="273">
        <f>VLOOKUP(A36,EQUIPOS!A6:D163,4,FALSE)</f>
        <v>168295.60492476073</v>
      </c>
      <c r="L36" s="274"/>
      <c r="M36" s="340">
        <v>0.75</v>
      </c>
      <c r="N36" s="276">
        <f>K36/M36</f>
        <v>224394.13989968097</v>
      </c>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0.2</v>
      </c>
      <c r="N41" s="348">
        <f>N77*M41</f>
        <v>8969.3081204802675</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233363.44802016125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11314.878511932991</v>
      </c>
      <c r="N48" s="276">
        <f>K48*M48</f>
        <v>11314.878511932991</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11314.878511932991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v>
      </c>
      <c r="N72" s="399">
        <f>K72/M72</f>
        <v>27065.5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44846.540602401335</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289524.86713449558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57904.973426899116</v>
      </c>
      <c r="M84" s="869"/>
      <c r="N84" s="54"/>
    </row>
    <row r="85" spans="1:14">
      <c r="B85" s="92" t="s">
        <v>973</v>
      </c>
      <c r="C85" s="93"/>
      <c r="D85" s="93"/>
      <c r="E85" s="93"/>
      <c r="F85" s="93"/>
      <c r="G85" s="93"/>
      <c r="H85" s="93"/>
      <c r="I85" s="90"/>
      <c r="J85" s="91"/>
      <c r="K85" s="308">
        <v>0.05</v>
      </c>
      <c r="L85" s="868">
        <f>N79*K85</f>
        <v>14476.243356724779</v>
      </c>
      <c r="M85" s="869"/>
      <c r="N85" s="54"/>
    </row>
    <row r="86" spans="1:14" ht="15.75" thickBot="1">
      <c r="B86" s="94" t="s">
        <v>974</v>
      </c>
      <c r="C86" s="95"/>
      <c r="D86" s="95"/>
      <c r="E86" s="95"/>
      <c r="F86" s="95"/>
      <c r="G86" s="95"/>
      <c r="H86" s="95"/>
      <c r="I86" s="96"/>
      <c r="J86" s="97"/>
      <c r="K86" s="309">
        <v>0.05</v>
      </c>
      <c r="L86" s="870">
        <f>N79*K86</f>
        <v>14476.243356724779</v>
      </c>
      <c r="M86" s="871"/>
      <c r="N86" s="54"/>
    </row>
    <row r="87" spans="1:14" ht="15.75" thickBot="1">
      <c r="B87" s="834" t="s">
        <v>953</v>
      </c>
      <c r="C87" s="835"/>
      <c r="D87" s="835"/>
      <c r="E87" s="835"/>
      <c r="F87" s="835"/>
      <c r="G87" s="835"/>
      <c r="H87" s="835"/>
      <c r="I87" s="835"/>
      <c r="J87" s="835"/>
      <c r="K87" s="835"/>
      <c r="L87" s="835"/>
      <c r="M87" s="836"/>
      <c r="N87" s="55">
        <f>L84+L85+L86</f>
        <v>86857.460140348674</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376382.32727484428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0.2</v>
      </c>
      <c r="N41" s="348">
        <f>N77*M41</f>
        <v>6726.9810903601992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6726.9810903601992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11314.878511932991</v>
      </c>
      <c r="N48" s="276">
        <f>K48*M48</f>
        <v>11314.878511932991</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11314.878511932991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8</v>
      </c>
      <c r="N72" s="399">
        <f>K72/M72</f>
        <v>20299.125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
    </row>
    <row r="77" spans="1:15" ht="15.75" thickBot="1">
      <c r="B77" s="834" t="s">
        <v>953</v>
      </c>
      <c r="C77" s="835"/>
      <c r="D77" s="835"/>
      <c r="E77" s="835"/>
      <c r="F77" s="835"/>
      <c r="G77" s="835"/>
      <c r="H77" s="835"/>
      <c r="I77" s="835"/>
      <c r="J77" s="835"/>
      <c r="K77" s="835"/>
      <c r="L77" s="835"/>
      <c r="M77" s="836"/>
      <c r="N77" s="305">
        <f>SUM(N71:N76)</f>
        <v>33634.905451800994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51676.765054094183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10335.353010818837</v>
      </c>
      <c r="M84" s="869"/>
      <c r="N84" s="54"/>
    </row>
    <row r="85" spans="1:14">
      <c r="B85" s="92" t="s">
        <v>973</v>
      </c>
      <c r="C85" s="93"/>
      <c r="D85" s="93"/>
      <c r="E85" s="93"/>
      <c r="F85" s="93"/>
      <c r="G85" s="93"/>
      <c r="H85" s="93"/>
      <c r="I85" s="90"/>
      <c r="J85" s="91"/>
      <c r="K85" s="308">
        <v>0.05</v>
      </c>
      <c r="L85" s="868">
        <f>N79*K85</f>
        <v>2583.8382527047092</v>
      </c>
      <c r="M85" s="869"/>
      <c r="N85" s="54"/>
    </row>
    <row r="86" spans="1:14" ht="15.75" thickBot="1">
      <c r="B86" s="94" t="s">
        <v>974</v>
      </c>
      <c r="C86" s="95"/>
      <c r="D86" s="95"/>
      <c r="E86" s="95"/>
      <c r="F86" s="95"/>
      <c r="G86" s="95"/>
      <c r="H86" s="95"/>
      <c r="I86" s="96"/>
      <c r="J86" s="97"/>
      <c r="K86" s="309">
        <v>0.05</v>
      </c>
      <c r="L86" s="870">
        <f>N79*K86</f>
        <v>2583.8382527047092</v>
      </c>
      <c r="M86" s="871"/>
      <c r="N86" s="54"/>
    </row>
    <row r="87" spans="1:14" ht="15.75" thickBot="1">
      <c r="B87" s="834" t="s">
        <v>953</v>
      </c>
      <c r="C87" s="835"/>
      <c r="D87" s="835"/>
      <c r="E87" s="835"/>
      <c r="F87" s="835"/>
      <c r="G87" s="835"/>
      <c r="H87" s="835"/>
      <c r="I87" s="835"/>
      <c r="J87" s="835"/>
      <c r="K87" s="835"/>
      <c r="L87" s="835"/>
      <c r="M87" s="836"/>
      <c r="N87" s="55">
        <f>L84+L85+L86</f>
        <v>15503.029516228255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67179.79457032244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0.15</v>
      </c>
      <c r="N41" s="348">
        <f>N77*M41</f>
        <v>2686.8530451800998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2686.8530451800998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11314.878511932991</v>
      </c>
      <c r="N48" s="276">
        <f>K48*M48</f>
        <v>11314.878511932991</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11314.878511932991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12</v>
      </c>
      <c r="N72" s="399">
        <f>K72/M72</f>
        <v>9021.8333333333339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
    </row>
    <row r="77" spans="1:15" ht="15.75" thickBot="1">
      <c r="B77" s="834" t="s">
        <v>953</v>
      </c>
      <c r="C77" s="835"/>
      <c r="D77" s="835"/>
      <c r="E77" s="835"/>
      <c r="F77" s="835"/>
      <c r="G77" s="835"/>
      <c r="H77" s="835"/>
      <c r="I77" s="835"/>
      <c r="J77" s="835"/>
      <c r="K77" s="835"/>
      <c r="L77" s="835"/>
      <c r="M77" s="836"/>
      <c r="N77" s="305">
        <f>SUM(N71:N76)</f>
        <v>17912.353634534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31914.085191647093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6382.8170383294191</v>
      </c>
      <c r="M84" s="869"/>
      <c r="N84" s="54"/>
    </row>
    <row r="85" spans="1:14">
      <c r="B85" s="92" t="s">
        <v>973</v>
      </c>
      <c r="C85" s="93"/>
      <c r="D85" s="93"/>
      <c r="E85" s="93"/>
      <c r="F85" s="93"/>
      <c r="G85" s="93"/>
      <c r="H85" s="93"/>
      <c r="I85" s="90"/>
      <c r="J85" s="91"/>
      <c r="K85" s="308">
        <v>0.05</v>
      </c>
      <c r="L85" s="868">
        <f>N79*K85</f>
        <v>1595.7042595823548</v>
      </c>
      <c r="M85" s="869"/>
      <c r="N85" s="54"/>
    </row>
    <row r="86" spans="1:14" ht="15.75" thickBot="1">
      <c r="B86" s="94" t="s">
        <v>974</v>
      </c>
      <c r="C86" s="95"/>
      <c r="D86" s="95"/>
      <c r="E86" s="95"/>
      <c r="F86" s="95"/>
      <c r="G86" s="95"/>
      <c r="H86" s="95"/>
      <c r="I86" s="96"/>
      <c r="J86" s="97"/>
      <c r="K86" s="309">
        <v>0.05</v>
      </c>
      <c r="L86" s="870">
        <f>N79*K86</f>
        <v>1595.7042595823548</v>
      </c>
      <c r="M86" s="871"/>
      <c r="N86" s="54"/>
    </row>
    <row r="87" spans="1:14" ht="15.75" thickBot="1">
      <c r="B87" s="834" t="s">
        <v>953</v>
      </c>
      <c r="C87" s="835"/>
      <c r="D87" s="835"/>
      <c r="E87" s="835"/>
      <c r="F87" s="835"/>
      <c r="G87" s="835"/>
      <c r="H87" s="835"/>
      <c r="I87" s="835"/>
      <c r="J87" s="835"/>
      <c r="K87" s="835"/>
      <c r="L87" s="835"/>
      <c r="M87" s="836"/>
      <c r="N87" s="55">
        <f>L84+L85+L86</f>
        <v>9574.2255574941282</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41488.310749141223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0.15</v>
      </c>
      <c r="N41" s="348">
        <f>N77*M41</f>
        <v>2015.1397838850748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2015.1397838850748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11314.878511932991</v>
      </c>
      <c r="N48" s="276">
        <f>K48*M48</f>
        <v>11314.878511932991</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11314.878511932991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16</v>
      </c>
      <c r="N72" s="399">
        <f>K72/M72</f>
        <v>6766.375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13434.265225900499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26764.283521718564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5352.8567043437133</v>
      </c>
      <c r="M84" s="869"/>
      <c r="N84" s="54"/>
    </row>
    <row r="85" spans="1:14">
      <c r="B85" s="92" t="s">
        <v>973</v>
      </c>
      <c r="C85" s="93"/>
      <c r="D85" s="93"/>
      <c r="E85" s="93"/>
      <c r="F85" s="93"/>
      <c r="G85" s="93"/>
      <c r="H85" s="93"/>
      <c r="I85" s="90"/>
      <c r="J85" s="91"/>
      <c r="K85" s="308">
        <v>0.05</v>
      </c>
      <c r="L85" s="868">
        <f>N79*K85</f>
        <v>1338.2141760859283</v>
      </c>
      <c r="M85" s="869"/>
      <c r="N85" s="54"/>
    </row>
    <row r="86" spans="1:14" ht="15.75" thickBot="1">
      <c r="B86" s="94" t="s">
        <v>974</v>
      </c>
      <c r="C86" s="95"/>
      <c r="D86" s="95"/>
      <c r="E86" s="95"/>
      <c r="F86" s="95"/>
      <c r="G86" s="95"/>
      <c r="H86" s="95"/>
      <c r="I86" s="96"/>
      <c r="J86" s="97"/>
      <c r="K86" s="309">
        <v>0.05</v>
      </c>
      <c r="L86" s="870">
        <f>N79*K86</f>
        <v>1338.2141760859283</v>
      </c>
      <c r="M86" s="871"/>
      <c r="N86" s="54"/>
    </row>
    <row r="87" spans="1:14" ht="15.75" thickBot="1">
      <c r="B87" s="834" t="s">
        <v>953</v>
      </c>
      <c r="C87" s="835"/>
      <c r="D87" s="835"/>
      <c r="E87" s="835"/>
      <c r="F87" s="835"/>
      <c r="G87" s="835"/>
      <c r="H87" s="835"/>
      <c r="I87" s="835"/>
      <c r="J87" s="835"/>
      <c r="K87" s="835"/>
      <c r="L87" s="835"/>
      <c r="M87" s="836"/>
      <c r="N87" s="55">
        <f>L84+L85+L86</f>
        <v>8029.2850565155704</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34793.568578234132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0.15</v>
      </c>
      <c r="N41" s="348">
        <f>N77*M41</f>
        <v>11305.850572033949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72889.433900296935</v>
      </c>
      <c r="N48" s="276">
        <f>K48*M48</f>
        <v>153067.81119062356</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11314.878511932991</v>
      </c>
      <c r="N49" s="276">
        <f>K49*M49</f>
        <v>11314.878511932991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164382.68970255656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75372.337146892998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251060.87742148351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50212.175484296706</v>
      </c>
      <c r="M84" s="869"/>
      <c r="N84" s="54"/>
    </row>
    <row r="85" spans="1:14">
      <c r="B85" s="92" t="s">
        <v>973</v>
      </c>
      <c r="C85" s="93"/>
      <c r="D85" s="93"/>
      <c r="E85" s="93"/>
      <c r="F85" s="93"/>
      <c r="G85" s="93"/>
      <c r="H85" s="93"/>
      <c r="I85" s="90"/>
      <c r="J85" s="91"/>
      <c r="K85" s="308">
        <v>0.05</v>
      </c>
      <c r="L85" s="868">
        <f>N79*K85</f>
        <v>12553.043871074176</v>
      </c>
      <c r="M85" s="869"/>
      <c r="N85" s="54"/>
    </row>
    <row r="86" spans="1:14" ht="15.75" thickBot="1">
      <c r="B86" s="94" t="s">
        <v>974</v>
      </c>
      <c r="C86" s="95"/>
      <c r="D86" s="95"/>
      <c r="E86" s="95"/>
      <c r="F86" s="95"/>
      <c r="G86" s="95"/>
      <c r="H86" s="95"/>
      <c r="I86" s="96"/>
      <c r="J86" s="97"/>
      <c r="K86" s="309">
        <v>0.05</v>
      </c>
      <c r="L86" s="870">
        <f>N79*K86</f>
        <v>12553.043871074176</v>
      </c>
      <c r="M86" s="871"/>
      <c r="N86" s="54"/>
    </row>
    <row r="87" spans="1:14" ht="15.75" thickBot="1">
      <c r="B87" s="834" t="s">
        <v>953</v>
      </c>
      <c r="C87" s="835"/>
      <c r="D87" s="835"/>
      <c r="E87" s="835"/>
      <c r="F87" s="835"/>
      <c r="G87" s="835"/>
      <c r="H87" s="835"/>
      <c r="I87" s="835"/>
      <c r="J87" s="835"/>
      <c r="K87" s="835"/>
      <c r="L87" s="835"/>
      <c r="M87" s="836"/>
      <c r="N87" s="55">
        <f>L84+L85+L86</f>
        <v>75318.263226445051</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326379.14064792858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0.15</v>
      </c>
      <c r="N41" s="348">
        <f>N77*M41</f>
        <v>11305.850572033949</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72889.433900296935</v>
      </c>
      <c r="N48" s="276">
        <f>K48*M48</f>
        <v>145778.86780059387</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11314.878511932991</v>
      </c>
      <c r="N49" s="276">
        <f>K49*M49</f>
        <v>11314.878511932991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157093.74631252687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75372.337146892998</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243771.93403145383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48754.386806290771</v>
      </c>
      <c r="M84" s="869"/>
      <c r="N84" s="54"/>
    </row>
    <row r="85" spans="1:14">
      <c r="B85" s="92" t="s">
        <v>973</v>
      </c>
      <c r="C85" s="93"/>
      <c r="D85" s="93"/>
      <c r="E85" s="93"/>
      <c r="F85" s="93"/>
      <c r="G85" s="93"/>
      <c r="H85" s="93"/>
      <c r="I85" s="90"/>
      <c r="J85" s="91"/>
      <c r="K85" s="308">
        <v>0.05</v>
      </c>
      <c r="L85" s="868">
        <f>N79*K85</f>
        <v>12188.596701572693</v>
      </c>
      <c r="M85" s="869"/>
      <c r="N85" s="54"/>
    </row>
    <row r="86" spans="1:14" ht="15.75" thickBot="1">
      <c r="B86" s="94" t="s">
        <v>974</v>
      </c>
      <c r="C86" s="95"/>
      <c r="D86" s="95"/>
      <c r="E86" s="95"/>
      <c r="F86" s="95"/>
      <c r="G86" s="95"/>
      <c r="H86" s="95"/>
      <c r="I86" s="96"/>
      <c r="J86" s="97"/>
      <c r="K86" s="309">
        <v>0.05</v>
      </c>
      <c r="L86" s="870">
        <f>N79*K86</f>
        <v>12188.596701572693</v>
      </c>
      <c r="M86" s="871"/>
      <c r="N86" s="54"/>
    </row>
    <row r="87" spans="1:14" ht="15.75" thickBot="1">
      <c r="B87" s="834" t="s">
        <v>953</v>
      </c>
      <c r="C87" s="835"/>
      <c r="D87" s="835"/>
      <c r="E87" s="835"/>
      <c r="F87" s="835"/>
      <c r="G87" s="835"/>
      <c r="H87" s="835"/>
      <c r="I87" s="835"/>
      <c r="J87" s="835"/>
      <c r="K87" s="835"/>
      <c r="L87" s="835"/>
      <c r="M87" s="836"/>
      <c r="N87" s="55">
        <f>L84+L85+L86</f>
        <v>73131.580209436157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316903.51424088998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4720.6884844632978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4720.6884844632978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72889.433900296935</v>
      </c>
      <c r="N48" s="276">
        <f>K48*M48</f>
        <v>95485.158409388983</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11314.878511932991</v>
      </c>
      <c r="N49" s="276">
        <f>K49*M49</f>
        <v>11314.878511932991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106800.03692132197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5.7</v>
      </c>
      <c r="N72" s="399">
        <f>K72/M72</f>
        <v>28490</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47206.884844632979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158727.61025041825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31745.522050083651</v>
      </c>
      <c r="M84" s="869"/>
      <c r="N84" s="54"/>
    </row>
    <row r="85" spans="1:14">
      <c r="B85" s="92" t="s">
        <v>973</v>
      </c>
      <c r="C85" s="93"/>
      <c r="D85" s="93"/>
      <c r="E85" s="93"/>
      <c r="F85" s="93"/>
      <c r="G85" s="93"/>
      <c r="H85" s="93"/>
      <c r="I85" s="90"/>
      <c r="J85" s="91"/>
      <c r="K85" s="308">
        <v>0.05</v>
      </c>
      <c r="L85" s="868">
        <f>N79*K85</f>
        <v>7936.3805125209128</v>
      </c>
      <c r="M85" s="869"/>
      <c r="N85" s="54"/>
    </row>
    <row r="86" spans="1:14" ht="15.75" thickBot="1">
      <c r="B86" s="94" t="s">
        <v>974</v>
      </c>
      <c r="C86" s="95"/>
      <c r="D86" s="95"/>
      <c r="E86" s="95"/>
      <c r="F86" s="95"/>
      <c r="G86" s="95"/>
      <c r="H86" s="95"/>
      <c r="I86" s="96"/>
      <c r="J86" s="97"/>
      <c r="K86" s="309">
        <v>0.05</v>
      </c>
      <c r="L86" s="870">
        <f>N79*K86</f>
        <v>7936.3805125209128</v>
      </c>
      <c r="M86" s="871"/>
      <c r="N86" s="54"/>
    </row>
    <row r="87" spans="1:14" ht="15.75" thickBot="1">
      <c r="B87" s="834" t="s">
        <v>953</v>
      </c>
      <c r="C87" s="835"/>
      <c r="D87" s="835"/>
      <c r="E87" s="835"/>
      <c r="F87" s="835"/>
      <c r="G87" s="835"/>
      <c r="H87" s="835"/>
      <c r="I87" s="835"/>
      <c r="J87" s="835"/>
      <c r="K87" s="835"/>
      <c r="L87" s="835"/>
      <c r="M87" s="836"/>
      <c r="N87" s="55">
        <f>L84+L85+L86</f>
        <v>47618.283075125473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206345.89332554373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1725</v>
      </c>
      <c r="C31" s="84" t="s">
        <v>2186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3957.0477002118823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3957.0477002118823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72889.433900296935</v>
      </c>
      <c r="N48" s="276">
        <f>K48*M48</f>
        <v>80178.377290326636</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11314.878511932991</v>
      </c>
      <c r="N49" s="276">
        <f>K49*M49</f>
        <v>11314.878511932991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91493.255802259635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6.8</v>
      </c>
      <c r="N72" s="399">
        <f>K72/M72</f>
        <v>23881.323529411766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39570.477002118823</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135020.78050459034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27004.15610091807</v>
      </c>
      <c r="M84" s="869"/>
      <c r="N84" s="54"/>
    </row>
    <row r="85" spans="1:14">
      <c r="B85" s="92" t="s">
        <v>973</v>
      </c>
      <c r="C85" s="93"/>
      <c r="D85" s="93"/>
      <c r="E85" s="93"/>
      <c r="F85" s="93"/>
      <c r="G85" s="93"/>
      <c r="H85" s="93"/>
      <c r="I85" s="90"/>
      <c r="J85" s="91"/>
      <c r="K85" s="308">
        <v>0.05</v>
      </c>
      <c r="L85" s="868">
        <f>N79*K85</f>
        <v>6751.0390252295174</v>
      </c>
      <c r="M85" s="869"/>
      <c r="N85" s="54"/>
    </row>
    <row r="86" spans="1:14" ht="15.75" thickBot="1">
      <c r="B86" s="94" t="s">
        <v>974</v>
      </c>
      <c r="C86" s="95"/>
      <c r="D86" s="95"/>
      <c r="E86" s="95"/>
      <c r="F86" s="95"/>
      <c r="G86" s="95"/>
      <c r="H86" s="95"/>
      <c r="I86" s="96"/>
      <c r="J86" s="97"/>
      <c r="K86" s="309">
        <v>0.05</v>
      </c>
      <c r="L86" s="870">
        <f>N79*K86</f>
        <v>6751.0390252295174</v>
      </c>
      <c r="M86" s="871"/>
      <c r="N86" s="54"/>
    </row>
    <row r="87" spans="1:14" ht="15.75" thickBot="1">
      <c r="B87" s="834" t="s">
        <v>953</v>
      </c>
      <c r="C87" s="835"/>
      <c r="D87" s="835"/>
      <c r="E87" s="835"/>
      <c r="F87" s="835"/>
      <c r="G87" s="835"/>
      <c r="H87" s="835"/>
      <c r="I87" s="835"/>
      <c r="J87" s="835"/>
      <c r="K87" s="835"/>
      <c r="L87" s="835"/>
      <c r="M87" s="836"/>
      <c r="N87" s="55">
        <f>L84+L85+L86</f>
        <v>40506.234151377103</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175527.01465596745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1162</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A38" s="116"/>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269.07924361440803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269.07924361440803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72889.433900296935</v>
      </c>
      <c r="N48" s="276">
        <f>K48*M48</f>
        <v>3644.4716950148468</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71.848156273149826</v>
      </c>
      <c r="N49" s="276">
        <f>K49*M49</f>
        <v>359.24078136574911</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9661.0554174611607</v>
      </c>
      <c r="N50" s="276">
        <f>K50*M50</f>
        <v>9661.0554174611607</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13664.767893841756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100</v>
      </c>
      <c r="N72" s="399">
        <f>K72/M72</f>
        <v>1623.93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2690.7924361440801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16624.639573600245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3324.9279147200491</v>
      </c>
      <c r="M84" s="869"/>
      <c r="N84" s="54"/>
    </row>
    <row r="85" spans="1:14">
      <c r="B85" s="92" t="s">
        <v>973</v>
      </c>
      <c r="C85" s="93"/>
      <c r="D85" s="93"/>
      <c r="E85" s="93"/>
      <c r="F85" s="93"/>
      <c r="G85" s="93"/>
      <c r="H85" s="93"/>
      <c r="I85" s="90"/>
      <c r="J85" s="91"/>
      <c r="K85" s="308">
        <v>0.05</v>
      </c>
      <c r="L85" s="868">
        <f>N79*K85</f>
        <v>831.23197868001228</v>
      </c>
      <c r="M85" s="869"/>
      <c r="N85" s="54"/>
    </row>
    <row r="86" spans="1:14" ht="15.75" thickBot="1">
      <c r="B86" s="94" t="s">
        <v>974</v>
      </c>
      <c r="C86" s="95"/>
      <c r="D86" s="95"/>
      <c r="E86" s="95"/>
      <c r="F86" s="95"/>
      <c r="G86" s="95"/>
      <c r="H86" s="95"/>
      <c r="I86" s="96"/>
      <c r="J86" s="97"/>
      <c r="K86" s="309">
        <v>0.05</v>
      </c>
      <c r="L86" s="870">
        <f>N79*K86</f>
        <v>831.23197868001228</v>
      </c>
      <c r="M86" s="871"/>
      <c r="N86" s="54"/>
    </row>
    <row r="87" spans="1:14" ht="15.75" thickBot="1">
      <c r="B87" s="834" t="s">
        <v>953</v>
      </c>
      <c r="C87" s="835"/>
      <c r="D87" s="835"/>
      <c r="E87" s="835"/>
      <c r="F87" s="835"/>
      <c r="G87" s="835"/>
      <c r="H87" s="835"/>
      <c r="I87" s="835"/>
      <c r="J87" s="835"/>
      <c r="K87" s="835"/>
      <c r="L87" s="835"/>
      <c r="M87" s="836"/>
      <c r="N87" s="55">
        <f>L84+L85+L86</f>
        <v>4987.3918720800739</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21612.031445680317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7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1163</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0.1</v>
      </c>
      <c r="N41" s="348">
        <f>N77*M41</f>
        <v>108.262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108.262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13467.291929440948</v>
      </c>
      <c r="N48" s="276">
        <f>K48*M48</f>
        <v>13467.291929440948</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36407.11096986496</v>
      </c>
      <c r="N49" s="276">
        <f>K49*M49</f>
        <v>1820.3555484932481</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72889.433900296935</v>
      </c>
      <c r="N50" s="276">
        <f>K50*M50</f>
        <v>5466.7075425222702</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71.848156273149826</v>
      </c>
      <c r="N51" s="276">
        <f>K51*M51</f>
        <v>359.24078136574911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21113.595801822215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100</v>
      </c>
      <c r="N71" s="399">
        <f>K71/M71</f>
        <v>1082.6199999999999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1082.6199999999999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22304.477801822213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4460.8955603644426</v>
      </c>
      <c r="M84" s="869"/>
      <c r="N84" s="54"/>
    </row>
    <row r="85" spans="1:14">
      <c r="B85" s="92" t="s">
        <v>973</v>
      </c>
      <c r="C85" s="93"/>
      <c r="D85" s="93"/>
      <c r="E85" s="93"/>
      <c r="F85" s="93"/>
      <c r="G85" s="93"/>
      <c r="H85" s="93"/>
      <c r="I85" s="90"/>
      <c r="J85" s="91"/>
      <c r="K85" s="308">
        <v>0.05</v>
      </c>
      <c r="L85" s="868">
        <f>N79*K85</f>
        <v>1115.2238900911107</v>
      </c>
      <c r="M85" s="869"/>
      <c r="N85" s="54"/>
    </row>
    <row r="86" spans="1:14" ht="15.75" thickBot="1">
      <c r="B86" s="94" t="s">
        <v>974</v>
      </c>
      <c r="C86" s="95"/>
      <c r="D86" s="95"/>
      <c r="E86" s="95"/>
      <c r="F86" s="95"/>
      <c r="G86" s="95"/>
      <c r="H86" s="95"/>
      <c r="I86" s="96"/>
      <c r="J86" s="97"/>
      <c r="K86" s="309">
        <v>0.05</v>
      </c>
      <c r="L86" s="870">
        <f>N79*K86</f>
        <v>1115.2238900911107</v>
      </c>
      <c r="M86" s="871"/>
      <c r="N86" s="54"/>
    </row>
    <row r="87" spans="1:14" ht="15.75" thickBot="1">
      <c r="B87" s="834" t="s">
        <v>953</v>
      </c>
      <c r="C87" s="835"/>
      <c r="D87" s="835"/>
      <c r="E87" s="835"/>
      <c r="F87" s="835"/>
      <c r="G87" s="835"/>
      <c r="H87" s="835"/>
      <c r="I87" s="835"/>
      <c r="J87" s="835"/>
      <c r="K87" s="835"/>
      <c r="L87" s="835"/>
      <c r="M87" s="836"/>
      <c r="N87" s="55">
        <f>L84+L85+L86</f>
        <v>6691.343340546664</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28995.821142368877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customHeight="1" thickBot="1">
      <c r="A31" t="s">
        <v>1845</v>
      </c>
      <c r="B31" s="83" t="s">
        <v>1164</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253</v>
      </c>
      <c r="B36" s="847" t="str">
        <f>VLOOKUP(A36,EQUIPOS!A6:D154,3,FALSE)</f>
        <v>Máquina hidrosembradora</v>
      </c>
      <c r="C36" s="848"/>
      <c r="D36" s="848"/>
      <c r="E36" s="848"/>
      <c r="F36" s="848"/>
      <c r="G36" s="848"/>
      <c r="H36" s="849"/>
      <c r="I36" s="271"/>
      <c r="J36" s="272"/>
      <c r="K36" s="273">
        <f>VLOOKUP(A36,EQUIPOS!A6:D163,4,FALSE)</f>
        <v>30452.22109031201</v>
      </c>
      <c r="L36" s="274"/>
      <c r="M36" s="340">
        <v>350</v>
      </c>
      <c r="N36" s="276">
        <f>K36/M36</f>
        <v>87.006345972320034</v>
      </c>
    </row>
    <row r="37" spans="1:14">
      <c r="A37" s="116" t="s">
        <v>138</v>
      </c>
      <c r="B37" s="847" t="str">
        <f>VLOOKUP(A37,EQUIPOS!A7:D154,3,FALSE)</f>
        <v>Camioneta D-300</v>
      </c>
      <c r="C37" s="848"/>
      <c r="D37" s="848"/>
      <c r="E37" s="848"/>
      <c r="F37" s="848"/>
      <c r="G37" s="848"/>
      <c r="H37" s="849"/>
      <c r="I37" s="425"/>
      <c r="J37" s="426"/>
      <c r="K37" s="273">
        <f>VLOOKUP(A37,EQUIPOS!A7:D164,4,FALSE)</f>
        <v>53260.373889563642</v>
      </c>
      <c r="L37" s="339"/>
      <c r="M37" s="340">
        <v>350</v>
      </c>
      <c r="N37" s="276">
        <f>K37/M37</f>
        <v>152.17249682732469</v>
      </c>
    </row>
    <row r="38" spans="1:14">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4.8049864931144288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243.98382929275914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13467.291929440948</v>
      </c>
      <c r="N48" s="276">
        <f>K48*M48</f>
        <v>13467.291929440948</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1758.6081554522043</v>
      </c>
      <c r="N49" s="276">
        <f>K49*M49</f>
        <v>703.44326218088179</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71.848156273149826</v>
      </c>
      <c r="N50" s="276">
        <f>K50*M50</f>
        <v>359.24078136574911</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36407.11096986496</v>
      </c>
      <c r="N51" s="276">
        <f>K51*M51</f>
        <v>1820.3555484932481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16350.331521480824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2800</v>
      </c>
      <c r="N71" s="399">
        <f>K71/M71</f>
        <v>57.997500000000002</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96.099729862288569</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16690.415080635874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3338.0830161271751</v>
      </c>
      <c r="M84" s="869"/>
      <c r="N84" s="54"/>
    </row>
    <row r="85" spans="1:14">
      <c r="B85" s="92" t="s">
        <v>973</v>
      </c>
      <c r="C85" s="93"/>
      <c r="D85" s="93"/>
      <c r="E85" s="93"/>
      <c r="F85" s="93"/>
      <c r="G85" s="93"/>
      <c r="H85" s="93"/>
      <c r="I85" s="90"/>
      <c r="J85" s="91"/>
      <c r="K85" s="308">
        <v>0.05</v>
      </c>
      <c r="L85" s="868">
        <f>N79*K85</f>
        <v>834.52075403179379</v>
      </c>
      <c r="M85" s="869"/>
      <c r="N85" s="54"/>
    </row>
    <row r="86" spans="1:14" ht="15.75" thickBot="1">
      <c r="B86" s="94" t="s">
        <v>974</v>
      </c>
      <c r="C86" s="95"/>
      <c r="D86" s="95"/>
      <c r="E86" s="95"/>
      <c r="F86" s="95"/>
      <c r="G86" s="95"/>
      <c r="H86" s="95"/>
      <c r="I86" s="96"/>
      <c r="J86" s="97"/>
      <c r="K86" s="309">
        <v>0.05</v>
      </c>
      <c r="L86" s="870">
        <f>N79*K86</f>
        <v>834.52075403179379</v>
      </c>
      <c r="M86" s="871"/>
      <c r="N86" s="54"/>
    </row>
    <row r="87" spans="1:14" ht="15.75" thickBot="1">
      <c r="B87" s="834" t="s">
        <v>953</v>
      </c>
      <c r="C87" s="835"/>
      <c r="D87" s="835"/>
      <c r="E87" s="835"/>
      <c r="F87" s="835"/>
      <c r="G87" s="835"/>
      <c r="H87" s="835"/>
      <c r="I87" s="835"/>
      <c r="J87" s="835"/>
      <c r="K87" s="835"/>
      <c r="L87" s="835"/>
      <c r="M87" s="836"/>
      <c r="N87" s="55">
        <f>L84+L85+L86</f>
        <v>5007.1245241907618</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21697.539604826634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29.25" customHeight="1" thickBot="1">
      <c r="A31" t="s">
        <v>1845</v>
      </c>
      <c r="B31" s="83" t="s">
        <v>1726</v>
      </c>
      <c r="C31" s="976" t="s">
        <v>2049</v>
      </c>
      <c r="D31" s="977"/>
      <c r="E31" s="977"/>
      <c r="F31" s="977"/>
      <c r="G31" s="977"/>
      <c r="H31" s="977"/>
      <c r="I31" s="977"/>
      <c r="J31" s="977"/>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8000</v>
      </c>
      <c r="N36" s="276">
        <f>K36/M36</f>
        <v>6.6575467361954548</v>
      </c>
    </row>
    <row r="37" spans="1:14">
      <c r="A37" s="116"/>
      <c r="B37" s="847"/>
      <c r="C37" s="848"/>
      <c r="D37" s="848"/>
      <c r="E37" s="848"/>
      <c r="F37" s="848"/>
      <c r="G37" s="848"/>
      <c r="H37" s="849"/>
      <c r="I37" s="425"/>
      <c r="J37" s="426"/>
      <c r="K37" s="273"/>
      <c r="L37" s="339"/>
      <c r="M37" s="340"/>
      <c r="N37" s="276"/>
    </row>
    <row r="38" spans="1:14">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26.907924361440802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33.565471097636255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6015.7331417668829</v>
      </c>
      <c r="N48" s="276">
        <f>K48*M48</f>
        <v>6316.5197988552272</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18793.46834720442</v>
      </c>
      <c r="N49" s="276">
        <f>K49*M49</f>
        <v>18793.46834720442</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1092.2027286851235</v>
      </c>
      <c r="N50" s="276">
        <f>K50*M50</f>
        <v>2184.4054573702469</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27294.393603429897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2690.7924361440801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30018.751510671616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6003.7503021343236</v>
      </c>
      <c r="M84" s="869"/>
      <c r="N84" s="54"/>
    </row>
    <row r="85" spans="1:14">
      <c r="B85" s="92" t="s">
        <v>973</v>
      </c>
      <c r="C85" s="93"/>
      <c r="D85" s="93"/>
      <c r="E85" s="93"/>
      <c r="F85" s="93"/>
      <c r="G85" s="93"/>
      <c r="H85" s="93"/>
      <c r="I85" s="90"/>
      <c r="J85" s="91"/>
      <c r="K85" s="308">
        <v>0.05</v>
      </c>
      <c r="L85" s="868">
        <f>N79*K85</f>
        <v>1500.9375755335809</v>
      </c>
      <c r="M85" s="869"/>
      <c r="N85" s="54"/>
    </row>
    <row r="86" spans="1:14" ht="15.75" thickBot="1">
      <c r="B86" s="94" t="s">
        <v>974</v>
      </c>
      <c r="C86" s="95"/>
      <c r="D86" s="95"/>
      <c r="E86" s="95"/>
      <c r="F86" s="95"/>
      <c r="G86" s="95"/>
      <c r="H86" s="95"/>
      <c r="I86" s="96"/>
      <c r="J86" s="97"/>
      <c r="K86" s="309">
        <v>0.05</v>
      </c>
      <c r="L86" s="870">
        <f>N79*K86</f>
        <v>1500.9375755335809</v>
      </c>
      <c r="M86" s="871"/>
      <c r="N86" s="54"/>
    </row>
    <row r="87" spans="1:14" ht="15.75" thickBot="1">
      <c r="B87" s="834" t="s">
        <v>953</v>
      </c>
      <c r="C87" s="835"/>
      <c r="D87" s="835"/>
      <c r="E87" s="835"/>
      <c r="F87" s="835"/>
      <c r="G87" s="835"/>
      <c r="H87" s="835"/>
      <c r="I87" s="835"/>
      <c r="J87" s="835"/>
      <c r="K87" s="835"/>
      <c r="L87" s="835"/>
      <c r="M87" s="836"/>
      <c r="N87" s="55">
        <f>L84+L85+L86</f>
        <v>9005.6254532014846</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39024.376963873103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28.5" customHeight="1" thickBot="1">
      <c r="A31" t="s">
        <v>1845</v>
      </c>
      <c r="B31" s="83" t="s">
        <v>1727</v>
      </c>
      <c r="C31" s="976" t="s">
        <v>2052</v>
      </c>
      <c r="D31" s="977"/>
      <c r="E31" s="977"/>
      <c r="F31" s="977"/>
      <c r="G31" s="977"/>
      <c r="H31" s="977"/>
      <c r="I31" s="977"/>
      <c r="J31" s="977"/>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138</v>
      </c>
      <c r="B36" s="847" t="str">
        <f>VLOOKUP(A36,EQUIPOS!A6:D154,3,FALSE)</f>
        <v>Camioneta D-300</v>
      </c>
      <c r="C36" s="848"/>
      <c r="D36" s="848"/>
      <c r="E36" s="848"/>
      <c r="F36" s="848"/>
      <c r="G36" s="848"/>
      <c r="H36" s="849"/>
      <c r="I36" s="271"/>
      <c r="J36" s="272"/>
      <c r="K36" s="273">
        <f>VLOOKUP(A36,EQUIPOS!A6:D163,4,FALSE)</f>
        <v>53260.373889563642</v>
      </c>
      <c r="L36" s="274"/>
      <c r="M36" s="340">
        <v>8000</v>
      </c>
      <c r="N36" s="276">
        <f>K36/M36</f>
        <v>6.6575467361954548</v>
      </c>
    </row>
    <row r="37" spans="1:14">
      <c r="A37" s="116"/>
      <c r="B37" s="847"/>
      <c r="C37" s="848"/>
      <c r="D37" s="848"/>
      <c r="E37" s="848"/>
      <c r="F37" s="848"/>
      <c r="G37" s="848"/>
      <c r="H37" s="849"/>
      <c r="I37" s="425"/>
      <c r="J37" s="426"/>
      <c r="K37" s="273"/>
      <c r="L37" s="339"/>
      <c r="M37" s="340"/>
      <c r="N37" s="276"/>
    </row>
    <row r="38" spans="1:14">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26.907924361440802</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33.565471097636255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12118.389024737939</v>
      </c>
      <c r="N48" s="276">
        <f>K48*M48</f>
        <v>12724.308475974836</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18793.46834720442</v>
      </c>
      <c r="N49" s="276">
        <f>K49*M49</f>
        <v>18793.46834720442</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1092.2027286851235</v>
      </c>
      <c r="N50" s="276">
        <f>K50*M50</f>
        <v>2184.4054573702469</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33702.182280549503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2690.7924361440801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36426.540187791223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7285.3080375582449</v>
      </c>
      <c r="M84" s="869"/>
      <c r="N84" s="54"/>
    </row>
    <row r="85" spans="1:14">
      <c r="B85" s="92" t="s">
        <v>973</v>
      </c>
      <c r="C85" s="93"/>
      <c r="D85" s="93"/>
      <c r="E85" s="93"/>
      <c r="F85" s="93"/>
      <c r="G85" s="93"/>
      <c r="H85" s="93"/>
      <c r="I85" s="90"/>
      <c r="J85" s="91"/>
      <c r="K85" s="308">
        <v>0.05</v>
      </c>
      <c r="L85" s="868">
        <f>N79*K85</f>
        <v>1821.3270093895612</v>
      </c>
      <c r="M85" s="869"/>
      <c r="N85" s="54"/>
    </row>
    <row r="86" spans="1:14" ht="15.75" thickBot="1">
      <c r="B86" s="94" t="s">
        <v>974</v>
      </c>
      <c r="C86" s="95"/>
      <c r="D86" s="95"/>
      <c r="E86" s="95"/>
      <c r="F86" s="95"/>
      <c r="G86" s="95"/>
      <c r="H86" s="95"/>
      <c r="I86" s="96"/>
      <c r="J86" s="97"/>
      <c r="K86" s="309">
        <v>0.05</v>
      </c>
      <c r="L86" s="870">
        <f>N79*K86</f>
        <v>1821.3270093895612</v>
      </c>
      <c r="M86" s="871"/>
      <c r="N86" s="54"/>
    </row>
    <row r="87" spans="1:14" ht="15.75" thickBot="1">
      <c r="B87" s="834" t="s">
        <v>953</v>
      </c>
      <c r="C87" s="835"/>
      <c r="D87" s="835"/>
      <c r="E87" s="835"/>
      <c r="F87" s="835"/>
      <c r="G87" s="835"/>
      <c r="H87" s="835"/>
      <c r="I87" s="835"/>
      <c r="J87" s="835"/>
      <c r="K87" s="835"/>
      <c r="L87" s="835"/>
      <c r="M87" s="836"/>
      <c r="N87" s="55">
        <f>L84+L85+L86</f>
        <v>10927.962056337366</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47354.502244128591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30"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1165</v>
      </c>
      <c r="C31" s="84" t="s">
        <v>2190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t="s">
        <v>119</v>
      </c>
      <c r="B36" s="847" t="str">
        <f>VLOOKUP(A36,EQUIPOS!A6:D154,3,FALSE)</f>
        <v xml:space="preserve">Bomba de concreto, Producción: 30 m3/h, POTENCIA: 67 HP, MAX PRESION DE CONCRETO: 1150 PSI
</v>
      </c>
      <c r="C36" s="848"/>
      <c r="D36" s="848"/>
      <c r="E36" s="848"/>
      <c r="F36" s="848"/>
      <c r="G36" s="848"/>
      <c r="H36" s="849"/>
      <c r="I36" s="271"/>
      <c r="J36" s="272"/>
      <c r="K36" s="273">
        <f>VLOOKUP(A36,EQUIPOS!A6:D163,4,FALSE)</f>
        <v>48521.789710207282</v>
      </c>
      <c r="L36" s="274"/>
      <c r="M36" s="340">
        <v>100</v>
      </c>
      <c r="N36" s="276">
        <f>K36/M36</f>
        <v>485.21789710207281</v>
      </c>
    </row>
    <row r="37" spans="1:14">
      <c r="A37" s="116" t="s">
        <v>138</v>
      </c>
      <c r="B37" s="847" t="str">
        <f>VLOOKUP(A37,EQUIPOS!A7:D154,3,FALSE)</f>
        <v>Camioneta D-300</v>
      </c>
      <c r="C37" s="848"/>
      <c r="D37" s="848"/>
      <c r="E37" s="848"/>
      <c r="F37" s="848"/>
      <c r="G37" s="848"/>
      <c r="H37" s="849"/>
      <c r="I37" s="425"/>
      <c r="J37" s="426"/>
      <c r="K37" s="273">
        <f>VLOOKUP(A37,EQUIPOS!A7:D164,4,FALSE)</f>
        <v>53260.373889563642</v>
      </c>
      <c r="L37" s="339"/>
      <c r="M37" s="340">
        <v>1000</v>
      </c>
      <c r="N37" s="276">
        <f>K37/M37</f>
        <v>53.260373889563638</v>
      </c>
    </row>
    <row r="38" spans="1:14">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0.01</v>
      </c>
      <c r="N41" s="348">
        <f>N77*M41</f>
        <v>4.0401280451800998</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542.51839903681662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341338.52868980542</v>
      </c>
      <c r="N48" s="276">
        <f>K48*M48</f>
        <v>34133.852868980546</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3123.8328814412976</v>
      </c>
      <c r="N49" s="276">
        <f>K49*M49</f>
        <v>3436.2161695854275</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19889.44395613674</v>
      </c>
      <c r="N50" s="276">
        <f>K50*M50</f>
        <v>19889.44395613674</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57459.512994702716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800</v>
      </c>
      <c r="N71" s="399">
        <f>K71/M71</f>
        <v>270.65499999999997</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404.01280451800994</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58406.044198257543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11681.20883965151</v>
      </c>
      <c r="M84" s="869"/>
      <c r="N84" s="54"/>
    </row>
    <row r="85" spans="1:14">
      <c r="B85" s="92" t="s">
        <v>973</v>
      </c>
      <c r="C85" s="93"/>
      <c r="D85" s="93"/>
      <c r="E85" s="93"/>
      <c r="F85" s="93"/>
      <c r="G85" s="93"/>
      <c r="H85" s="93"/>
      <c r="I85" s="90"/>
      <c r="J85" s="91"/>
      <c r="K85" s="308">
        <v>0.05</v>
      </c>
      <c r="L85" s="868">
        <f>N79*K85</f>
        <v>2920.3022099128775</v>
      </c>
      <c r="M85" s="869"/>
      <c r="N85" s="54"/>
    </row>
    <row r="86" spans="1:14" ht="15.75" thickBot="1">
      <c r="B86" s="94" t="s">
        <v>974</v>
      </c>
      <c r="C86" s="95"/>
      <c r="D86" s="95"/>
      <c r="E86" s="95"/>
      <c r="F86" s="95"/>
      <c r="G86" s="95"/>
      <c r="H86" s="95"/>
      <c r="I86" s="96"/>
      <c r="J86" s="97"/>
      <c r="K86" s="309">
        <v>0.05</v>
      </c>
      <c r="L86" s="870">
        <f>N79*K86</f>
        <v>2920.3022099128775</v>
      </c>
      <c r="M86" s="871"/>
      <c r="N86" s="54"/>
    </row>
    <row r="87" spans="1:14" ht="15.75" thickBot="1">
      <c r="B87" s="834" t="s">
        <v>953</v>
      </c>
      <c r="C87" s="835"/>
      <c r="D87" s="835"/>
      <c r="E87" s="835"/>
      <c r="F87" s="835"/>
      <c r="G87" s="835"/>
      <c r="H87" s="835"/>
      <c r="I87" s="835"/>
      <c r="J87" s="835"/>
      <c r="K87" s="835"/>
      <c r="L87" s="835"/>
      <c r="M87" s="836"/>
      <c r="N87" s="55">
        <f>L84+L85+L86</f>
        <v>17521.813259477265</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75927.857457734804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9.25" customHeight="1" thickBot="1">
      <c r="B29" s="74" t="s">
        <v>943</v>
      </c>
      <c r="C29" s="843" t="s">
        <v>944</v>
      </c>
      <c r="D29" s="844"/>
      <c r="E29" s="844"/>
      <c r="F29" s="844"/>
      <c r="G29" s="844"/>
      <c r="H29" s="844"/>
      <c r="I29" s="844"/>
      <c r="J29" s="75"/>
      <c r="K29" s="346" t="s">
        <v>2215</v>
      </c>
      <c r="L29" s="845" t="s">
        <v>945</v>
      </c>
      <c r="M29" s="846"/>
      <c r="N29" s="74" t="s">
        <v>946</v>
      </c>
    </row>
    <row r="30" spans="1:14" ht="17.25" hidden="1" customHeight="1">
      <c r="B30" s="74" t="s">
        <v>943</v>
      </c>
      <c r="C30" s="843" t="s">
        <v>944</v>
      </c>
      <c r="D30" s="844"/>
      <c r="E30" s="844"/>
      <c r="F30" s="844"/>
      <c r="G30" s="844"/>
      <c r="H30" s="844"/>
      <c r="I30" s="844"/>
      <c r="J30" s="75"/>
      <c r="K30" s="311"/>
      <c r="L30" s="845" t="s">
        <v>945</v>
      </c>
      <c r="M30" s="846"/>
      <c r="N30" s="74" t="s">
        <v>946</v>
      </c>
    </row>
    <row r="31" spans="1:14" ht="15.75" thickBot="1">
      <c r="A31" t="s">
        <v>1845</v>
      </c>
      <c r="B31" s="83" t="s">
        <v>1728</v>
      </c>
      <c r="C31" s="84" t="s">
        <v>2191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N77*M41</f>
        <v>270.65500000000003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270.65500000000003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72889.433900296935</v>
      </c>
      <c r="N48" s="276">
        <f>K48*M48</f>
        <v>36444.716950148468</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5479.3523541485511</v>
      </c>
      <c r="N49" s="276">
        <f>K49*M49</f>
        <v>5479.3523541485511</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4" t="s">
        <v>953</v>
      </c>
      <c r="C55" s="835"/>
      <c r="D55" s="835"/>
      <c r="E55" s="835"/>
      <c r="F55" s="835"/>
      <c r="G55" s="835"/>
      <c r="H55" s="835"/>
      <c r="I55" s="835"/>
      <c r="J55" s="835"/>
      <c r="K55" s="835"/>
      <c r="L55" s="835"/>
      <c r="M55" s="836"/>
      <c r="N55" s="398">
        <f>SUM(N48:N54)</f>
        <v>41924.069304297016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7" t="s">
        <v>961</v>
      </c>
      <c r="M59" s="810"/>
      <c r="N59" s="79" t="s">
        <v>951</v>
      </c>
    </row>
    <row r="60" spans="1:14">
      <c r="B60" s="49"/>
      <c r="C60" s="321"/>
      <c r="D60" s="321"/>
      <c r="E60" s="321"/>
      <c r="F60" s="321"/>
      <c r="G60" s="321"/>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315"/>
      <c r="I63" s="283"/>
      <c r="J63" s="290"/>
      <c r="K63" s="283"/>
      <c r="L63" s="923"/>
      <c r="M63" s="924"/>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8"/>
      <c r="M65" s="1009"/>
      <c r="N65" s="489"/>
    </row>
    <row r="66" spans="1:15" ht="15.75" thickBot="1">
      <c r="B66" s="834" t="s">
        <v>953</v>
      </c>
      <c r="C66" s="835"/>
      <c r="D66" s="835"/>
      <c r="E66" s="835"/>
      <c r="F66" s="835"/>
      <c r="G66" s="835"/>
      <c r="H66" s="835"/>
      <c r="I66" s="835"/>
      <c r="J66" s="835"/>
      <c r="K66" s="835"/>
      <c r="L66" s="835"/>
      <c r="M66" s="836"/>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88"/>
      <c r="N70" s="101" t="s">
        <v>951</v>
      </c>
    </row>
    <row r="71" spans="1:15">
      <c r="A71" s="174"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91">
        <v>10</v>
      </c>
      <c r="N71" s="399">
        <f>K71/M71</f>
        <v>5413.1</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4"/>
      <c r="C76" s="1005"/>
      <c r="D76" s="1005"/>
      <c r="E76" s="1005"/>
      <c r="F76" s="1005"/>
      <c r="G76" s="1005"/>
      <c r="H76" s="1005"/>
      <c r="I76" s="172"/>
      <c r="J76" s="172"/>
      <c r="K76" s="172"/>
      <c r="L76" s="1006"/>
      <c r="M76" s="1007"/>
      <c r="N76" s="489"/>
    </row>
    <row r="77" spans="1:15" ht="15.75" thickBot="1">
      <c r="B77" s="834" t="s">
        <v>953</v>
      </c>
      <c r="C77" s="835"/>
      <c r="D77" s="835"/>
      <c r="E77" s="835"/>
      <c r="F77" s="835"/>
      <c r="G77" s="835"/>
      <c r="H77" s="835"/>
      <c r="I77" s="835"/>
      <c r="J77" s="835"/>
      <c r="K77" s="835"/>
      <c r="L77" s="835"/>
      <c r="M77" s="836"/>
      <c r="N77" s="305">
        <f>SUM(N71:N76)</f>
        <v>5413.1</v>
      </c>
    </row>
    <row r="78" spans="1:15" ht="15.75" thickBot="1">
      <c r="B78" s="36"/>
      <c r="C78" s="37"/>
      <c r="D78" s="37"/>
      <c r="E78" s="37"/>
      <c r="F78" s="37"/>
      <c r="G78" s="37"/>
      <c r="H78" s="37"/>
      <c r="I78" s="37"/>
      <c r="J78" s="37"/>
      <c r="K78" s="37"/>
      <c r="L78" s="37"/>
      <c r="M78" s="37"/>
      <c r="N78" s="38"/>
    </row>
    <row r="79" spans="1:15" ht="15.75" thickBot="1">
      <c r="B79" s="834" t="s">
        <v>967</v>
      </c>
      <c r="C79" s="835"/>
      <c r="D79" s="835"/>
      <c r="E79" s="835"/>
      <c r="F79" s="835"/>
      <c r="G79" s="835"/>
      <c r="H79" s="835"/>
      <c r="I79" s="835"/>
      <c r="J79" s="835"/>
      <c r="K79" s="835"/>
      <c r="L79" s="835"/>
      <c r="M79" s="836"/>
      <c r="N79" s="102">
        <f>N43+N55+N66+N77</f>
        <v>47607.824304297013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5" t="s">
        <v>969</v>
      </c>
      <c r="C83" s="826"/>
      <c r="D83" s="826"/>
      <c r="E83" s="826"/>
      <c r="F83" s="826"/>
      <c r="G83" s="826"/>
      <c r="H83" s="826"/>
      <c r="I83" s="318"/>
      <c r="J83" s="338"/>
      <c r="K83" s="306" t="s">
        <v>970</v>
      </c>
      <c r="L83" s="864" t="s">
        <v>971</v>
      </c>
      <c r="M83" s="865"/>
      <c r="N83" s="307"/>
    </row>
    <row r="84" spans="1:14">
      <c r="B84" s="866" t="s">
        <v>972</v>
      </c>
      <c r="C84" s="867"/>
      <c r="D84" s="867"/>
      <c r="E84" s="867"/>
      <c r="F84" s="867"/>
      <c r="G84" s="867"/>
      <c r="H84" s="867"/>
      <c r="I84" s="90"/>
      <c r="J84" s="91"/>
      <c r="K84" s="308">
        <v>0.2</v>
      </c>
      <c r="L84" s="868">
        <f>N79*K84</f>
        <v>9521.5648608594038</v>
      </c>
      <c r="M84" s="869"/>
      <c r="N84" s="54"/>
    </row>
    <row r="85" spans="1:14">
      <c r="B85" s="92" t="s">
        <v>973</v>
      </c>
      <c r="C85" s="93"/>
      <c r="D85" s="93"/>
      <c r="E85" s="93"/>
      <c r="F85" s="93"/>
      <c r="G85" s="93"/>
      <c r="H85" s="93"/>
      <c r="I85" s="90"/>
      <c r="J85" s="91"/>
      <c r="K85" s="308">
        <v>0.05</v>
      </c>
      <c r="L85" s="868">
        <f>N79*K85</f>
        <v>2380.3912152148509</v>
      </c>
      <c r="M85" s="869"/>
      <c r="N85" s="54"/>
    </row>
    <row r="86" spans="1:14" ht="15.75" thickBot="1">
      <c r="B86" s="94" t="s">
        <v>974</v>
      </c>
      <c r="C86" s="95"/>
      <c r="D86" s="95"/>
      <c r="E86" s="95"/>
      <c r="F86" s="95"/>
      <c r="G86" s="95"/>
      <c r="H86" s="95"/>
      <c r="I86" s="96"/>
      <c r="J86" s="97"/>
      <c r="K86" s="309">
        <v>0.05</v>
      </c>
      <c r="L86" s="870">
        <f>N79*K86</f>
        <v>2380.3912152148509</v>
      </c>
      <c r="M86" s="871"/>
      <c r="N86" s="54"/>
    </row>
    <row r="87" spans="1:14" ht="15.75" thickBot="1">
      <c r="B87" s="834" t="s">
        <v>953</v>
      </c>
      <c r="C87" s="835"/>
      <c r="D87" s="835"/>
      <c r="E87" s="835"/>
      <c r="F87" s="835"/>
      <c r="G87" s="835"/>
      <c r="H87" s="835"/>
      <c r="I87" s="835"/>
      <c r="J87" s="835"/>
      <c r="K87" s="835"/>
      <c r="L87" s="835"/>
      <c r="M87" s="836"/>
      <c r="N87" s="55">
        <f>L84+L85+L86</f>
        <v>14282.347291289107</v>
      </c>
    </row>
    <row r="88" spans="1:14" ht="15.75" thickBot="1">
      <c r="B88" s="36"/>
      <c r="C88" s="37"/>
      <c r="D88" s="37"/>
      <c r="E88" s="37"/>
      <c r="F88" s="37"/>
      <c r="G88" s="37"/>
      <c r="H88" s="37"/>
      <c r="I88" s="37"/>
      <c r="J88" s="37"/>
      <c r="K88" s="37"/>
      <c r="L88" s="37"/>
      <c r="M88" s="37"/>
      <c r="N88" s="38"/>
    </row>
    <row r="89" spans="1:14" ht="15.75" thickBot="1">
      <c r="A89" t="s">
        <v>2016</v>
      </c>
      <c r="B89" s="834" t="s">
        <v>975</v>
      </c>
      <c r="C89" s="835"/>
      <c r="D89" s="835"/>
      <c r="E89" s="835"/>
      <c r="F89" s="835"/>
      <c r="G89" s="835"/>
      <c r="H89" s="835"/>
      <c r="I89" s="835"/>
      <c r="J89" s="835"/>
      <c r="K89" s="835"/>
      <c r="L89" s="835"/>
      <c r="M89" s="836"/>
      <c r="N89" s="192">
        <f>N79+N87</f>
        <v>61890.171595586122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8" t="s">
        <v>2218</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2219</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4"/>
      <c r="K119" s="984"/>
      <c r="L119" s="984"/>
      <c r="M119" s="984"/>
      <c r="N119" s="985"/>
    </row>
    <row r="120" spans="2:14" ht="15.75" thickBot="1">
      <c r="B120" s="423" t="s">
        <v>2221</v>
      </c>
      <c r="C120" s="424"/>
      <c r="D120" s="424"/>
      <c r="E120" s="263"/>
      <c r="F120" s="263"/>
      <c r="G120" s="263"/>
      <c r="H120" s="263"/>
      <c r="I120" s="263"/>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t="17.25" hidden="1" customHeight="1" thickBot="1">
      <c r="B30" s="74" t="s">
        <v>943</v>
      </c>
      <c r="C30" s="843" t="s">
        <v>944</v>
      </c>
      <c r="D30" s="844"/>
      <c r="E30" s="844"/>
      <c r="F30" s="844"/>
      <c r="G30" s="844"/>
      <c r="H30" s="844"/>
      <c r="I30" s="844"/>
      <c r="J30" s="75"/>
      <c r="K30" s="311"/>
      <c r="L30" s="845" t="s">
        <v>945</v>
      </c>
      <c r="M30" s="846"/>
      <c r="N30" s="74" t="s">
        <v>946</v>
      </c>
    </row>
    <row r="31" spans="1:14" ht="15.75" thickBot="1">
      <c r="A31" t="s">
        <v>1845</v>
      </c>
      <c r="B31" s="83" t="s">
        <v>1729</v>
      </c>
      <c r="C31" s="84" t="s">
        <v>2192</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16"/>
      <c r="B36" s="847"/>
      <c r="C36" s="848"/>
      <c r="D36" s="848"/>
      <c r="E36" s="848"/>
      <c r="F36" s="848"/>
      <c r="G36" s="848"/>
      <c r="H36" s="849"/>
      <c r="I36" s="271"/>
      <c r="J36" s="272"/>
      <c r="K36" s="273"/>
      <c r="L36" s="274"/>
      <c r="M36" s="340"/>
      <c r="N36" s="276"/>
    </row>
    <row r="37" spans="1:14">
      <c r="A37" s="116"/>
      <c r="B37" s="847"/>
      <c r="C37" s="848"/>
      <c r="D37" s="848"/>
      <c r="E37" s="848"/>
      <c r="F37" s="848"/>
      <c r="G37" s="848"/>
      <c r="H37" s="849"/>
      <c r="I37" s="425"/>
      <c r="J37" s="426"/>
      <c r="K37" s="273"/>
      <c r="L37" s="339"/>
      <c r="M37" s="340"/>
      <c r="N37" s="276"/>
    </row>
    <row r="38" spans="1:14">
      <c r="B38" s="847"/>
      <c r="C38" s="848"/>
      <c r="D38" s="848"/>
      <c r="E38" s="848"/>
      <c r="F38" s="848"/>
      <c r="G38" s="848"/>
      <c r="H38" s="849"/>
      <c r="I38" s="332"/>
      <c r="J38" s="334"/>
      <c r="K38" s="273"/>
      <c r="L38" s="427"/>
      <c r="M38" s="428"/>
      <c r="N38" s="276"/>
    </row>
    <row r="39" spans="1:14">
      <c r="B39" s="847"/>
      <c r="C39" s="848"/>
      <c r="D39" s="848"/>
      <c r="E39" s="848"/>
      <c r="F39" s="848"/>
      <c r="G39" s="848"/>
      <c r="H39" s="849"/>
      <c r="I39" s="39"/>
      <c r="J39" s="40"/>
      <c r="K39" s="273"/>
      <c r="L39" s="280"/>
      <c r="M39" s="340"/>
      <c r="N39" s="276"/>
    </row>
    <row r="40" spans="1:14">
      <c r="B40" s="324"/>
      <c r="C40" s="325"/>
      <c r="D40" s="325"/>
      <c r="E40" s="325"/>
      <c r="F40" s="327"/>
      <c r="G40" s="327"/>
      <c r="H40" s="128"/>
      <c r="I40" s="39"/>
      <c r="J40" s="40"/>
      <c r="K40" s="273"/>
      <c r="L40" s="280"/>
      <c r="M40" s="281"/>
      <c r="N40" s="277"/>
    </row>
    <row r="41" spans="1:14">
      <c r="B41" s="854" t="s">
        <v>952</v>
      </c>
      <c r="C41" s="855"/>
      <c r="D41" s="855"/>
      <c r="E41" s="41"/>
      <c r="F41" s="42"/>
      <c r="G41" s="42"/>
      <c r="H41" s="43"/>
      <c r="I41" s="39"/>
      <c r="J41" s="40"/>
      <c r="K41" s="283"/>
      <c r="L41" s="280"/>
      <c r="M41" s="405">
        <v>0.05</v>
      </c>
      <c r="N41" s="348">
        <f>N76*M41</f>
        <v>90218.333333333343</v>
      </c>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398">
        <f>SUM(N36:N42)</f>
        <v>90218.333333333343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3456.7939692161781</v>
      </c>
      <c r="N48" s="276">
        <f>K48*M48</f>
        <v>3802473.3661377961</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34" t="s">
        <v>953</v>
      </c>
      <c r="C54" s="835"/>
      <c r="D54" s="835"/>
      <c r="E54" s="835"/>
      <c r="F54" s="835"/>
      <c r="G54" s="835"/>
      <c r="H54" s="835"/>
      <c r="I54" s="835"/>
      <c r="J54" s="835"/>
      <c r="K54" s="835"/>
      <c r="L54" s="835"/>
      <c r="M54" s="836"/>
      <c r="N54" s="398">
        <f>SUM(N48:N53)</f>
        <v>3802473.3661377961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7" t="s">
        <v>961</v>
      </c>
      <c r="M58" s="810"/>
      <c r="N58" s="79" t="s">
        <v>951</v>
      </c>
    </row>
    <row r="59" spans="1:14">
      <c r="B59" s="49"/>
      <c r="C59" s="321"/>
      <c r="D59" s="321"/>
      <c r="E59" s="321"/>
      <c r="F59" s="321"/>
      <c r="G59" s="321"/>
      <c r="H59" s="315"/>
      <c r="I59" s="283"/>
      <c r="J59" s="290"/>
      <c r="K59" s="283"/>
      <c r="L59" s="923"/>
      <c r="M59" s="924"/>
      <c r="N59" s="291"/>
    </row>
    <row r="60" spans="1:14">
      <c r="B60" s="49"/>
      <c r="C60" s="50"/>
      <c r="D60" s="50"/>
      <c r="E60" s="50"/>
      <c r="F60" s="50"/>
      <c r="G60" s="50"/>
      <c r="H60" s="315"/>
      <c r="I60" s="283"/>
      <c r="J60" s="290"/>
      <c r="K60" s="283"/>
      <c r="L60" s="923"/>
      <c r="M60" s="924"/>
      <c r="N60" s="291"/>
    </row>
    <row r="61" spans="1:14">
      <c r="B61" s="49"/>
      <c r="C61" s="50"/>
      <c r="D61" s="50"/>
      <c r="E61" s="50"/>
      <c r="F61" s="50"/>
      <c r="G61" s="50"/>
      <c r="H61" s="315"/>
      <c r="I61" s="283"/>
      <c r="J61" s="290"/>
      <c r="K61" s="283"/>
      <c r="L61" s="923"/>
      <c r="M61" s="924"/>
      <c r="N61" s="291"/>
    </row>
    <row r="62" spans="1:14">
      <c r="B62" s="49"/>
      <c r="C62" s="50"/>
      <c r="D62" s="50"/>
      <c r="E62" s="50"/>
      <c r="F62" s="50"/>
      <c r="G62" s="50"/>
      <c r="H62" s="315"/>
      <c r="I62" s="283"/>
      <c r="J62" s="290"/>
      <c r="K62" s="283"/>
      <c r="L62" s="923"/>
      <c r="M62" s="924"/>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1008"/>
      <c r="M64" s="1009"/>
      <c r="N64" s="489"/>
    </row>
    <row r="65" spans="1:15" ht="15.75" thickBot="1">
      <c r="B65" s="834" t="s">
        <v>953</v>
      </c>
      <c r="C65" s="835"/>
      <c r="D65" s="835"/>
      <c r="E65" s="835"/>
      <c r="F65" s="835"/>
      <c r="G65" s="835"/>
      <c r="H65" s="835"/>
      <c r="I65" s="835"/>
      <c r="J65" s="835"/>
      <c r="K65" s="835"/>
      <c r="L65" s="835"/>
      <c r="M65" s="836"/>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988"/>
      <c r="N69" s="101" t="s">
        <v>951</v>
      </c>
    </row>
    <row r="70" spans="1:15">
      <c r="A70" s="174" t="s">
        <v>13</v>
      </c>
      <c r="B70" s="52" t="str">
        <f>VLOOKUP(A70,'MANO DE OBRA'!A8:D68,3,FALSE)</f>
        <v>Obrero (5)</v>
      </c>
      <c r="C70" s="50"/>
      <c r="D70" s="50"/>
      <c r="E70" s="50"/>
      <c r="F70" s="50"/>
      <c r="G70" s="50"/>
      <c r="H70" s="50"/>
      <c r="I70" s="296">
        <f>K70/J70*100</f>
        <v>146300</v>
      </c>
      <c r="J70" s="297">
        <v>185</v>
      </c>
      <c r="K70" s="298">
        <f>VLOOKUP(A70,'MANO DE OBRA'!A8:D99,4,FALSE)</f>
        <v>270655</v>
      </c>
      <c r="L70" s="53"/>
      <c r="M70" s="491">
        <v>0.15</v>
      </c>
      <c r="N70" s="399">
        <f>K70/M70</f>
        <v>1804366.6666666667</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1004"/>
      <c r="C75" s="1005"/>
      <c r="D75" s="1005"/>
      <c r="E75" s="1005"/>
      <c r="F75" s="1005"/>
      <c r="G75" s="1005"/>
      <c r="H75" s="1005"/>
      <c r="I75" s="172"/>
      <c r="J75" s="172"/>
      <c r="K75" s="172"/>
      <c r="L75" s="1006"/>
      <c r="M75" s="1007"/>
      <c r="N75" s="48"/>
    </row>
    <row r="76" spans="1:15" ht="15.75" thickBot="1">
      <c r="B76" s="834" t="s">
        <v>953</v>
      </c>
      <c r="C76" s="835"/>
      <c r="D76" s="835"/>
      <c r="E76" s="835"/>
      <c r="F76" s="835"/>
      <c r="G76" s="835"/>
      <c r="H76" s="835"/>
      <c r="I76" s="835"/>
      <c r="J76" s="835"/>
      <c r="K76" s="835"/>
      <c r="L76" s="835"/>
      <c r="M76" s="836"/>
      <c r="N76" s="305">
        <f>SUM(N70:N75)</f>
        <v>1804366.6666666667</v>
      </c>
    </row>
    <row r="77" spans="1:15" ht="15.75" thickBot="1">
      <c r="B77" s="36"/>
      <c r="C77" s="37"/>
      <c r="D77" s="37"/>
      <c r="E77" s="37"/>
      <c r="F77" s="37"/>
      <c r="G77" s="37"/>
      <c r="H77" s="37"/>
      <c r="I77" s="37"/>
      <c r="J77" s="37"/>
      <c r="K77" s="37"/>
      <c r="L77" s="37"/>
      <c r="M77" s="37"/>
      <c r="N77" s="38"/>
    </row>
    <row r="78" spans="1:15" ht="15.75" thickBot="1">
      <c r="B78" s="834" t="s">
        <v>967</v>
      </c>
      <c r="C78" s="835"/>
      <c r="D78" s="835"/>
      <c r="E78" s="835"/>
      <c r="F78" s="835"/>
      <c r="G78" s="835"/>
      <c r="H78" s="835"/>
      <c r="I78" s="835"/>
      <c r="J78" s="835"/>
      <c r="K78" s="835"/>
      <c r="L78" s="835"/>
      <c r="M78" s="836"/>
      <c r="N78" s="102">
        <f>N43+N54+N65+N76</f>
        <v>5697058.3661377961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1139411.6732275593</v>
      </c>
      <c r="M83" s="869"/>
      <c r="N83" s="54"/>
    </row>
    <row r="84" spans="1:14">
      <c r="B84" s="92" t="s">
        <v>973</v>
      </c>
      <c r="C84" s="93"/>
      <c r="D84" s="93"/>
      <c r="E84" s="93"/>
      <c r="F84" s="93"/>
      <c r="G84" s="93"/>
      <c r="H84" s="93"/>
      <c r="I84" s="90"/>
      <c r="J84" s="91"/>
      <c r="K84" s="308">
        <v>0.05</v>
      </c>
      <c r="L84" s="868">
        <f>N78*K84</f>
        <v>284852.91830688983</v>
      </c>
      <c r="M84" s="869"/>
      <c r="N84" s="54"/>
    </row>
    <row r="85" spans="1:14" ht="15.75" thickBot="1">
      <c r="B85" s="94" t="s">
        <v>974</v>
      </c>
      <c r="C85" s="95"/>
      <c r="D85" s="95"/>
      <c r="E85" s="95"/>
      <c r="F85" s="95"/>
      <c r="G85" s="95"/>
      <c r="H85" s="95"/>
      <c r="I85" s="96"/>
      <c r="J85" s="97"/>
      <c r="K85" s="309">
        <v>0.05</v>
      </c>
      <c r="L85" s="870">
        <f>N78*K85</f>
        <v>284852.91830688983</v>
      </c>
      <c r="M85" s="871"/>
      <c r="N85" s="54"/>
    </row>
    <row r="86" spans="1:14" ht="15.75" thickBot="1">
      <c r="B86" s="834" t="s">
        <v>953</v>
      </c>
      <c r="C86" s="835"/>
      <c r="D86" s="835"/>
      <c r="E86" s="835"/>
      <c r="F86" s="835"/>
      <c r="G86" s="835"/>
      <c r="H86" s="835"/>
      <c r="I86" s="835"/>
      <c r="J86" s="835"/>
      <c r="K86" s="835"/>
      <c r="L86" s="835"/>
      <c r="M86" s="836"/>
      <c r="N86" s="55">
        <f>L83+L84+L85</f>
        <v>1709117.5098413392</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7406175.8759791348</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election activeCell="C72" sqref="C72"/>
    </sheetView>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28.5" customHeight="1" thickBot="1">
      <c r="A31" t="s">
        <v>1845</v>
      </c>
      <c r="B31" s="110" t="s">
        <v>1166</v>
      </c>
      <c r="C31" s="1010" t="s">
        <v>2193</v>
      </c>
      <c r="D31" s="1011"/>
      <c r="E31" s="1011"/>
      <c r="F31" s="1011"/>
      <c r="G31" s="1011"/>
      <c r="H31" s="1011"/>
      <c r="I31" s="1011"/>
      <c r="J31" s="1011"/>
      <c r="K31" s="492"/>
      <c r="L31" s="462" t="s">
        <v>1730</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s="174" t="s">
        <v>373</v>
      </c>
      <c r="B36" s="847" t="str">
        <f>VLOOKUP(A36,EQUIPOS!A6:D154,3,FALSE)</f>
        <v>Volqueta 6 m3</v>
      </c>
      <c r="C36" s="848"/>
      <c r="D36" s="848"/>
      <c r="E36" s="848"/>
      <c r="F36" s="848"/>
      <c r="G36" s="848"/>
      <c r="H36" s="849"/>
      <c r="I36" s="271"/>
      <c r="J36" s="272"/>
      <c r="K36" s="273">
        <f>VLOOKUP(A36,EQUIPOS!A6:D161,4,FALSE)</f>
        <v>66118.812458393193</v>
      </c>
      <c r="L36" s="274"/>
      <c r="M36" s="459">
        <v>81</v>
      </c>
      <c r="N36" s="276">
        <f>K36/M36</f>
        <v>816.28163528880486</v>
      </c>
    </row>
    <row r="37" spans="1:14">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7"/>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102">
        <f>SUM(N36:N42)</f>
        <v>816.28163528880486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9"/>
      <c r="C53" s="830"/>
      <c r="D53" s="830"/>
      <c r="E53" s="830"/>
      <c r="F53" s="830"/>
      <c r="G53" s="830"/>
      <c r="H53" s="830"/>
      <c r="I53" s="831"/>
      <c r="J53" s="45"/>
      <c r="K53" s="47"/>
      <c r="L53" s="832"/>
      <c r="M53" s="833"/>
      <c r="N53" s="48"/>
    </row>
    <row r="54" spans="2:14" ht="15.75" thickBot="1">
      <c r="B54" s="834" t="s">
        <v>953</v>
      </c>
      <c r="C54" s="835"/>
      <c r="D54" s="835"/>
      <c r="E54" s="835"/>
      <c r="F54" s="835"/>
      <c r="G54" s="835"/>
      <c r="H54" s="835"/>
      <c r="I54" s="835"/>
      <c r="J54" s="835"/>
      <c r="K54" s="835"/>
      <c r="L54" s="835"/>
      <c r="M54" s="836"/>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7" t="s">
        <v>961</v>
      </c>
      <c r="M58" s="810"/>
      <c r="N58" s="79" t="s">
        <v>951</v>
      </c>
    </row>
    <row r="59" spans="2:14">
      <c r="B59" s="49"/>
      <c r="C59" s="321"/>
      <c r="D59" s="321"/>
      <c r="E59" s="321"/>
      <c r="F59" s="321"/>
      <c r="G59" s="321"/>
      <c r="H59" s="315"/>
      <c r="I59" s="283"/>
      <c r="J59" s="290"/>
      <c r="K59" s="283"/>
      <c r="L59" s="923"/>
      <c r="M59" s="924"/>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8"/>
      <c r="M64" s="1009"/>
      <c r="N64" s="489"/>
    </row>
    <row r="65" spans="2:15" ht="15.75" thickBot="1">
      <c r="B65" s="834" t="s">
        <v>953</v>
      </c>
      <c r="C65" s="835"/>
      <c r="D65" s="835"/>
      <c r="E65" s="835"/>
      <c r="F65" s="835"/>
      <c r="G65" s="835"/>
      <c r="H65" s="835"/>
      <c r="I65" s="835"/>
      <c r="J65" s="835"/>
      <c r="K65" s="835"/>
      <c r="L65" s="835"/>
      <c r="M65" s="836"/>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4"/>
      <c r="C75" s="1005"/>
      <c r="D75" s="1005"/>
      <c r="E75" s="1005"/>
      <c r="F75" s="1005"/>
      <c r="G75" s="1005"/>
      <c r="H75" s="1005"/>
      <c r="I75" s="172"/>
      <c r="J75" s="172"/>
      <c r="K75" s="172"/>
      <c r="L75" s="1006"/>
      <c r="M75" s="1007"/>
      <c r="N75" s="48"/>
    </row>
    <row r="76" spans="2:15" ht="15.75" thickBot="1">
      <c r="B76" s="834" t="s">
        <v>953</v>
      </c>
      <c r="C76" s="835"/>
      <c r="D76" s="835"/>
      <c r="E76" s="835"/>
      <c r="F76" s="835"/>
      <c r="G76" s="835"/>
      <c r="H76" s="835"/>
      <c r="I76" s="835"/>
      <c r="J76" s="835"/>
      <c r="K76" s="835"/>
      <c r="L76" s="835"/>
      <c r="M76" s="836"/>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816.28163528880486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163.25632705776098</v>
      </c>
      <c r="M83" s="869"/>
      <c r="N83" s="54"/>
    </row>
    <row r="84" spans="1:14">
      <c r="B84" s="92" t="s">
        <v>973</v>
      </c>
      <c r="C84" s="93"/>
      <c r="D84" s="93"/>
      <c r="E84" s="93"/>
      <c r="F84" s="93"/>
      <c r="G84" s="93"/>
      <c r="H84" s="93"/>
      <c r="I84" s="90"/>
      <c r="J84" s="91"/>
      <c r="K84" s="308">
        <v>0.05</v>
      </c>
      <c r="L84" s="868">
        <f>N78*K84</f>
        <v>40.814081764440246</v>
      </c>
      <c r="M84" s="869"/>
      <c r="N84" s="54"/>
    </row>
    <row r="85" spans="1:14" ht="15.75" thickBot="1">
      <c r="B85" s="94" t="s">
        <v>974</v>
      </c>
      <c r="C85" s="95"/>
      <c r="D85" s="95"/>
      <c r="E85" s="95"/>
      <c r="F85" s="95"/>
      <c r="G85" s="95"/>
      <c r="H85" s="95"/>
      <c r="I85" s="96"/>
      <c r="J85" s="97"/>
      <c r="K85" s="309">
        <v>0.05</v>
      </c>
      <c r="L85" s="870">
        <f>N78*K85</f>
        <v>40.814081764440246</v>
      </c>
      <c r="M85" s="871"/>
      <c r="N85" s="54"/>
    </row>
    <row r="86" spans="1:14" ht="15.75" thickBot="1">
      <c r="B86" s="834" t="s">
        <v>953</v>
      </c>
      <c r="C86" s="835"/>
      <c r="D86" s="835"/>
      <c r="E86" s="835"/>
      <c r="F86" s="835"/>
      <c r="G86" s="835"/>
      <c r="H86" s="835"/>
      <c r="I86" s="835"/>
      <c r="J86" s="835"/>
      <c r="K86" s="835"/>
      <c r="L86" s="835"/>
      <c r="M86" s="836"/>
      <c r="N86" s="55">
        <f>L83+L84+L85</f>
        <v>244.88449058664145</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1061.1661258754464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64" zoomScale="75" zoomScaleNormal="75" workbookViewId="0">
      <selection activeCell="C72" sqref="C72"/>
    </sheetView>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6"/>
      <c r="H25" s="916"/>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9" t="s">
        <v>942</v>
      </c>
      <c r="C27" s="920"/>
      <c r="D27" s="920"/>
      <c r="E27" s="920"/>
      <c r="F27" s="920"/>
      <c r="G27" s="920"/>
      <c r="H27" s="920"/>
      <c r="I27" s="920"/>
      <c r="J27" s="920"/>
      <c r="K27" s="920"/>
      <c r="L27" s="920"/>
      <c r="M27" s="920"/>
      <c r="N27" s="921"/>
    </row>
    <row r="28" spans="1:14" ht="15.75" thickBot="1">
      <c r="B28" s="36"/>
      <c r="C28" s="37"/>
      <c r="D28" s="37"/>
      <c r="E28" s="37"/>
      <c r="F28" s="37"/>
      <c r="G28" s="37"/>
      <c r="H28" s="37"/>
      <c r="I28" s="37"/>
      <c r="J28" s="37"/>
      <c r="K28" s="37"/>
      <c r="L28" s="37"/>
      <c r="M28" s="37"/>
      <c r="N28" s="38"/>
    </row>
    <row r="29" spans="1:14" ht="26.25" thickBot="1">
      <c r="B29" s="74" t="s">
        <v>943</v>
      </c>
      <c r="C29" s="843" t="s">
        <v>944</v>
      </c>
      <c r="D29" s="844"/>
      <c r="E29" s="844"/>
      <c r="F29" s="844"/>
      <c r="G29" s="844"/>
      <c r="H29" s="844"/>
      <c r="I29" s="844"/>
      <c r="J29" s="75"/>
      <c r="K29" s="346" t="s">
        <v>2215</v>
      </c>
      <c r="L29" s="845" t="s">
        <v>945</v>
      </c>
      <c r="M29" s="846"/>
      <c r="N29" s="74" t="s">
        <v>946</v>
      </c>
    </row>
    <row r="30" spans="1:14" hidden="1">
      <c r="B30" s="74" t="s">
        <v>943</v>
      </c>
      <c r="C30" s="843" t="s">
        <v>944</v>
      </c>
      <c r="D30" s="844"/>
      <c r="E30" s="844"/>
      <c r="F30" s="844"/>
      <c r="G30" s="844"/>
      <c r="H30" s="844"/>
      <c r="I30" s="844"/>
      <c r="J30" s="75"/>
      <c r="K30" s="311"/>
      <c r="L30" s="845" t="s">
        <v>945</v>
      </c>
      <c r="M30" s="846"/>
      <c r="N30" s="74" t="s">
        <v>946</v>
      </c>
    </row>
    <row r="31" spans="1:14" ht="41.25" customHeight="1" thickBot="1">
      <c r="A31" t="s">
        <v>1845</v>
      </c>
      <c r="B31" s="110" t="s">
        <v>1167</v>
      </c>
      <c r="C31" s="1010" t="s">
        <v>2196</v>
      </c>
      <c r="D31" s="1011"/>
      <c r="E31" s="1011"/>
      <c r="F31" s="1011"/>
      <c r="G31" s="1011"/>
      <c r="H31" s="1011"/>
      <c r="I31" s="1011"/>
      <c r="J31" s="1011"/>
      <c r="K31" s="492"/>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373</v>
      </c>
      <c r="B36" s="847" t="str">
        <f>VLOOKUP(A36,EQUIPOS!A6:D154,3,FALSE)</f>
        <v>Volqueta 6 m3</v>
      </c>
      <c r="C36" s="848"/>
      <c r="D36" s="848"/>
      <c r="E36" s="848"/>
      <c r="F36" s="848"/>
      <c r="G36" s="848"/>
      <c r="H36" s="849"/>
      <c r="I36" s="271"/>
      <c r="J36" s="272"/>
      <c r="K36" s="273">
        <f>VLOOKUP(A36,EQUIPOS!A6:D161,4,FALSE)</f>
        <v>66118.812458393193</v>
      </c>
      <c r="L36" s="274"/>
      <c r="M36" s="287">
        <v>66</v>
      </c>
      <c r="N36" s="276">
        <f>K36/M36</f>
        <v>1001.8001887635332</v>
      </c>
    </row>
    <row r="37" spans="1:14">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7"/>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102">
        <f>SUM(N36:N42)</f>
        <v>1001.8001887635332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9"/>
      <c r="C53" s="830"/>
      <c r="D53" s="830"/>
      <c r="E53" s="830"/>
      <c r="F53" s="830"/>
      <c r="G53" s="830"/>
      <c r="H53" s="830"/>
      <c r="I53" s="831"/>
      <c r="J53" s="45"/>
      <c r="K53" s="47"/>
      <c r="L53" s="832"/>
      <c r="M53" s="833"/>
      <c r="N53" s="48"/>
    </row>
    <row r="54" spans="2:14" ht="15.75" thickBot="1">
      <c r="B54" s="834" t="s">
        <v>953</v>
      </c>
      <c r="C54" s="835"/>
      <c r="D54" s="835"/>
      <c r="E54" s="835"/>
      <c r="F54" s="835"/>
      <c r="G54" s="835"/>
      <c r="H54" s="835"/>
      <c r="I54" s="835"/>
      <c r="J54" s="835"/>
      <c r="K54" s="835"/>
      <c r="L54" s="835"/>
      <c r="M54" s="836"/>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7" t="s">
        <v>961</v>
      </c>
      <c r="M58" s="810"/>
      <c r="N58" s="79" t="s">
        <v>951</v>
      </c>
    </row>
    <row r="59" spans="2:14">
      <c r="B59" s="49"/>
      <c r="C59" s="321"/>
      <c r="D59" s="321"/>
      <c r="E59" s="321"/>
      <c r="F59" s="321"/>
      <c r="G59" s="321"/>
      <c r="H59" s="315"/>
      <c r="I59" s="283"/>
      <c r="J59" s="290"/>
      <c r="K59" s="283"/>
      <c r="L59" s="923"/>
      <c r="M59" s="924"/>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8"/>
      <c r="M64" s="1009"/>
      <c r="N64" s="489"/>
    </row>
    <row r="65" spans="2:15" ht="15.75" thickBot="1">
      <c r="B65" s="834" t="s">
        <v>953</v>
      </c>
      <c r="C65" s="835"/>
      <c r="D65" s="835"/>
      <c r="E65" s="835"/>
      <c r="F65" s="835"/>
      <c r="G65" s="835"/>
      <c r="H65" s="835"/>
      <c r="I65" s="835"/>
      <c r="J65" s="835"/>
      <c r="K65" s="835"/>
      <c r="L65" s="835"/>
      <c r="M65" s="836"/>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4"/>
      <c r="C75" s="1005"/>
      <c r="D75" s="1005"/>
      <c r="E75" s="1005"/>
      <c r="F75" s="1005"/>
      <c r="G75" s="1005"/>
      <c r="H75" s="1005"/>
      <c r="I75" s="172"/>
      <c r="J75" s="172"/>
      <c r="K75" s="172"/>
      <c r="L75" s="1006"/>
      <c r="M75" s="1007"/>
      <c r="N75" s="48"/>
    </row>
    <row r="76" spans="2:15" ht="15.75" thickBot="1">
      <c r="B76" s="834" t="s">
        <v>953</v>
      </c>
      <c r="C76" s="835"/>
      <c r="D76" s="835"/>
      <c r="E76" s="835"/>
      <c r="F76" s="835"/>
      <c r="G76" s="835"/>
      <c r="H76" s="835"/>
      <c r="I76" s="835"/>
      <c r="J76" s="835"/>
      <c r="K76" s="835"/>
      <c r="L76" s="835"/>
      <c r="M76" s="836"/>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1001.8001887635332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200.36003775270666</v>
      </c>
      <c r="M83" s="869"/>
      <c r="N83" s="54"/>
    </row>
    <row r="84" spans="1:14">
      <c r="B84" s="92" t="s">
        <v>973</v>
      </c>
      <c r="C84" s="93"/>
      <c r="D84" s="93"/>
      <c r="E84" s="93"/>
      <c r="F84" s="93"/>
      <c r="G84" s="93"/>
      <c r="H84" s="93"/>
      <c r="I84" s="90"/>
      <c r="J84" s="91"/>
      <c r="K84" s="308">
        <v>0.05</v>
      </c>
      <c r="L84" s="868">
        <f>N78*K84</f>
        <v>50.090009438176665</v>
      </c>
      <c r="M84" s="869"/>
      <c r="N84" s="54"/>
    </row>
    <row r="85" spans="1:14" ht="15.75" thickBot="1">
      <c r="B85" s="94" t="s">
        <v>974</v>
      </c>
      <c r="C85" s="95"/>
      <c r="D85" s="95"/>
      <c r="E85" s="95"/>
      <c r="F85" s="95"/>
      <c r="G85" s="95"/>
      <c r="H85" s="95"/>
      <c r="I85" s="96"/>
      <c r="J85" s="97"/>
      <c r="K85" s="309">
        <v>0.05</v>
      </c>
      <c r="L85" s="870">
        <f>N78*K85</f>
        <v>50.090009438176665</v>
      </c>
      <c r="M85" s="871"/>
      <c r="N85" s="54"/>
    </row>
    <row r="86" spans="1:14" ht="15.75" thickBot="1">
      <c r="B86" s="834" t="s">
        <v>953</v>
      </c>
      <c r="C86" s="835"/>
      <c r="D86" s="835"/>
      <c r="E86" s="835"/>
      <c r="F86" s="835"/>
      <c r="G86" s="835"/>
      <c r="H86" s="835"/>
      <c r="I86" s="835"/>
      <c r="J86" s="835"/>
      <c r="K86" s="835"/>
      <c r="L86" s="835"/>
      <c r="M86" s="836"/>
      <c r="N86" s="55">
        <f>L83+L84+L85</f>
        <v>300.54005662905996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1302.3402453925933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election activeCell="C72" sqref="C72"/>
    </sheetView>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8" t="s">
        <v>2205</v>
      </c>
      <c r="C10" s="959"/>
      <c r="D10" s="959"/>
      <c r="E10" s="959"/>
      <c r="F10" s="392" t="s">
        <v>2206</v>
      </c>
      <c r="G10" s="387"/>
      <c r="H10" s="393"/>
      <c r="I10" s="960" t="s">
        <v>2207</v>
      </c>
      <c r="J10" s="960"/>
      <c r="K10" s="394" t="s">
        <v>2206</v>
      </c>
      <c r="L10" s="390"/>
      <c r="M10" s="390"/>
      <c r="N10" s="391"/>
    </row>
    <row r="11" spans="2:14">
      <c r="B11" s="365" t="s">
        <v>939</v>
      </c>
      <c r="C11" s="366"/>
      <c r="D11" s="905"/>
      <c r="E11" s="905"/>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7"/>
      <c r="M12" s="917"/>
      <c r="N12" s="918"/>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5"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1014" t="s">
        <v>942</v>
      </c>
      <c r="C27" s="1015"/>
      <c r="D27" s="1015"/>
      <c r="E27" s="1015"/>
      <c r="F27" s="1015"/>
      <c r="G27" s="1015"/>
      <c r="H27" s="1015"/>
      <c r="I27" s="1015"/>
      <c r="J27" s="1015"/>
      <c r="K27" s="1015"/>
      <c r="L27" s="1015"/>
      <c r="M27" s="1015"/>
      <c r="N27" s="1016"/>
    </row>
    <row r="28" spans="1:14" ht="15.75" thickBot="1">
      <c r="B28" s="36"/>
      <c r="C28" s="37"/>
      <c r="D28" s="37"/>
      <c r="E28" s="37"/>
      <c r="F28" s="37"/>
      <c r="G28" s="37"/>
      <c r="H28" s="37"/>
      <c r="I28" s="37"/>
      <c r="J28" s="37"/>
      <c r="K28" s="37"/>
      <c r="L28" s="37"/>
      <c r="M28" s="37"/>
      <c r="N28" s="38"/>
    </row>
    <row r="29" spans="1:14" ht="26.25" thickBot="1">
      <c r="B29" s="74" t="s">
        <v>943</v>
      </c>
      <c r="C29" s="1012" t="s">
        <v>944</v>
      </c>
      <c r="D29" s="1013"/>
      <c r="E29" s="1013"/>
      <c r="F29" s="1013"/>
      <c r="G29" s="1013"/>
      <c r="H29" s="1013"/>
      <c r="I29" s="1013"/>
      <c r="J29" s="75"/>
      <c r="K29" s="346" t="s">
        <v>2215</v>
      </c>
      <c r="L29" s="1017" t="s">
        <v>945</v>
      </c>
      <c r="M29" s="1018"/>
      <c r="N29" s="74" t="s">
        <v>946</v>
      </c>
    </row>
    <row r="30" spans="1:14" hidden="1">
      <c r="B30" s="74" t="s">
        <v>943</v>
      </c>
      <c r="C30" s="843" t="s">
        <v>944</v>
      </c>
      <c r="D30" s="844"/>
      <c r="E30" s="844"/>
      <c r="F30" s="844"/>
      <c r="G30" s="844"/>
      <c r="H30" s="844"/>
      <c r="I30" s="844"/>
      <c r="J30" s="75"/>
      <c r="K30" s="311"/>
      <c r="L30" s="845" t="s">
        <v>945</v>
      </c>
      <c r="M30" s="846"/>
      <c r="N30" s="74" t="s">
        <v>946</v>
      </c>
    </row>
    <row r="31" spans="1:14" ht="15.75" thickBot="1">
      <c r="A31" t="s">
        <v>1845</v>
      </c>
      <c r="B31" s="110" t="s">
        <v>1168</v>
      </c>
      <c r="C31" s="460" t="s">
        <v>2194</v>
      </c>
      <c r="D31" s="461"/>
      <c r="E31" s="461"/>
      <c r="F31" s="461"/>
      <c r="G31" s="461"/>
      <c r="H31" s="461"/>
      <c r="I31" s="461"/>
      <c r="J31" s="461"/>
      <c r="K31" s="463"/>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5" t="s">
        <v>944</v>
      </c>
      <c r="C35" s="816"/>
      <c r="D35" s="816"/>
      <c r="E35" s="816"/>
      <c r="F35" s="816"/>
      <c r="G35" s="816"/>
      <c r="H35" s="817"/>
      <c r="I35" s="818" t="s">
        <v>948</v>
      </c>
      <c r="J35" s="819"/>
      <c r="K35" s="72" t="s">
        <v>949</v>
      </c>
      <c r="L35" s="820" t="s">
        <v>950</v>
      </c>
      <c r="M35" s="817"/>
      <c r="N35" s="73" t="s">
        <v>951</v>
      </c>
    </row>
    <row r="36" spans="1:14">
      <c r="A36" t="s">
        <v>373</v>
      </c>
      <c r="B36" s="847" t="str">
        <f>VLOOKUP(A36,EQUIPOS!A6:D154,3,FALSE)</f>
        <v>Volqueta 6 m3</v>
      </c>
      <c r="C36" s="848"/>
      <c r="D36" s="848"/>
      <c r="E36" s="848"/>
      <c r="F36" s="848"/>
      <c r="G36" s="848"/>
      <c r="H36" s="849"/>
      <c r="I36" s="271"/>
      <c r="J36" s="272"/>
      <c r="K36" s="273">
        <f>VLOOKUP(A36,EQUIPOS!A6:D161,4,FALSE)</f>
        <v>66118.812458393193</v>
      </c>
      <c r="L36" s="274"/>
      <c r="M36" s="287">
        <v>66</v>
      </c>
      <c r="N36" s="276">
        <f>K36/M36</f>
        <v>1001.8001887635332</v>
      </c>
    </row>
    <row r="37" spans="1:14">
      <c r="B37" s="847"/>
      <c r="C37" s="848"/>
      <c r="D37" s="848"/>
      <c r="E37" s="848"/>
      <c r="F37" s="848"/>
      <c r="G37" s="848"/>
      <c r="H37" s="849"/>
      <c r="I37" s="271"/>
      <c r="J37" s="272"/>
      <c r="K37" s="273"/>
      <c r="L37" s="274"/>
      <c r="M37" s="275"/>
      <c r="N37" s="276"/>
    </row>
    <row r="38" spans="1:14">
      <c r="B38" s="847"/>
      <c r="C38" s="848"/>
      <c r="D38" s="848"/>
      <c r="E38" s="848"/>
      <c r="F38" s="848"/>
      <c r="G38" s="848"/>
      <c r="H38" s="849"/>
      <c r="I38" s="271"/>
      <c r="J38" s="272"/>
      <c r="K38" s="273"/>
      <c r="L38" s="274"/>
      <c r="M38" s="275"/>
      <c r="N38" s="277"/>
    </row>
    <row r="39" spans="1:14">
      <c r="B39" s="847"/>
      <c r="C39" s="848"/>
      <c r="D39" s="848"/>
      <c r="E39" s="848"/>
      <c r="F39" s="848"/>
      <c r="G39" s="848"/>
      <c r="H39" s="849"/>
      <c r="I39" s="850"/>
      <c r="J39" s="831"/>
      <c r="K39" s="278"/>
      <c r="L39" s="851"/>
      <c r="M39" s="852"/>
      <c r="N39" s="279"/>
    </row>
    <row r="40" spans="1:14">
      <c r="B40" s="847"/>
      <c r="C40" s="848"/>
      <c r="D40" s="848"/>
      <c r="E40" s="853"/>
      <c r="F40" s="848"/>
      <c r="G40" s="848"/>
      <c r="H40" s="849"/>
      <c r="I40" s="39"/>
      <c r="J40" s="40"/>
      <c r="K40" s="278"/>
      <c r="L40" s="280"/>
      <c r="M40" s="281"/>
      <c r="N40" s="282"/>
    </row>
    <row r="41" spans="1:14">
      <c r="B41" s="854"/>
      <c r="C41" s="855"/>
      <c r="D41" s="855"/>
      <c r="E41" s="41"/>
      <c r="F41" s="42"/>
      <c r="G41" s="42"/>
      <c r="H41" s="43"/>
      <c r="I41" s="39"/>
      <c r="J41" s="40"/>
      <c r="K41" s="283"/>
      <c r="L41" s="280"/>
      <c r="M41" s="281"/>
      <c r="N41" s="348"/>
    </row>
    <row r="42" spans="1:14" ht="15.75" thickBot="1">
      <c r="B42" s="847"/>
      <c r="C42" s="848"/>
      <c r="D42" s="848"/>
      <c r="E42" s="848"/>
      <c r="F42" s="848"/>
      <c r="G42" s="848"/>
      <c r="H42" s="849"/>
      <c r="I42" s="856"/>
      <c r="J42" s="857"/>
      <c r="K42" s="44"/>
      <c r="L42" s="858"/>
      <c r="M42" s="859"/>
      <c r="N42" s="108"/>
    </row>
    <row r="43" spans="1:14" ht="15.75" thickBot="1">
      <c r="B43" s="834" t="s">
        <v>953</v>
      </c>
      <c r="C43" s="835"/>
      <c r="D43" s="835"/>
      <c r="E43" s="835"/>
      <c r="F43" s="835"/>
      <c r="G43" s="835"/>
      <c r="H43" s="835"/>
      <c r="I43" s="835"/>
      <c r="J43" s="835"/>
      <c r="K43" s="835"/>
      <c r="L43" s="835"/>
      <c r="M43" s="836"/>
      <c r="N43" s="102">
        <f>SUM(N36:N42)</f>
        <v>1001.8001887635332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5" t="s">
        <v>944</v>
      </c>
      <c r="C47" s="826"/>
      <c r="D47" s="826"/>
      <c r="E47" s="826"/>
      <c r="F47" s="826"/>
      <c r="G47" s="826"/>
      <c r="H47" s="826"/>
      <c r="I47" s="827"/>
      <c r="J47" s="319" t="s">
        <v>945</v>
      </c>
      <c r="K47" s="88" t="s">
        <v>946</v>
      </c>
      <c r="L47" s="828" t="s">
        <v>955</v>
      </c>
      <c r="M47" s="827"/>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9"/>
      <c r="C53" s="830"/>
      <c r="D53" s="830"/>
      <c r="E53" s="830"/>
      <c r="F53" s="830"/>
      <c r="G53" s="830"/>
      <c r="H53" s="830"/>
      <c r="I53" s="831"/>
      <c r="J53" s="45"/>
      <c r="K53" s="47"/>
      <c r="L53" s="832"/>
      <c r="M53" s="833"/>
      <c r="N53" s="48"/>
    </row>
    <row r="54" spans="2:14" ht="15.75" thickBot="1">
      <c r="B54" s="834" t="s">
        <v>953</v>
      </c>
      <c r="C54" s="835"/>
      <c r="D54" s="835"/>
      <c r="E54" s="835"/>
      <c r="F54" s="835"/>
      <c r="G54" s="835"/>
      <c r="H54" s="835"/>
      <c r="I54" s="835"/>
      <c r="J54" s="835"/>
      <c r="K54" s="835"/>
      <c r="L54" s="835"/>
      <c r="M54" s="836"/>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7" t="s">
        <v>961</v>
      </c>
      <c r="M58" s="810"/>
      <c r="N58" s="79" t="s">
        <v>951</v>
      </c>
    </row>
    <row r="59" spans="2:14">
      <c r="B59" s="49"/>
      <c r="C59" s="321"/>
      <c r="D59" s="321"/>
      <c r="E59" s="321"/>
      <c r="F59" s="321"/>
      <c r="G59" s="321"/>
      <c r="H59" s="315"/>
      <c r="I59" s="283"/>
      <c r="J59" s="290"/>
      <c r="K59" s="283"/>
      <c r="L59" s="923"/>
      <c r="M59" s="924"/>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8"/>
      <c r="M64" s="1009"/>
      <c r="N64" s="489"/>
    </row>
    <row r="65" spans="2:15" ht="15.75" thickBot="1">
      <c r="B65" s="834" t="s">
        <v>953</v>
      </c>
      <c r="C65" s="835"/>
      <c r="D65" s="835"/>
      <c r="E65" s="835"/>
      <c r="F65" s="835"/>
      <c r="G65" s="835"/>
      <c r="H65" s="835"/>
      <c r="I65" s="835"/>
      <c r="J65" s="835"/>
      <c r="K65" s="835"/>
      <c r="L65" s="835"/>
      <c r="M65" s="836"/>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4"/>
      <c r="C75" s="1005"/>
      <c r="D75" s="1005"/>
      <c r="E75" s="1005"/>
      <c r="F75" s="1005"/>
      <c r="G75" s="1005"/>
      <c r="H75" s="1005"/>
      <c r="I75" s="172"/>
      <c r="J75" s="172"/>
      <c r="K75" s="172"/>
      <c r="L75" s="1006"/>
      <c r="M75" s="1007"/>
      <c r="N75" s="48"/>
    </row>
    <row r="76" spans="2:15" ht="15.75" thickBot="1">
      <c r="B76" s="834" t="s">
        <v>953</v>
      </c>
      <c r="C76" s="835"/>
      <c r="D76" s="835"/>
      <c r="E76" s="835"/>
      <c r="F76" s="835"/>
      <c r="G76" s="835"/>
      <c r="H76" s="835"/>
      <c r="I76" s="835"/>
      <c r="J76" s="835"/>
      <c r="K76" s="835"/>
      <c r="L76" s="835"/>
      <c r="M76" s="836"/>
      <c r="N76" s="305"/>
    </row>
    <row r="77" spans="2:15" ht="15.75" thickBot="1">
      <c r="B77" s="36"/>
      <c r="C77" s="37"/>
      <c r="D77" s="37"/>
      <c r="E77" s="37"/>
      <c r="F77" s="37"/>
      <c r="G77" s="37"/>
      <c r="H77" s="37"/>
      <c r="I77" s="37"/>
      <c r="J77" s="37"/>
      <c r="K77" s="37"/>
      <c r="L77" s="37"/>
      <c r="M77" s="37"/>
      <c r="N77" s="38"/>
    </row>
    <row r="78" spans="2:15" ht="15.75" thickBot="1">
      <c r="B78" s="834" t="s">
        <v>967</v>
      </c>
      <c r="C78" s="835"/>
      <c r="D78" s="835"/>
      <c r="E78" s="835"/>
      <c r="F78" s="835"/>
      <c r="G78" s="835"/>
      <c r="H78" s="835"/>
      <c r="I78" s="835"/>
      <c r="J78" s="835"/>
      <c r="K78" s="835"/>
      <c r="L78" s="835"/>
      <c r="M78" s="836"/>
      <c r="N78" s="102">
        <f>N43+N54+N65+N76</f>
        <v>1001.8001887635332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5" t="s">
        <v>969</v>
      </c>
      <c r="C82" s="826"/>
      <c r="D82" s="826"/>
      <c r="E82" s="826"/>
      <c r="F82" s="826"/>
      <c r="G82" s="826"/>
      <c r="H82" s="826"/>
      <c r="I82" s="318"/>
      <c r="J82" s="338"/>
      <c r="K82" s="306" t="s">
        <v>970</v>
      </c>
      <c r="L82" s="864" t="s">
        <v>971</v>
      </c>
      <c r="M82" s="865"/>
      <c r="N82" s="307"/>
    </row>
    <row r="83" spans="1:14">
      <c r="B83" s="866" t="s">
        <v>972</v>
      </c>
      <c r="C83" s="867"/>
      <c r="D83" s="867"/>
      <c r="E83" s="867"/>
      <c r="F83" s="867"/>
      <c r="G83" s="867"/>
      <c r="H83" s="867"/>
      <c r="I83" s="90"/>
      <c r="J83" s="91"/>
      <c r="K83" s="308">
        <v>0.2</v>
      </c>
      <c r="L83" s="868">
        <f>N78*K83</f>
        <v>200.36003775270666</v>
      </c>
      <c r="M83" s="869"/>
      <c r="N83" s="54"/>
    </row>
    <row r="84" spans="1:14">
      <c r="B84" s="92" t="s">
        <v>973</v>
      </c>
      <c r="C84" s="93"/>
      <c r="D84" s="93"/>
      <c r="E84" s="93"/>
      <c r="F84" s="93"/>
      <c r="G84" s="93"/>
      <c r="H84" s="93"/>
      <c r="I84" s="90"/>
      <c r="J84" s="91"/>
      <c r="K84" s="308">
        <v>0.05</v>
      </c>
      <c r="L84" s="868">
        <f>N78*K84</f>
        <v>50.090009438176665</v>
      </c>
      <c r="M84" s="869"/>
      <c r="N84" s="54"/>
    </row>
    <row r="85" spans="1:14" ht="15.75" thickBot="1">
      <c r="B85" s="94" t="s">
        <v>974</v>
      </c>
      <c r="C85" s="95"/>
      <c r="D85" s="95"/>
      <c r="E85" s="95"/>
      <c r="F85" s="95"/>
      <c r="G85" s="95"/>
      <c r="H85" s="95"/>
      <c r="I85" s="96"/>
      <c r="J85" s="97"/>
      <c r="K85" s="309">
        <v>0.05</v>
      </c>
      <c r="L85" s="870">
        <f>N78*K85</f>
        <v>50.090009438176665</v>
      </c>
      <c r="M85" s="871"/>
      <c r="N85" s="54"/>
    </row>
    <row r="86" spans="1:14" ht="15.75" thickBot="1">
      <c r="B86" s="834" t="s">
        <v>953</v>
      </c>
      <c r="C86" s="835"/>
      <c r="D86" s="835"/>
      <c r="E86" s="835"/>
      <c r="F86" s="835"/>
      <c r="G86" s="835"/>
      <c r="H86" s="835"/>
      <c r="I86" s="835"/>
      <c r="J86" s="835"/>
      <c r="K86" s="835"/>
      <c r="L86" s="835"/>
      <c r="M86" s="836"/>
      <c r="N86" s="55">
        <f>L83+L84+L85</f>
        <v>300.54005662905996</v>
      </c>
    </row>
    <row r="87" spans="1:14" ht="15.75" thickBot="1">
      <c r="B87" s="36"/>
      <c r="C87" s="37"/>
      <c r="D87" s="37"/>
      <c r="E87" s="37"/>
      <c r="F87" s="37"/>
      <c r="G87" s="37"/>
      <c r="H87" s="37"/>
      <c r="I87" s="37"/>
      <c r="J87" s="37"/>
      <c r="K87" s="37"/>
      <c r="L87" s="37"/>
      <c r="M87" s="37"/>
      <c r="N87" s="38"/>
    </row>
    <row r="88" spans="1:14" ht="15.75" thickBot="1">
      <c r="A88" t="s">
        <v>2016</v>
      </c>
      <c r="B88" s="834" t="s">
        <v>975</v>
      </c>
      <c r="C88" s="835"/>
      <c r="D88" s="835"/>
      <c r="E88" s="835"/>
      <c r="F88" s="835"/>
      <c r="G88" s="835"/>
      <c r="H88" s="835"/>
      <c r="I88" s="835"/>
      <c r="J88" s="835"/>
      <c r="K88" s="835"/>
      <c r="L88" s="835"/>
      <c r="M88" s="836"/>
      <c r="N88" s="192">
        <f>N78+N86</f>
        <v>1302.3402453925933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8" t="s">
        <v>2218</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2219</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4"/>
      <c r="K118" s="984"/>
      <c r="L118" s="984"/>
      <c r="M118" s="984"/>
      <c r="N118" s="985"/>
    </row>
    <row r="119" spans="2:14" ht="15.75" thickBot="1">
      <c r="B119" s="423" t="s">
        <v>2221</v>
      </c>
      <c r="C119" s="424"/>
      <c r="D119" s="424"/>
      <c r="E119" s="263"/>
      <c r="F119" s="263"/>
      <c r="G119" s="263"/>
      <c r="H119" s="263"/>
      <c r="I119" s="263"/>
      <c r="J119" s="986"/>
      <c r="K119" s="986"/>
      <c r="L119" s="986"/>
      <c r="M119" s="986"/>
      <c r="N119" s="987"/>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2021-04-21T00:34:01Z</dcterms:modified>
</cp:coreProperties>
</file>