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comments1.xml" ContentType="application/vnd.openxmlformats-officedocument.spreadsheetml.comments+xml"/>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7A3D3026-1E0F-4A23-BAA5-D063A59891CF}"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9" i="2" s="1"/>
  <c r="D51" i="2"/>
  <c r="D52" i="2" s="1"/>
  <c r="D47" i="2"/>
  <c r="D46" i="2"/>
  <c r="D45" i="2"/>
  <c r="D37" i="2"/>
  <c r="D36" i="2"/>
  <c r="D33" i="2"/>
  <c r="D32" i="2"/>
  <c r="D29" i="2"/>
  <c r="D9" i="2"/>
  <c r="D34" i="2" l="1"/>
  <c r="D38" i="2"/>
  <c r="D31" i="2"/>
  <c r="D35"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61" i="221"/>
  <c r="N76" i="26"/>
  <c r="N42" i="26" s="1"/>
  <c r="N43" i="26" s="1"/>
  <c r="N76" i="56"/>
  <c r="N42" i="56" s="1"/>
  <c r="N43" i="56" s="1"/>
  <c r="N78" i="56" s="1"/>
  <c r="L85" i="56" s="1"/>
  <c r="N76" i="67"/>
  <c r="N41" i="67" s="1"/>
  <c r="N43" i="67" s="1"/>
  <c r="N78" i="67" s="1"/>
  <c r="N76" i="68"/>
  <c r="N41" i="68" s="1"/>
  <c r="N43" i="68" s="1"/>
  <c r="N75" i="75"/>
  <c r="N41" i="75" s="1"/>
  <c r="N43" i="75" s="1"/>
  <c r="N76" i="80"/>
  <c r="N41" i="80" s="1"/>
  <c r="N76" i="82"/>
  <c r="N41" i="82" s="1"/>
  <c r="N76" i="84"/>
  <c r="N41" i="84" s="1"/>
  <c r="N76" i="86"/>
  <c r="N41" i="86" s="1"/>
  <c r="N43" i="86" s="1"/>
  <c r="N76" i="88"/>
  <c r="N41" i="88" s="1"/>
  <c r="N76" i="90"/>
  <c r="N41" i="90" s="1"/>
  <c r="N76" i="94"/>
  <c r="N41" i="94" s="1"/>
  <c r="N43" i="94" s="1"/>
  <c r="N76" i="102"/>
  <c r="N41" i="102" s="1"/>
  <c r="N43" i="102" s="1"/>
  <c r="N76" i="105"/>
  <c r="N41" i="105" s="1"/>
  <c r="N76" i="108"/>
  <c r="N41" i="108" s="1"/>
  <c r="N80" i="164"/>
  <c r="N46" i="164" s="1"/>
  <c r="N83" i="165"/>
  <c r="N49" i="165" s="1"/>
  <c r="N51" i="165" s="1"/>
  <c r="N79" i="50"/>
  <c r="N42" i="50" s="1"/>
  <c r="N43" i="50" s="1"/>
  <c r="N81" i="170"/>
  <c r="N47" i="170" s="1"/>
  <c r="N81" i="176"/>
  <c r="N47" i="176" s="1"/>
  <c r="N81" i="171"/>
  <c r="N47" i="171" s="1"/>
  <c r="N49" i="171" s="1"/>
  <c r="N81" i="178"/>
  <c r="N47" i="178" s="1"/>
  <c r="N80" i="179"/>
  <c r="N46" i="179" s="1"/>
  <c r="N80" i="180"/>
  <c r="N46" i="180" s="1"/>
  <c r="N80" i="177"/>
  <c r="N46" i="177" s="1"/>
  <c r="N48" i="177" s="1"/>
  <c r="N80" i="181"/>
  <c r="N46" i="181" s="1"/>
  <c r="N48" i="181" s="1"/>
  <c r="N80" i="183"/>
  <c r="N46" i="183" s="1"/>
  <c r="N48" i="183" s="1"/>
  <c r="N80" i="184"/>
  <c r="N46" i="184" s="1"/>
  <c r="N48" i="184" s="1"/>
  <c r="N81" i="185"/>
  <c r="N47" i="185" s="1"/>
  <c r="N49" i="185" s="1"/>
  <c r="N81" i="186"/>
  <c r="N47" i="186" s="1"/>
  <c r="N80" i="188"/>
  <c r="N46" i="188" s="1"/>
  <c r="N81" i="187"/>
  <c r="N47" i="187" s="1"/>
  <c r="N76" i="231"/>
  <c r="N40" i="231" s="1"/>
  <c r="N42" i="231" s="1"/>
  <c r="N77" i="233"/>
  <c r="N41" i="233" s="1"/>
  <c r="N43" i="233" s="1"/>
  <c r="N76" i="243"/>
  <c r="N40" i="243" s="1"/>
  <c r="N42" i="243" s="1"/>
  <c r="N77" i="259"/>
  <c r="N41" i="259" s="1"/>
  <c r="N81" i="267"/>
  <c r="N41" i="267" s="1"/>
  <c r="N43" i="267" s="1"/>
  <c r="N83" i="279"/>
  <c r="N46" i="279" s="1"/>
  <c r="N75" i="283"/>
  <c r="N41" i="283" s="1"/>
  <c r="N75" i="292"/>
  <c r="N41" i="292" s="1"/>
  <c r="N43" i="292" s="1"/>
  <c r="N75" i="302"/>
  <c r="N41" i="302" s="1"/>
  <c r="N43" i="302" s="1"/>
  <c r="N77" i="308"/>
  <c r="N41" i="308" s="1"/>
  <c r="N77" i="323"/>
  <c r="N79" i="323" s="1"/>
  <c r="L85" i="323" s="1"/>
  <c r="N77" i="328"/>
  <c r="N41" i="328" s="1"/>
  <c r="N43" i="328" s="1"/>
  <c r="N77" i="333"/>
  <c r="N41" i="333" s="1"/>
  <c r="N43" i="333" s="1"/>
  <c r="N77" i="337"/>
  <c r="N41" i="337" s="1"/>
  <c r="N77" i="362"/>
  <c r="N41" i="362" s="1"/>
  <c r="N53" i="325"/>
  <c r="N76" i="63"/>
  <c r="N41" i="63" s="1"/>
  <c r="N43" i="63" s="1"/>
  <c r="N76" i="95"/>
  <c r="N41" i="95" s="1"/>
  <c r="N76" i="97"/>
  <c r="N41" i="97" s="1"/>
  <c r="N43" i="97" s="1"/>
  <c r="N76" i="99"/>
  <c r="N41" i="99" s="1"/>
  <c r="N43" i="99" s="1"/>
  <c r="N76" i="103"/>
  <c r="N41" i="103" s="1"/>
  <c r="N43" i="103" s="1"/>
  <c r="N81" i="154"/>
  <c r="N47" i="154" s="1"/>
  <c r="N73" i="229"/>
  <c r="N40" i="229" s="1"/>
  <c r="N77" i="258"/>
  <c r="N41" i="258" s="1"/>
  <c r="N75" i="286"/>
  <c r="N41" i="286" s="1"/>
  <c r="N43" i="286" s="1"/>
  <c r="N75" i="291"/>
  <c r="N41" i="291" s="1"/>
  <c r="N43" i="291" s="1"/>
  <c r="N76" i="65"/>
  <c r="N41" i="65" s="1"/>
  <c r="N43" i="65" s="1"/>
  <c r="N76" i="92"/>
  <c r="N41" i="92" s="1"/>
  <c r="N76" i="96"/>
  <c r="N41" i="96" s="1"/>
  <c r="N43" i="96" s="1"/>
  <c r="N76" i="98"/>
  <c r="N41" i="98" s="1"/>
  <c r="N43" i="98" s="1"/>
  <c r="N76" i="101"/>
  <c r="N41" i="101" s="1"/>
  <c r="N76" i="107"/>
  <c r="N41" i="107" s="1"/>
  <c r="N75" i="133"/>
  <c r="N41" i="133" s="1"/>
  <c r="N76" i="134"/>
  <c r="N41" i="134" s="1"/>
  <c r="N43" i="134" s="1"/>
  <c r="N76" i="135"/>
  <c r="N41" i="135" s="1"/>
  <c r="N76" i="136"/>
  <c r="N41" i="136" s="1"/>
  <c r="N43" i="136" s="1"/>
  <c r="N76" i="137"/>
  <c r="N41" i="137" s="1"/>
  <c r="N76" i="146"/>
  <c r="N41" i="146" s="1"/>
  <c r="N76" i="144"/>
  <c r="N41" i="144" s="1"/>
  <c r="N84" i="220"/>
  <c r="N46" i="220" s="1"/>
  <c r="N83" i="221"/>
  <c r="N46" i="221" s="1"/>
  <c r="N48" i="221" s="1"/>
  <c r="N72" i="227"/>
  <c r="N41" i="227" s="1"/>
  <c r="N43" i="227" s="1"/>
  <c r="N76" i="242"/>
  <c r="N40" i="242" s="1"/>
  <c r="N42" i="242" s="1"/>
  <c r="N78" i="273"/>
  <c r="N41" i="273" s="1"/>
  <c r="N43" i="273" s="1"/>
  <c r="N81" i="282"/>
  <c r="N44" i="282" s="1"/>
  <c r="N46" i="282" s="1"/>
  <c r="N75" i="289"/>
  <c r="N41" i="289" s="1"/>
  <c r="N43" i="289" s="1"/>
  <c r="N75" i="293"/>
  <c r="N41" i="293" s="1"/>
  <c r="N43" i="293" s="1"/>
  <c r="N77" i="295"/>
  <c r="N41" i="295" s="1"/>
  <c r="N43" i="295" s="1"/>
  <c r="N43" i="306"/>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43" i="79" s="1"/>
  <c r="N76" i="81"/>
  <c r="N41" i="81" s="1"/>
  <c r="N43" i="81" s="1"/>
  <c r="N76" i="83"/>
  <c r="N41" i="83" s="1"/>
  <c r="N43" i="83" s="1"/>
  <c r="N76" i="85"/>
  <c r="N41" i="85" s="1"/>
  <c r="N43" i="85" s="1"/>
  <c r="N76" i="87"/>
  <c r="N41" i="87" s="1"/>
  <c r="N76" i="89"/>
  <c r="N41" i="89" s="1"/>
  <c r="N43" i="89" s="1"/>
  <c r="N76" i="91"/>
  <c r="N41" i="91" s="1"/>
  <c r="N76" i="100"/>
  <c r="N41" i="100" s="1"/>
  <c r="N43" i="100" s="1"/>
  <c r="N76" i="106"/>
  <c r="N41" i="106" s="1"/>
  <c r="N80" i="160"/>
  <c r="N46" i="160" s="1"/>
  <c r="N48" i="160" s="1"/>
  <c r="N77" i="193"/>
  <c r="N43" i="193" s="1"/>
  <c r="N45" i="193" s="1"/>
  <c r="N78" i="232"/>
  <c r="N41" i="232" s="1"/>
  <c r="N43" i="232" s="1"/>
  <c r="N76" i="234"/>
  <c r="N40" i="234" s="1"/>
  <c r="N79" i="244"/>
  <c r="N45" i="244" s="1"/>
  <c r="N87" i="246"/>
  <c r="N45" i="246" s="1"/>
  <c r="N47" i="246" s="1"/>
  <c r="N77" i="250"/>
  <c r="N41" i="250" s="1"/>
  <c r="N43" i="250" s="1"/>
  <c r="N79" i="250" s="1"/>
  <c r="N77" i="254"/>
  <c r="N41" i="254" s="1"/>
  <c r="N91" i="260"/>
  <c r="N47" i="260" s="1"/>
  <c r="N49" i="260" s="1"/>
  <c r="N81" i="266"/>
  <c r="N41" i="266" s="1"/>
  <c r="N43" i="266" s="1"/>
  <c r="N78" i="272"/>
  <c r="N41" i="272" s="1"/>
  <c r="N43"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7" i="262"/>
  <c r="N41" i="262" s="1"/>
  <c r="N78" i="270"/>
  <c r="N41" i="270" s="1"/>
  <c r="N43" i="270" s="1"/>
  <c r="N78" i="271"/>
  <c r="N41" i="271" s="1"/>
  <c r="N43" i="271" s="1"/>
  <c r="N77" i="334"/>
  <c r="N41" i="334" s="1"/>
  <c r="N43" i="334" s="1"/>
  <c r="N77" i="348"/>
  <c r="N41" i="348" s="1"/>
  <c r="N43" i="348" s="1"/>
  <c r="N77" i="354"/>
  <c r="N41" i="354" s="1"/>
  <c r="N43" i="354" s="1"/>
  <c r="N77" i="363"/>
  <c r="N41" i="363" s="1"/>
  <c r="N77" i="365"/>
  <c r="N41" i="365" s="1"/>
  <c r="N43" i="365" s="1"/>
  <c r="N43" i="31"/>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76" i="213"/>
  <c r="N42" i="213" s="1"/>
  <c r="N44" i="213" s="1"/>
  <c r="N77" i="253"/>
  <c r="N79" i="253" s="1"/>
  <c r="L86" i="253" s="1"/>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I70" i="96"/>
  <c r="I71" i="96"/>
  <c r="N43" i="106"/>
  <c r="I70" i="106"/>
  <c r="I71" i="106"/>
  <c r="I70" i="107"/>
  <c r="I71" i="107"/>
  <c r="I70" i="108"/>
  <c r="I71" i="108"/>
  <c r="I69" i="149"/>
  <c r="I70" i="149"/>
  <c r="I70" i="148"/>
  <c r="I71" i="148"/>
  <c r="I69" i="145"/>
  <c r="I70" i="145"/>
  <c r="I69" i="144"/>
  <c r="I70" i="144"/>
  <c r="N61" i="150"/>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8"/>
  <c r="N43" i="90"/>
  <c r="N43" i="91"/>
  <c r="N43" i="95"/>
  <c r="N43" i="101"/>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L83" i="47" l="1"/>
  <c r="N81" i="248"/>
  <c r="N43" i="248" s="1"/>
  <c r="N45" i="248" s="1"/>
  <c r="L85" i="51"/>
  <c r="L83" i="51"/>
  <c r="L84" i="67"/>
  <c r="L85" i="67"/>
  <c r="N81" i="50"/>
  <c r="L87" i="50" s="1"/>
  <c r="N93" i="260"/>
  <c r="L99" i="260" s="1"/>
  <c r="N79" i="356"/>
  <c r="L84" i="356" s="1"/>
  <c r="N43" i="137"/>
  <c r="N78" i="34"/>
  <c r="L83" i="34" s="1"/>
  <c r="N79" i="328"/>
  <c r="L84" i="328" s="1"/>
  <c r="N78" i="31"/>
  <c r="L83" i="31" s="1"/>
  <c r="L83" i="7"/>
  <c r="N78" i="43"/>
  <c r="L85" i="43" s="1"/>
  <c r="N78" i="39"/>
  <c r="L85" i="39" s="1"/>
  <c r="N79" i="364"/>
  <c r="L86" i="364" s="1"/>
  <c r="N78" i="21"/>
  <c r="L85" i="21" s="1"/>
  <c r="N78" i="22"/>
  <c r="L83" i="22" s="1"/>
  <c r="N78" i="37"/>
  <c r="L85" i="37" s="1"/>
  <c r="N79" i="306"/>
  <c r="L86" i="306" s="1"/>
  <c r="L84" i="208"/>
  <c r="L84" i="65"/>
  <c r="L84" i="78"/>
  <c r="L83" i="65"/>
  <c r="N80" i="275"/>
  <c r="L87" i="275" s="1"/>
  <c r="L83" i="289"/>
  <c r="N79" i="354"/>
  <c r="L85" i="354" s="1"/>
  <c r="L82" i="289"/>
  <c r="N78" i="25"/>
  <c r="L85" i="25" s="1"/>
  <c r="L84" i="74"/>
  <c r="L83" i="74"/>
  <c r="L82" i="74"/>
  <c r="L83" i="67"/>
  <c r="N86" i="67" s="1"/>
  <c r="N88" i="67" s="1"/>
  <c r="D58" i="5" s="1"/>
  <c r="N78" i="42"/>
  <c r="L85" i="42" s="1"/>
  <c r="L84" i="253"/>
  <c r="N79" i="333"/>
  <c r="L85" i="333" s="1"/>
  <c r="L84" i="63"/>
  <c r="L83" i="78"/>
  <c r="L86" i="323"/>
  <c r="L84" i="226"/>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N70"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3" i="21"/>
  <c r="L85" i="7"/>
  <c r="N86" i="7" s="1"/>
  <c r="N88" i="7" s="1"/>
  <c r="D3" i="5" s="1"/>
  <c r="L84" i="46"/>
  <c r="L84" i="339"/>
  <c r="N83" i="282"/>
  <c r="L90" i="282" s="1"/>
  <c r="N79" i="256"/>
  <c r="L84" i="256" s="1"/>
  <c r="N78" i="35"/>
  <c r="N77" i="284"/>
  <c r="L84" i="284" s="1"/>
  <c r="L88" i="218"/>
  <c r="L85" i="253"/>
  <c r="N78" i="33"/>
  <c r="L83" i="33" s="1"/>
  <c r="L84" i="64"/>
  <c r="N78" i="53"/>
  <c r="L85" i="53" s="1"/>
  <c r="L84" i="348"/>
  <c r="N78" i="142"/>
  <c r="L83" i="142" s="1"/>
  <c r="N80" i="272"/>
  <c r="L85" i="272" s="1"/>
  <c r="L85" i="32"/>
  <c r="L84" i="31"/>
  <c r="L84" i="32"/>
  <c r="L85" i="31"/>
  <c r="N74" i="227"/>
  <c r="L79" i="227" s="1"/>
  <c r="N79" i="261"/>
  <c r="L84" i="261" s="1"/>
  <c r="L82" i="305"/>
  <c r="L83" i="305"/>
  <c r="L87" i="281"/>
  <c r="N78" i="243"/>
  <c r="L83" i="243" s="1"/>
  <c r="L85" i="128"/>
  <c r="N78" i="231"/>
  <c r="L84" i="231" s="1"/>
  <c r="N79" i="332"/>
  <c r="L85" i="332" s="1"/>
  <c r="N78" i="9"/>
  <c r="L84" i="9" s="1"/>
  <c r="N80" i="273"/>
  <c r="L86" i="273" s="1"/>
  <c r="N78" i="19"/>
  <c r="L85" i="19" s="1"/>
  <c r="N79" i="334"/>
  <c r="L84" i="334" s="1"/>
  <c r="N78" i="106"/>
  <c r="L85" i="106" s="1"/>
  <c r="L83" i="132"/>
  <c r="L85" i="132"/>
  <c r="L84" i="127"/>
  <c r="L82" i="127"/>
  <c r="L83" i="130"/>
  <c r="L85" i="130"/>
  <c r="L85" i="58"/>
  <c r="L84" i="58"/>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8" i="99"/>
  <c r="L85" i="9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57"/>
  <c r="L86" i="347"/>
  <c r="L85" i="371"/>
  <c r="L86" i="343"/>
  <c r="L86" i="321"/>
  <c r="L84" i="323"/>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6" i="50" l="1"/>
  <c r="L84" i="39"/>
  <c r="N87" i="323"/>
  <c r="N89" i="323" s="1"/>
  <c r="D279" i="5" s="1"/>
  <c r="L98" i="260"/>
  <c r="L86" i="356"/>
  <c r="N85" i="78"/>
  <c r="N87" i="78" s="1"/>
  <c r="D69" i="5" s="1"/>
  <c r="N86" i="51"/>
  <c r="N88" i="51" s="1"/>
  <c r="D43" i="5" s="1"/>
  <c r="L85" i="363"/>
  <c r="L86" i="363"/>
  <c r="N86" i="64"/>
  <c r="N88" i="64" s="1"/>
  <c r="D55" i="5" s="1"/>
  <c r="N70" i="267"/>
  <c r="N83" i="267" s="1"/>
  <c r="L88" i="267" s="1"/>
  <c r="N79" i="239"/>
  <c r="L84" i="239" s="1"/>
  <c r="N70" i="268"/>
  <c r="N83" i="268" s="1"/>
  <c r="L90" i="268" s="1"/>
  <c r="N70" i="266"/>
  <c r="N83" i="266" s="1"/>
  <c r="L90" i="266" s="1"/>
  <c r="N72" i="165"/>
  <c r="N85" i="165" s="1"/>
  <c r="L91" i="165" s="1"/>
  <c r="N79" i="315"/>
  <c r="L84" i="315" s="1"/>
  <c r="N77" i="287"/>
  <c r="L84" i="287" s="1"/>
  <c r="N69" i="179"/>
  <c r="N82" i="179" s="1"/>
  <c r="L89" i="179" s="1"/>
  <c r="N69" i="177"/>
  <c r="N82" i="177" s="1"/>
  <c r="L89" i="177" s="1"/>
  <c r="N79" i="317"/>
  <c r="L86" i="317" s="1"/>
  <c r="N79" i="319"/>
  <c r="L84" i="319" s="1"/>
  <c r="L88" i="50"/>
  <c r="N89" i="50" s="1"/>
  <c r="N91" i="50" s="1"/>
  <c r="D42" i="5" s="1"/>
  <c r="L84" i="43"/>
  <c r="L83" i="43"/>
  <c r="L85" i="364"/>
  <c r="N87" i="364" s="1"/>
  <c r="N89" i="364" s="1"/>
  <c r="D314" i="5" s="1"/>
  <c r="L85" i="34"/>
  <c r="N78" i="137"/>
  <c r="L83" i="137" s="1"/>
  <c r="L85" i="328"/>
  <c r="L84" i="37"/>
  <c r="L86" i="328"/>
  <c r="N86" i="65"/>
  <c r="N88" i="65" s="1"/>
  <c r="D56" i="5" s="1"/>
  <c r="L83" i="37"/>
  <c r="N87" i="253"/>
  <c r="N89" i="253" s="1"/>
  <c r="D213" i="5" s="1"/>
  <c r="L84" i="354"/>
  <c r="L86" i="354"/>
  <c r="N87" i="354" s="1"/>
  <c r="N89" i="354" s="1"/>
  <c r="D306" i="5" s="1"/>
  <c r="L84" i="26"/>
  <c r="L100" i="260"/>
  <c r="L83" i="39"/>
  <c r="N86" i="39" s="1"/>
  <c r="N88" i="39" s="1"/>
  <c r="D30" i="5" s="1"/>
  <c r="L84" i="21"/>
  <c r="N86" i="21" s="1"/>
  <c r="N88" i="21" s="1"/>
  <c r="D13" i="5" s="1"/>
  <c r="L84" i="34"/>
  <c r="L84" i="24"/>
  <c r="L85" i="356"/>
  <c r="N85" i="289"/>
  <c r="N87" i="289" s="1"/>
  <c r="D245" i="5" s="1"/>
  <c r="N66" i="294"/>
  <c r="N79" i="294" s="1"/>
  <c r="L86" i="294" s="1"/>
  <c r="N69" i="184"/>
  <c r="N82" i="184" s="1"/>
  <c r="L88" i="184" s="1"/>
  <c r="N77" i="285"/>
  <c r="L83" i="285" s="1"/>
  <c r="N70" i="171"/>
  <c r="N83" i="171" s="1"/>
  <c r="L90" i="171" s="1"/>
  <c r="L83" i="24"/>
  <c r="L84" i="22"/>
  <c r="L84" i="42"/>
  <c r="L85" i="22"/>
  <c r="L83" i="42"/>
  <c r="L83" i="38"/>
  <c r="L84" i="306"/>
  <c r="L85" i="306"/>
  <c r="N86" i="224"/>
  <c r="N88" i="224" s="1"/>
  <c r="D185" i="5" s="1"/>
  <c r="L86" i="251"/>
  <c r="N86" i="124"/>
  <c r="N88" i="124" s="1"/>
  <c r="D113" i="5" s="1"/>
  <c r="N85" i="72"/>
  <c r="N87" i="72" s="1"/>
  <c r="D63" i="5" s="1"/>
  <c r="N79" i="311"/>
  <c r="L84" i="311" s="1"/>
  <c r="N82" i="174"/>
  <c r="L89" i="174" s="1"/>
  <c r="N69" i="183"/>
  <c r="N82" i="183" s="1"/>
  <c r="L88" i="183" s="1"/>
  <c r="N79" i="314"/>
  <c r="L84" i="314" s="1"/>
  <c r="N64" i="297"/>
  <c r="N77" i="297" s="1"/>
  <c r="L82" i="297" s="1"/>
  <c r="N69" i="164"/>
  <c r="N82" i="164" s="1"/>
  <c r="L88" i="164" s="1"/>
  <c r="N70" i="176"/>
  <c r="N83" i="176" s="1"/>
  <c r="L88" i="176" s="1"/>
  <c r="N70" i="157"/>
  <c r="N83" i="157" s="1"/>
  <c r="L90" i="157" s="1"/>
  <c r="N86" i="208"/>
  <c r="N88" i="208" s="1"/>
  <c r="D119" i="5" s="1"/>
  <c r="L85" i="69"/>
  <c r="L84" i="30"/>
  <c r="N86" i="131"/>
  <c r="N88" i="131" s="1"/>
  <c r="D122" i="5" s="1"/>
  <c r="L89" i="282"/>
  <c r="L85" i="147"/>
  <c r="N86" i="226"/>
  <c r="N88" i="226" s="1"/>
  <c r="D187" i="5" s="1"/>
  <c r="L85" i="254"/>
  <c r="N87" i="321"/>
  <c r="N89" i="321" s="1"/>
  <c r="D277" i="5" s="1"/>
  <c r="L84" i="332"/>
  <c r="L84" i="75"/>
  <c r="L85" i="262"/>
  <c r="L83" i="102"/>
  <c r="N83" i="155"/>
  <c r="L88" i="155" s="1"/>
  <c r="N79" i="313"/>
  <c r="L84" i="313" s="1"/>
  <c r="N69" i="172"/>
  <c r="N82" i="172" s="1"/>
  <c r="L88" i="172" s="1"/>
  <c r="L84" i="298"/>
  <c r="L84" i="286"/>
  <c r="L83" i="286"/>
  <c r="L86" i="241"/>
  <c r="N79" i="318"/>
  <c r="L86" i="318" s="1"/>
  <c r="L85" i="27"/>
  <c r="L84" i="27"/>
  <c r="L84" i="142"/>
  <c r="L86" i="262"/>
  <c r="L83" i="59"/>
  <c r="L86" i="256"/>
  <c r="L84" i="135"/>
  <c r="N87" i="343"/>
  <c r="N89" i="343" s="1"/>
  <c r="D296" i="5" s="1"/>
  <c r="L85" i="336"/>
  <c r="L83" i="105"/>
  <c r="L85" i="92"/>
  <c r="L85" i="240"/>
  <c r="L83" i="30"/>
  <c r="L85" i="275"/>
  <c r="L88" i="282"/>
  <c r="L83" i="25"/>
  <c r="L84" i="25"/>
  <c r="L85" i="41"/>
  <c r="L86" i="275"/>
  <c r="L82" i="284"/>
  <c r="N86" i="123"/>
  <c r="N88" i="123" s="1"/>
  <c r="D114" i="5" s="1"/>
  <c r="N86" i="130"/>
  <c r="N88" i="130" s="1"/>
  <c r="D121" i="5" s="1"/>
  <c r="L83" i="284"/>
  <c r="L84" i="103"/>
  <c r="L87" i="274"/>
  <c r="N85" i="74"/>
  <c r="N87" i="74" s="1"/>
  <c r="D65" i="5" s="1"/>
  <c r="N86" i="63"/>
  <c r="N88" i="63" s="1"/>
  <c r="D54" i="5" s="1"/>
  <c r="L84" i="19"/>
  <c r="L83" i="19"/>
  <c r="L84" i="342"/>
  <c r="N87" i="340"/>
  <c r="N89" i="340" s="1"/>
  <c r="D294" i="5" s="1"/>
  <c r="N86" i="58"/>
  <c r="N88" i="58" s="1"/>
  <c r="D49" i="5" s="1"/>
  <c r="N70" i="178"/>
  <c r="N83" i="178" s="1"/>
  <c r="L89" i="178" s="1"/>
  <c r="N69" i="180"/>
  <c r="N82" i="180" s="1"/>
  <c r="L89" i="180" s="1"/>
  <c r="N90" i="218"/>
  <c r="N92" i="218" s="1"/>
  <c r="D180" i="5" s="1"/>
  <c r="L87" i="232"/>
  <c r="L86" i="232"/>
  <c r="L84" i="215"/>
  <c r="L85" i="215"/>
  <c r="L85" i="100"/>
  <c r="L84" i="100"/>
  <c r="L84" i="38"/>
  <c r="L85" i="138"/>
  <c r="L85" i="142"/>
  <c r="L83" i="75"/>
  <c r="L83" i="302"/>
  <c r="L85" i="241"/>
  <c r="L82" i="302"/>
  <c r="L86" i="332"/>
  <c r="L92" i="221"/>
  <c r="L91" i="221"/>
  <c r="L83" i="26"/>
  <c r="L85" i="105"/>
  <c r="L83" i="92"/>
  <c r="L82" i="286"/>
  <c r="L84" i="102"/>
  <c r="N90" i="219"/>
  <c r="N92" i="219" s="1"/>
  <c r="D181" i="5" s="1"/>
  <c r="L86" i="254"/>
  <c r="N87" i="371"/>
  <c r="N89" i="371" s="1"/>
  <c r="D293" i="5" s="1"/>
  <c r="N86" i="121"/>
  <c r="N88" i="121" s="1"/>
  <c r="D111" i="5" s="1"/>
  <c r="N85" i="303"/>
  <c r="N87" i="303" s="1"/>
  <c r="D259" i="5" s="1"/>
  <c r="N87" i="339"/>
  <c r="N89" i="339" s="1"/>
  <c r="D292" i="5" s="1"/>
  <c r="N87" i="327"/>
  <c r="N89" i="327" s="1"/>
  <c r="D281" i="5" s="1"/>
  <c r="N86" i="46"/>
  <c r="N88" i="46" s="1"/>
  <c r="D38" i="5" s="1"/>
  <c r="L84" i="333"/>
  <c r="L86" i="333"/>
  <c r="L85" i="232"/>
  <c r="L85" i="213"/>
  <c r="L84" i="147"/>
  <c r="L83" i="215"/>
  <c r="L84" i="346"/>
  <c r="L84" i="365"/>
  <c r="N86" i="132"/>
  <c r="N88" i="132" s="1"/>
  <c r="D123" i="5" s="1"/>
  <c r="L86" i="240"/>
  <c r="L86" i="365"/>
  <c r="L85" i="135"/>
  <c r="L82" i="298"/>
  <c r="L84" i="25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101" i="260" l="1"/>
  <c r="N103" i="260" s="1"/>
  <c r="D219" i="5" s="1"/>
  <c r="L89" i="266"/>
  <c r="L86" i="315"/>
  <c r="L85" i="318"/>
  <c r="L85" i="315"/>
  <c r="L82" i="285"/>
  <c r="L84" i="285"/>
  <c r="L90" i="165"/>
  <c r="N87" i="346"/>
  <c r="N89" i="346" s="1"/>
  <c r="D299" i="5" s="1"/>
  <c r="L92" i="165"/>
  <c r="N86" i="43"/>
  <c r="N88" i="43" s="1"/>
  <c r="D34" i="5" s="1"/>
  <c r="N87" i="356"/>
  <c r="N89" i="356" s="1"/>
  <c r="D308" i="5" s="1"/>
  <c r="N87" i="363"/>
  <c r="N89" i="363" s="1"/>
  <c r="D313" i="5" s="1"/>
  <c r="L82" i="287"/>
  <c r="N87" i="251"/>
  <c r="N89" i="251" s="1"/>
  <c r="D211" i="5" s="1"/>
  <c r="L83" i="287"/>
  <c r="N86" i="147"/>
  <c r="N88" i="147" s="1"/>
  <c r="D137" i="5" s="1"/>
  <c r="L86" i="239"/>
  <c r="L85" i="239"/>
  <c r="L84" i="317"/>
  <c r="L85" i="317"/>
  <c r="N87" i="328"/>
  <c r="N89" i="328" s="1"/>
  <c r="D282" i="5" s="1"/>
  <c r="L88" i="268"/>
  <c r="L89" i="268"/>
  <c r="L86" i="319"/>
  <c r="L85" i="319"/>
  <c r="N87" i="306"/>
  <c r="N89" i="306" s="1"/>
  <c r="D262" i="5" s="1"/>
  <c r="L89" i="267"/>
  <c r="N91" i="267" s="1"/>
  <c r="N93" i="267" s="1"/>
  <c r="D226" i="5" s="1"/>
  <c r="N86" i="19"/>
  <c r="N88" i="19" s="1"/>
  <c r="D11" i="5" s="1"/>
  <c r="N86" i="42"/>
  <c r="N88" i="42" s="1"/>
  <c r="D33" i="5" s="1"/>
  <c r="N86" i="24"/>
  <c r="N88" i="24" s="1"/>
  <c r="D16" i="5" s="1"/>
  <c r="L88" i="179"/>
  <c r="L87" i="177"/>
  <c r="L87" i="179"/>
  <c r="L88" i="177"/>
  <c r="L84" i="137"/>
  <c r="L85" i="137"/>
  <c r="N86" i="38"/>
  <c r="N88" i="38" s="1"/>
  <c r="D29" i="5" s="1"/>
  <c r="L87" i="184"/>
  <c r="L84" i="294"/>
  <c r="N91" i="282"/>
  <c r="N93" i="282" s="1"/>
  <c r="D239" i="5" s="1"/>
  <c r="N86" i="27"/>
  <c r="N88" i="27" s="1"/>
  <c r="D19" i="5" s="1"/>
  <c r="N86" i="22"/>
  <c r="N88" i="22" s="1"/>
  <c r="D14" i="5" s="1"/>
  <c r="L85" i="294"/>
  <c r="N86" i="34"/>
  <c r="N88" i="34" s="1"/>
  <c r="D26" i="5" s="1"/>
  <c r="N86" i="37"/>
  <c r="N88" i="37" s="1"/>
  <c r="D28" i="5" s="1"/>
  <c r="N86" i="26"/>
  <c r="N88" i="26" s="1"/>
  <c r="D18" i="5" s="1"/>
  <c r="L90" i="155"/>
  <c r="L89" i="164"/>
  <c r="L87" i="164"/>
  <c r="L84" i="297"/>
  <c r="L89" i="184"/>
  <c r="L88" i="171"/>
  <c r="N87" i="342"/>
  <c r="N89" i="342" s="1"/>
  <c r="D295" i="5" s="1"/>
  <c r="L89" i="171"/>
  <c r="L89" i="155"/>
  <c r="N85" i="284"/>
  <c r="N87" i="284" s="1"/>
  <c r="D241" i="5" s="1"/>
  <c r="L89" i="183"/>
  <c r="L88" i="178"/>
  <c r="L86" i="311"/>
  <c r="L85" i="311"/>
  <c r="N87" i="254"/>
  <c r="N89" i="254" s="1"/>
  <c r="D214" i="5" s="1"/>
  <c r="N86" i="69"/>
  <c r="N88" i="69" s="1"/>
  <c r="D60" i="5" s="1"/>
  <c r="L85" i="314"/>
  <c r="L86" i="314"/>
  <c r="L87" i="183"/>
  <c r="N85" i="75"/>
  <c r="N87" i="75" s="1"/>
  <c r="D66" i="5" s="1"/>
  <c r="N86" i="59"/>
  <c r="N88" i="59" s="1"/>
  <c r="D50" i="5" s="1"/>
  <c r="N87" i="240"/>
  <c r="N89" i="240" s="1"/>
  <c r="D200" i="5" s="1"/>
  <c r="N87" i="332"/>
  <c r="N89" i="332" s="1"/>
  <c r="D286" i="5" s="1"/>
  <c r="L87" i="174"/>
  <c r="L87" i="180"/>
  <c r="N85" i="286"/>
  <c r="N87" i="286" s="1"/>
  <c r="D243" i="5" s="1"/>
  <c r="L88" i="180"/>
  <c r="N85" i="298"/>
  <c r="N87" i="298" s="1"/>
  <c r="D254" i="5" s="1"/>
  <c r="L88" i="174"/>
  <c r="L89" i="189"/>
  <c r="N86" i="135"/>
  <c r="N88" i="135" s="1"/>
  <c r="D126" i="5" s="1"/>
  <c r="L89" i="157"/>
  <c r="L90" i="176"/>
  <c r="N88" i="232"/>
  <c r="N90" i="232" s="1"/>
  <c r="D192" i="5" s="1"/>
  <c r="N86" i="30"/>
  <c r="N88" i="30" s="1"/>
  <c r="D22" i="5" s="1"/>
  <c r="L88" i="157"/>
  <c r="L89" i="176"/>
  <c r="L84" i="318"/>
  <c r="N86" i="138"/>
  <c r="N88" i="138" s="1"/>
  <c r="D129" i="5" s="1"/>
  <c r="L83" i="297"/>
  <c r="N86" i="102"/>
  <c r="N88" i="102" s="1"/>
  <c r="D92" i="5" s="1"/>
  <c r="N87" i="336"/>
  <c r="N89" i="336" s="1"/>
  <c r="D290" i="5" s="1"/>
  <c r="N86" i="103"/>
  <c r="N88" i="103" s="1"/>
  <c r="D93" i="5" s="1"/>
  <c r="L86" i="313"/>
  <c r="L85" i="313"/>
  <c r="N86" i="92"/>
  <c r="N88" i="92" s="1"/>
  <c r="D83" i="5" s="1"/>
  <c r="N88" i="274"/>
  <c r="N90" i="274" s="1"/>
  <c r="D232" i="5" s="1"/>
  <c r="N86" i="41"/>
  <c r="N88" i="41" s="1"/>
  <c r="D32" i="5" s="1"/>
  <c r="N86" i="142"/>
  <c r="N88" i="142" s="1"/>
  <c r="D134" i="5" s="1"/>
  <c r="N87" i="262"/>
  <c r="N89" i="262" s="1"/>
  <c r="D221" i="5" s="1"/>
  <c r="L90" i="178"/>
  <c r="N87" i="256"/>
  <c r="N89" i="256" s="1"/>
  <c r="D215" i="5" s="1"/>
  <c r="N86" i="100"/>
  <c r="N88" i="100" s="1"/>
  <c r="D90" i="5" s="1"/>
  <c r="N86" i="140"/>
  <c r="N88" i="140" s="1"/>
  <c r="D132" i="5" s="1"/>
  <c r="N86" i="25"/>
  <c r="N88" i="25" s="1"/>
  <c r="D17" i="5" s="1"/>
  <c r="N86" i="80"/>
  <c r="N88" i="80" s="1"/>
  <c r="D71" i="5" s="1"/>
  <c r="N86" i="231"/>
  <c r="N88" i="231" s="1"/>
  <c r="D191" i="5" s="1"/>
  <c r="N87" i="241"/>
  <c r="N89" i="241" s="1"/>
  <c r="D201" i="5" s="1"/>
  <c r="N86" i="105"/>
  <c r="N88" i="105" s="1"/>
  <c r="D95" i="5" s="1"/>
  <c r="N91" i="249"/>
  <c r="N93" i="249" s="1"/>
  <c r="D209" i="5" s="1"/>
  <c r="N85" i="302"/>
  <c r="N87" i="302" s="1"/>
  <c r="N86" i="149"/>
  <c r="N88" i="149" s="1"/>
  <c r="D135" i="5" s="1"/>
  <c r="N87" i="365"/>
  <c r="N89" i="365" s="1"/>
  <c r="D315" i="5" s="1"/>
  <c r="N88" i="275"/>
  <c r="N90" i="275" s="1"/>
  <c r="D233" i="5" s="1"/>
  <c r="N93" i="221"/>
  <c r="N95" i="221" s="1"/>
  <c r="D184" i="5" s="1"/>
  <c r="N87" i="333"/>
  <c r="N89" i="333" s="1"/>
  <c r="D287" i="5" s="1"/>
  <c r="N87" i="264"/>
  <c r="N89" i="264" s="1"/>
  <c r="D223" i="5" s="1"/>
  <c r="N86" i="99"/>
  <c r="N88" i="99" s="1"/>
  <c r="D89" i="5" s="1"/>
  <c r="N86" i="53"/>
  <c r="N88" i="53" s="1"/>
  <c r="D45" i="5" s="1"/>
  <c r="N86" i="29"/>
  <c r="N88" i="29" s="1"/>
  <c r="D21" i="5" s="1"/>
  <c r="N87" i="235"/>
  <c r="N89" i="235" s="1"/>
  <c r="D195" i="5" s="1"/>
  <c r="N87" i="238"/>
  <c r="N89" i="238" s="1"/>
  <c r="D198" i="5" s="1"/>
  <c r="N86" i="33"/>
  <c r="N88" i="33" s="1"/>
  <c r="D25" i="5" s="1"/>
  <c r="L87" i="189"/>
  <c r="N82" i="227"/>
  <c r="N84" i="227" s="1"/>
  <c r="D188" i="5" s="1"/>
  <c r="N90" i="217"/>
  <c r="N92" i="217" s="1"/>
  <c r="D179" i="5" s="1"/>
  <c r="N87" i="295"/>
  <c r="N89" i="295" s="1"/>
  <c r="D251" i="5" s="1"/>
  <c r="N86" i="96"/>
  <c r="N88" i="96" s="1"/>
  <c r="D86" i="5" s="1"/>
  <c r="N86" i="214"/>
  <c r="N88" i="214" s="1"/>
  <c r="D176" i="5" s="1"/>
  <c r="N85" i="325"/>
  <c r="N87" i="325" s="1"/>
  <c r="D280" i="5" s="1"/>
  <c r="N86" i="215"/>
  <c r="N88" i="215" s="1"/>
  <c r="D177" i="5" s="1"/>
  <c r="N86" i="213"/>
  <c r="N88" i="213" s="1"/>
  <c r="D175" i="5" s="1"/>
  <c r="N86" i="88"/>
  <c r="N88" i="88" s="1"/>
  <c r="D79" i="5" s="1"/>
  <c r="L83" i="60"/>
  <c r="N86" i="209"/>
  <c r="N88" i="209" s="1"/>
  <c r="D131" i="5" s="1"/>
  <c r="N86" i="83"/>
  <c r="N88" i="83" s="1"/>
  <c r="D74"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85" l="1"/>
  <c r="N87" i="285" s="1"/>
  <c r="D242" i="5" s="1"/>
  <c r="N87" i="318"/>
  <c r="N89" i="318" s="1"/>
  <c r="D274" i="5" s="1"/>
  <c r="N85" i="287"/>
  <c r="N87" i="287" s="1"/>
  <c r="D244" i="5" s="1"/>
  <c r="N91" i="155"/>
  <c r="N93" i="155" s="1"/>
  <c r="D144" i="5" s="1"/>
  <c r="N93" i="165"/>
  <c r="N95" i="165" s="1"/>
  <c r="D150" i="5" s="1"/>
  <c r="N87" i="319"/>
  <c r="N89" i="319" s="1"/>
  <c r="D275" i="5" s="1"/>
  <c r="N87" i="239"/>
  <c r="N89" i="239" s="1"/>
  <c r="D199" i="5" s="1"/>
  <c r="N87" i="311"/>
  <c r="N89" i="311" s="1"/>
  <c r="D267" i="5" s="1"/>
  <c r="N87" i="317"/>
  <c r="N89" i="317" s="1"/>
  <c r="D273" i="5" s="1"/>
  <c r="N90" i="179"/>
  <c r="N92" i="179" s="1"/>
  <c r="D158" i="5" s="1"/>
  <c r="N91" i="268"/>
  <c r="N93" i="268" s="1"/>
  <c r="D227" i="5" s="1"/>
  <c r="N90" i="177"/>
  <c r="N92" i="177" s="1"/>
  <c r="N91" i="178"/>
  <c r="N93" i="178" s="1"/>
  <c r="D157" i="5" s="1"/>
  <c r="N86" i="137"/>
  <c r="N88" i="137" s="1"/>
  <c r="D128" i="5" s="1"/>
  <c r="N90" i="164"/>
  <c r="N92" i="164" s="1"/>
  <c r="D149" i="5" s="1"/>
  <c r="N91" i="171"/>
  <c r="N93" i="171" s="1"/>
  <c r="D156" i="5" s="1"/>
  <c r="N85" i="297"/>
  <c r="N87" i="297" s="1"/>
  <c r="D253" i="5" s="1"/>
  <c r="N90" i="183"/>
  <c r="N92" i="183" s="1"/>
  <c r="D163" i="5" s="1"/>
  <c r="N90" i="184"/>
  <c r="N92" i="184" s="1"/>
  <c r="D164" i="5" s="1"/>
  <c r="N87" i="294"/>
  <c r="N89" i="294" s="1"/>
  <c r="D250" i="5" s="1"/>
  <c r="N87" i="314"/>
  <c r="N89" i="314" s="1"/>
  <c r="D270" i="5" s="1"/>
  <c r="N91" i="176"/>
  <c r="N93" i="176" s="1"/>
  <c r="D155" i="5" s="1"/>
  <c r="N90" i="180"/>
  <c r="N92" i="180" s="1"/>
  <c r="D159" i="5" s="1"/>
  <c r="N90" i="174"/>
  <c r="N92" i="174" s="1"/>
  <c r="D154" i="5" s="1"/>
  <c r="N87" i="313"/>
  <c r="N89" i="313" s="1"/>
  <c r="D269" i="5" s="1"/>
  <c r="N91" i="157"/>
  <c r="N93" i="157" s="1"/>
  <c r="D145" i="5" s="1"/>
  <c r="N90" i="189"/>
  <c r="N92" i="189" s="1"/>
  <c r="D169" i="5" s="1"/>
  <c r="N91" i="158"/>
  <c r="N93" i="158" s="1"/>
  <c r="D146" i="5" s="1"/>
  <c r="N86" i="60"/>
  <c r="N88" i="60" s="1"/>
  <c r="D51" i="5" s="1"/>
  <c r="N90" i="172"/>
  <c r="N92" i="172" s="1"/>
  <c r="D153" i="5" s="1"/>
  <c r="N82" i="228"/>
  <c r="N84" i="228" s="1"/>
  <c r="D189" i="5" s="1"/>
  <c r="N91" i="162"/>
  <c r="N93" i="162" s="1"/>
  <c r="D148" i="5" s="1"/>
  <c r="N91" i="182"/>
  <c r="N93" i="182" s="1"/>
  <c r="D162" i="5" s="1"/>
  <c r="N91" i="168"/>
  <c r="N93" i="168" s="1"/>
  <c r="D151" i="5" s="1"/>
  <c r="N87" i="150"/>
  <c r="N89" i="150" s="1"/>
  <c r="D142" i="5" s="1"/>
  <c r="D78" i="5"/>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M51" authorId="0" shapeId="0" xr:uid="{00000000-0006-0000-1F00-000001000000}">
      <text>
        <r>
          <rPr>
            <b/>
            <sz val="10"/>
            <color indexed="81"/>
            <rFont val="Tahoma"/>
            <family val="2"/>
          </rPr>
          <t>Jorge antonio Mantilla Puerto:</t>
        </r>
        <r>
          <rPr>
            <sz val="10"/>
            <color indexed="81"/>
            <rFont val="Tahoma"/>
            <family val="2"/>
          </rPr>
          <t xml:space="preserve">
Muy alto respecto a 2017-2, que fue de $28.410,92.
Preguntar en Subdirecion Medio Ambiente el precio</t>
        </r>
      </text>
    </comment>
  </commentList>
</comments>
</file>

<file path=xl/sharedStrings.xml><?xml version="1.0" encoding="utf-8"?>
<sst xmlns="http://schemas.openxmlformats.org/spreadsheetml/2006/main" count="38540" uniqueCount="2345">
  <si>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</si>
  <si>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</si>
  <si>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</si>
  <si>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</si>
  <si>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</si>
  <si>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</si>
  <si>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</si>
  <si>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</si>
  <si>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</si>
  <si>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</si>
  <si>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</si>
  <si>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</si>
  <si>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</si>
  <si>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</si>
  <si>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</si>
  <si>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</si>
  <si>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</si>
  <si>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</si>
  <si>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</si>
  <si>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</si>
  <si>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</si>
  <si>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</si>
  <si>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</si>
  <si>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</si>
  <si>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</si>
  <si>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</si>
  <si>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</si>
  <si>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</si>
  <si>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</si>
  <si>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</si>
  <si>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</si>
  <si>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</si>
  <si>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</si>
  <si>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</si>
  <si>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</si>
  <si>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</si>
  <si>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</si>
  <si>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</si>
  <si>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</si>
  <si>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</si>
  <si>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</si>
  <si>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</si>
  <si>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</si>
  <si>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</si>
  <si>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</si>
  <si>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</si>
  <si>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</si>
  <si>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</si>
  <si>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</si>
  <si>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</si>
  <si>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</si>
  <si>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</si>
  <si>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</si>
  <si>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</si>
  <si>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</si>
  <si>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</si>
  <si>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</si>
  <si>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</si>
  <si>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</si>
  <si>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</si>
  <si>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</si>
  <si>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</si>
  <si>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</si>
  <si>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</si>
  <si>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</si>
  <si>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</si>
  <si>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</si>
  <si>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</si>
  <si>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</si>
  <si>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</si>
  <si>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</si>
  <si>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</si>
  <si>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</si>
  <si>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</si>
  <si>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</si>
  <si>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</si>
  <si>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</si>
  <si>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</si>
  <si>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</si>
  <si>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</si>
  <si>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</si>
  <si>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</si>
  <si>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</si>
  <si>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</si>
  <si>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</si>
  <si>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</si>
  <si>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</si>
  <si>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</si>
  <si>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</si>
  <si>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</si>
  <si>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</si>
  <si>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</si>
  <si>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</si>
  <si>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</si>
  <si>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</si>
  <si>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</si>
  <si>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</si>
  <si>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</si>
  <si>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</si>
  <si>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</si>
  <si>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</si>
  <si>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</si>
  <si>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</si>
  <si>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</si>
  <si>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</si>
  <si>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</si>
  <si>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</si>
  <si>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</si>
  <si>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</si>
  <si>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</si>
  <si>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</si>
  <si>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</si>
  <si>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</si>
  <si>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</si>
  <si>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</si>
  <si>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</si>
  <si>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</si>
  <si>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</si>
  <si>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</si>
  <si>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</si>
  <si>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</si>
  <si>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</si>
  <si>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</si>
  <si>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</si>
  <si>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</si>
  <si>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</si>
  <si>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</si>
  <si>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</si>
  <si>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</si>
  <si>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</si>
  <si>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</si>
  <si>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</si>
  <si>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</si>
  <si>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</si>
  <si>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</si>
  <si>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</si>
  <si>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</si>
  <si>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</si>
  <si>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</si>
  <si>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</si>
  <si>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</si>
  <si>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</si>
  <si>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</si>
  <si>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</si>
  <si>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</si>
  <si>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</si>
  <si>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</si>
  <si>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</si>
  <si>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</si>
  <si>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</si>
  <si>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</si>
  <si>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</si>
  <si>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</si>
  <si>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</si>
  <si>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</si>
  <si>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</si>
  <si>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</si>
  <si>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</si>
  <si>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</si>
  <si>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</si>
  <si>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</si>
  <si>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</si>
  <si>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</si>
  <si>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</si>
  <si>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</si>
  <si>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</si>
  <si>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</si>
  <si>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</si>
  <si>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</si>
  <si>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</si>
  <si>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</si>
  <si>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</si>
  <si>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</si>
  <si>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</si>
  <si>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</si>
  <si>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</si>
  <si>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</si>
  <si>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</si>
  <si>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</si>
  <si>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</si>
  <si>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</si>
  <si>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</si>
  <si>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</si>
  <si>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</si>
  <si>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</si>
  <si>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</si>
  <si>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</si>
  <si>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</si>
  <si>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</si>
  <si>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</si>
  <si>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</si>
  <si>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</si>
  <si>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</si>
  <si>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</si>
  <si>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</si>
  <si>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</si>
  <si>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</si>
  <si>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</si>
  <si>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</si>
  <si>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</si>
  <si>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</si>
  <si>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</si>
  <si>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</si>
  <si>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</si>
  <si>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</si>
  <si>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</si>
  <si>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</si>
  <si>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</si>
  <si>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</si>
  <si>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</si>
  <si>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</si>
  <si>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</si>
  <si>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</si>
  <si>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</si>
  <si>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</si>
  <si>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</si>
  <si>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</si>
  <si>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</si>
  <si>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</si>
  <si>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</si>
  <si>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</si>
  <si>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</si>
  <si>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</si>
  <si>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</si>
  <si>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</si>
  <si>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</si>
  <si>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</si>
  <si>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</si>
  <si>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</si>
  <si>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</si>
  <si>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</si>
  <si>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</si>
  <si>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</si>
  <si>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</si>
  <si>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</si>
  <si>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</si>
  <si>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</si>
  <si>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</si>
  <si>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</si>
  <si>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</si>
  <si>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</si>
  <si>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</si>
  <si>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</si>
  <si>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</si>
  <si>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</si>
  <si>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</si>
  <si>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</si>
  <si>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</si>
  <si>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</si>
  <si>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</si>
  <si>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</si>
  <si>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</si>
  <si>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</si>
  <si>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</si>
  <si>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</si>
  <si>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</si>
  <si>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</si>
  <si>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</si>
  <si>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</si>
  <si>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</si>
  <si>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</si>
  <si>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</si>
  <si>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</si>
  <si>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</si>
  <si>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</si>
  <si>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</si>
  <si>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</si>
  <si>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</si>
  <si>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</si>
  <si>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</si>
  <si>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</si>
  <si>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</si>
  <si>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</si>
  <si>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</si>
  <si>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</si>
  <si>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</si>
  <si>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</si>
  <si>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</si>
  <si>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</si>
  <si>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</si>
  <si>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</si>
  <si>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</si>
  <si>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</si>
  <si>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</si>
  <si>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</si>
  <si>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</si>
  <si>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</si>
  <si>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</si>
  <si>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</si>
  <si>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</si>
  <si>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</si>
  <si>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</si>
  <si>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</si>
  <si>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</si>
  <si>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</si>
  <si>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</si>
  <si>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</si>
  <si>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</si>
  <si>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</si>
  <si>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</si>
  <si>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</si>
  <si>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</si>
  <si>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</si>
  <si>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</si>
  <si>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</si>
  <si>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</si>
  <si>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</si>
  <si>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</si>
  <si>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</si>
  <si>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</si>
  <si>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</si>
  <si>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</si>
  <si>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</si>
  <si>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</si>
  <si>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</si>
  <si>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</si>
  <si>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</si>
  <si>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</si>
  <si>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</si>
  <si>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</si>
  <si>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</si>
  <si>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</si>
  <si>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</si>
  <si>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</si>
  <si>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</si>
  <si>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</si>
  <si>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</si>
  <si>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</si>
  <si>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</si>
  <si>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</si>
  <si>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</si>
  <si>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</si>
  <si>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</si>
  <si>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</si>
  <si>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</si>
  <si>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</si>
  <si>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</si>
  <si>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</si>
  <si>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</si>
  <si>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</si>
  <si>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</si>
  <si>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</si>
  <si>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</si>
  <si>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</si>
  <si>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</si>
  <si>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</si>
  <si>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</si>
  <si>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</si>
  <si>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</si>
  <si>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</si>
  <si>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</si>
  <si>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</si>
  <si>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</si>
  <si>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</si>
  <si>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</si>
  <si>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</si>
  <si>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</si>
  <si>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</si>
  <si>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</si>
  <si>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</si>
  <si>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</si>
  <si>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</si>
  <si>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</si>
  <si>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</si>
  <si>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</si>
  <si>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</si>
  <si>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</si>
  <si>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</si>
  <si>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</si>
  <si>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</si>
  <si>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</si>
  <si>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</si>
  <si>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</si>
  <si>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</si>
  <si>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</si>
  <si>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</si>
  <si>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</si>
  <si>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</si>
  <si>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</si>
  <si>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</si>
  <si>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</si>
  <si>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</si>
  <si>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</si>
  <si>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</si>
  <si>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</si>
  <si>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</si>
  <si>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</si>
  <si>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</si>
  <si>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</si>
  <si>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</si>
  <si>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</si>
  <si>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</si>
  <si>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</si>
  <si>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</si>
  <si>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</si>
  <si>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</si>
  <si>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</si>
  <si>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</si>
  <si>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</si>
  <si>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</si>
  <si>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</si>
  <si>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</si>
  <si>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</si>
  <si>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</si>
  <si>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</si>
  <si>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</si>
  <si>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</si>
  <si>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</si>
  <si>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</si>
  <si>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</si>
  <si>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</si>
  <si>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</si>
  <si>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</si>
  <si>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</si>
  <si>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</si>
  <si>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</si>
  <si>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</si>
  <si>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</si>
  <si>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</si>
  <si>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</si>
  <si>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</si>
  <si>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</si>
  <si>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</si>
  <si>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</si>
  <si>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</si>
  <si>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</si>
  <si>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</si>
  <si>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</si>
  <si>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</si>
  <si>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</si>
  <si>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</si>
  <si>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</si>
  <si>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</si>
  <si>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</si>
  <si>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</si>
  <si>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</si>
  <si>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</si>
  <si>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</si>
  <si>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</si>
  <si>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</si>
  <si>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</si>
  <si>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</si>
  <si>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</si>
  <si>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</si>
  <si>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</si>
  <si>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</si>
  <si>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</si>
  <si>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</si>
  <si>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</si>
  <si>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</si>
  <si>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</si>
  <si>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</si>
  <si>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</si>
  <si>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</si>
  <si>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</si>
  <si>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</si>
  <si>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</si>
  <si>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</si>
  <si>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</si>
  <si>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</si>
  <si>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</si>
  <si>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</si>
  <si>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</si>
  <si>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</si>
  <si>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</si>
  <si>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</si>
  <si>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</si>
  <si>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</si>
  <si>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</si>
  <si>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</si>
  <si>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</si>
  <si>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</si>
  <si>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</si>
  <si>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</si>
  <si>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</si>
  <si>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</si>
  <si>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</si>
  <si>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</si>
  <si>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</si>
  <si>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</si>
  <si>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</si>
  <si>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</si>
  <si>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</si>
  <si>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</si>
  <si>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</si>
  <si>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</si>
  <si>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</si>
  <si>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</si>
  <si>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</si>
  <si>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</si>
  <si>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</si>
  <si>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</si>
  <si>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</si>
  <si>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</si>
  <si>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</si>
  <si>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</si>
  <si>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</si>
  <si>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</si>
  <si>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</si>
  <si>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</si>
  <si>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</si>
  <si>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</si>
  <si>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</si>
  <si>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</si>
  <si>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</si>
  <si>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</si>
  <si>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</si>
  <si>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</si>
  <si>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</si>
  <si>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</si>
  <si>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</si>
  <si>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</si>
  <si>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</si>
  <si>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</si>
  <si>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</si>
  <si>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</si>
  <si>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</si>
  <si>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</si>
  <si>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</si>
  <si>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</si>
  <si>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</si>
  <si>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</si>
  <si>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</si>
  <si>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</si>
  <si>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</si>
  <si>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</si>
  <si>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</si>
  <si>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</si>
  <si>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</si>
  <si>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</si>
  <si>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</si>
  <si>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</si>
  <si>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</si>
  <si>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</si>
  <si>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</si>
  <si>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</si>
  <si>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</si>
  <si>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</si>
  <si>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</si>
  <si>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</si>
  <si>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</si>
  <si>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</si>
  <si>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</si>
  <si>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</si>
  <si>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</si>
  <si>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</si>
  <si>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</si>
  <si>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</si>
  <si>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</si>
  <si>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</si>
  <si>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</si>
  <si>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</si>
  <si>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</si>
  <si>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</si>
  <si>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</si>
  <si>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</si>
  <si>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</si>
  <si>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</si>
  <si>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</si>
  <si>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</si>
  <si>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</si>
  <si>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</si>
  <si>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</si>
  <si>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</si>
  <si>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</si>
  <si>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</si>
  <si>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</si>
  <si>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</si>
  <si>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</si>
  <si>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</si>
  <si>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</si>
  <si>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</si>
  <si>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</si>
  <si>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</si>
  <si>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</si>
  <si>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</si>
  <si>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</si>
  <si>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</si>
  <si>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</si>
  <si>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</si>
  <si>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</si>
  <si>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</si>
  <si>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</si>
  <si>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</si>
  <si>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</si>
  <si>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</si>
  <si>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</si>
  <si>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</si>
  <si>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</si>
  <si>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</si>
  <si>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</si>
  <si>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</si>
  <si>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</si>
  <si>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</si>
  <si>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</si>
  <si>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</si>
  <si>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</si>
  <si>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</si>
  <si>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</si>
  <si>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</si>
  <si>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</si>
  <si>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</si>
  <si>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</si>
  <si>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</si>
  <si>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</si>
  <si>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</si>
  <si>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</si>
  <si>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</si>
  <si>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</si>
  <si>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</si>
  <si>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</si>
  <si>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</si>
  <si>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</si>
  <si>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</si>
  <si>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</si>
  <si>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</si>
  <si>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</si>
  <si>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</si>
  <si>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</si>
  <si>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</si>
  <si>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</si>
  <si>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</si>
  <si>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</si>
  <si>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</si>
  <si>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</si>
  <si>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</si>
  <si>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</si>
  <si>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</si>
  <si>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</si>
  <si>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</si>
  <si>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</si>
  <si>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</si>
  <si>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</si>
  <si>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</si>
  <si>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</si>
  <si>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</si>
  <si>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</si>
  <si>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</si>
  <si>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</si>
  <si>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</si>
  <si>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</si>
  <si>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</si>
  <si>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</si>
  <si>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</si>
  <si>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</si>
  <si>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</si>
  <si>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</si>
  <si>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</si>
  <si>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</si>
  <si>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</si>
  <si>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</si>
  <si>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</si>
  <si>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</si>
  <si>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</si>
  <si>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</si>
  <si>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</si>
  <si>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</si>
  <si>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</si>
  <si>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</si>
  <si>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</si>
  <si>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</si>
  <si>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</si>
  <si>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</si>
  <si>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</si>
  <si>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</si>
  <si>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</si>
  <si>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</si>
  <si>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</si>
  <si>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</si>
  <si>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</si>
  <si>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</si>
  <si>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</si>
  <si>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</si>
  <si>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</si>
  <si>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</si>
  <si>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</si>
  <si>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</si>
  <si>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</si>
  <si>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</si>
  <si>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</si>
  <si>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</si>
  <si>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</si>
  <si>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</si>
  <si>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</si>
  <si>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</si>
  <si>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</si>
  <si>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</si>
  <si>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</si>
  <si>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</si>
  <si>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</si>
  <si>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</si>
  <si>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</si>
  <si>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</si>
  <si>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</si>
  <si>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</si>
  <si>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</si>
  <si>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</si>
  <si>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</si>
  <si>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</si>
  <si>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</si>
  <si>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</si>
  <si>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</si>
  <si>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</si>
  <si>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</si>
  <si>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</si>
  <si>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</si>
  <si>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</si>
  <si>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</si>
  <si>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</si>
  <si>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</si>
  <si>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</si>
  <si>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</si>
  <si>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</si>
  <si>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</si>
  <si>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</si>
  <si>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</si>
  <si>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</si>
  <si>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</si>
  <si>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</si>
  <si>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</si>
  <si>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</si>
  <si>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</si>
  <si>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</si>
  <si>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</si>
  <si>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</si>
  <si>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</si>
  <si>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</si>
  <si>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</si>
  <si>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</si>
  <si>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</si>
  <si>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</si>
  <si>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</si>
  <si>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</si>
  <si>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</si>
  <si>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</si>
  <si>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</si>
  <si>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</si>
  <si>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</si>
  <si>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</si>
  <si>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</si>
  <si>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</si>
  <si>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</si>
  <si>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</si>
  <si>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</si>
  <si>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</si>
  <si>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</si>
  <si>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</si>
  <si>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</si>
  <si>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</si>
  <si>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</si>
  <si>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</si>
  <si>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</si>
  <si>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</si>
  <si>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</si>
  <si>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</si>
  <si>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</si>
  <si>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</si>
  <si>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</si>
  <si>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</si>
  <si>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</si>
  <si>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</si>
  <si>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</si>
  <si>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</si>
  <si>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</si>
  <si>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</si>
  <si>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</si>
  <si>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</si>
  <si>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</si>
  <si>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</si>
  <si>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</si>
  <si>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</si>
  <si>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</si>
  <si>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</si>
  <si>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</si>
  <si>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</si>
  <si>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</si>
  <si>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</si>
  <si>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</si>
  <si>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</si>
  <si>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</si>
  <si>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</si>
  <si>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</si>
  <si>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</si>
  <si>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</si>
  <si>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</si>
  <si>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</si>
  <si>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</si>
  <si>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</si>
  <si>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</si>
  <si>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</si>
  <si>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</si>
  <si>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</si>
  <si>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</si>
  <si>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</si>
  <si>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</si>
  <si>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</si>
  <si>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</si>
  <si>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</si>
  <si>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</si>
  <si>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</si>
  <si>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</si>
  <si>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</si>
  <si>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</si>
  <si>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</si>
  <si>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</si>
  <si>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</si>
  <si>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</si>
  <si>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</si>
  <si>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</si>
  <si>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</si>
  <si>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</si>
  <si>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</si>
  <si>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</si>
  <si>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</si>
  <si>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</si>
  <si>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</si>
  <si>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</si>
  <si>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</si>
  <si>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</si>
  <si>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</si>
  <si>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</si>
  <si>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</si>
  <si>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</si>
  <si>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</si>
  <si>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</si>
  <si>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</si>
  <si>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</si>
  <si>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</si>
  <si>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</si>
  <si>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</si>
  <si>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</si>
  <si>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</si>
  <si>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</si>
  <si>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</si>
  <si>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</si>
  <si>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</si>
  <si>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</si>
  <si>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</si>
  <si>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</si>
  <si>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</si>
  <si>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</si>
  <si>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</si>
  <si>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</si>
  <si>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</si>
  <si>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</si>
  <si>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</si>
  <si>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</si>
  <si>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</si>
  <si>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</si>
  <si>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</si>
  <si>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</si>
  <si>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</si>
  <si>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</si>
  <si>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</si>
  <si>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</si>
  <si>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</si>
  <si>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</si>
  <si>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</si>
  <si>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</si>
  <si>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</si>
  <si>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</si>
  <si>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</si>
  <si>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</si>
  <si>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</si>
  <si>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</si>
  <si>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</si>
  <si>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</si>
  <si>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</si>
  <si>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</si>
  <si>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</si>
  <si>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</si>
  <si>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</si>
  <si>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</si>
  <si>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</si>
  <si>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</si>
  <si>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</si>
  <si>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</si>
  <si>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</si>
  <si>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</si>
  <si>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</si>
  <si>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</si>
  <si>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</si>
  <si>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</si>
  <si>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</si>
  <si>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</si>
  <si>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</si>
  <si>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</si>
  <si>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</si>
  <si>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</si>
  <si>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</si>
  <si>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</si>
  <si>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</si>
  <si>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</si>
  <si>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</si>
  <si>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</si>
  <si>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</si>
  <si>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</si>
  <si>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</si>
  <si>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</si>
  <si>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</si>
  <si>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</si>
  <si>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</si>
  <si>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</si>
  <si>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</si>
  <si>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</si>
  <si>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</si>
  <si>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</si>
  <si>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</si>
  <si>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</si>
  <si>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</si>
  <si>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</si>
  <si>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</si>
  <si>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</si>
  <si>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</si>
  <si>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</si>
  <si>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</si>
  <si>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</si>
  <si>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</si>
  <si>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</si>
  <si>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</si>
  <si>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</si>
  <si>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</si>
  <si>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</si>
  <si>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</si>
  <si>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</si>
  <si>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</si>
  <si>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</si>
  <si>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</si>
  <si>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</si>
  <si>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</si>
  <si>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</si>
  <si>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</si>
  <si>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</si>
  <si>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</si>
  <si>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</si>
  <si>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</si>
  <si>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</si>
  <si>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</si>
  <si>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</si>
  <si>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</si>
  <si>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</si>
  <si>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</si>
  <si>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</si>
  <si>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</si>
  <si>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</si>
  <si>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</si>
  <si>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</si>
  <si>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</si>
  <si>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</si>
  <si>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</si>
  <si>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</si>
  <si>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</si>
  <si>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</si>
  <si>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</si>
  <si>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</si>
  <si>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</si>
  <si>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</si>
  <si>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</si>
  <si>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</si>
  <si>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</si>
  <si>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</si>
  <si>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</si>
  <si>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</si>
  <si>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</si>
  <si>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</si>
  <si>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</si>
  <si>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</si>
  <si>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</si>
  <si>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</si>
  <si>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</si>
  <si>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</si>
  <si>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</si>
  <si>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</si>
  <si>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</si>
  <si>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</si>
  <si>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</si>
  <si>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</si>
  <si>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</si>
  <si>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</si>
  <si>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</si>
  <si>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</si>
  <si>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</si>
  <si>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</si>
  <si>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</si>
  <si>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</si>
  <si>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</si>
  <si>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</si>
  <si>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</si>
  <si>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</si>
  <si>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</si>
  <si>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</si>
  <si>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</si>
  <si>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</si>
  <si>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</si>
  <si>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</si>
  <si>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</si>
  <si>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</si>
  <si>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</si>
  <si>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</si>
  <si>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</si>
  <si>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</si>
  <si>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</si>
  <si>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</si>
  <si>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</si>
  <si>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</si>
  <si>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</si>
  <si>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</si>
  <si>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</si>
  <si>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</si>
  <si>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</si>
  <si>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</si>
  <si>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</si>
  <si>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</si>
  <si>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</si>
  <si>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</si>
  <si>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</si>
  <si>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</si>
  <si>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</si>
  <si>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</si>
  <si>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</si>
  <si>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</si>
  <si>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</si>
  <si>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</si>
  <si>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</si>
  <si>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</si>
  <si>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</si>
  <si>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</si>
  <si>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</si>
  <si>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</si>
  <si>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</si>
  <si>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</si>
  <si>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</si>
  <si>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</si>
  <si>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</si>
  <si>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</si>
  <si>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</si>
  <si>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</si>
  <si>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</si>
  <si>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</si>
  <si>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</si>
  <si>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</si>
  <si>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</si>
  <si>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</si>
  <si>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</si>
  <si>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</si>
  <si>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</si>
  <si>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</si>
  <si>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</si>
  <si>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</si>
  <si>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</si>
  <si>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</si>
  <si>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</si>
  <si>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</si>
  <si>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</si>
  <si>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</si>
  <si>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</si>
  <si>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</si>
  <si>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</si>
  <si>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</si>
  <si>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</si>
  <si>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</si>
  <si>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</si>
  <si>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</si>
  <si>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</si>
  <si>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</si>
  <si>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</si>
  <si>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</si>
  <si>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</si>
  <si>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</si>
  <si>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</si>
  <si>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</si>
  <si>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</si>
  <si>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</si>
  <si>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</si>
  <si>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</si>
  <si>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</si>
  <si>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</si>
  <si>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</si>
  <si>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</si>
  <si>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</si>
  <si>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</si>
  <si>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</si>
  <si>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</si>
  <si>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</si>
  <si>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</si>
  <si>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</si>
  <si>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</si>
  <si>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</si>
  <si>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</si>
  <si>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</si>
  <si>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</si>
  <si>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</si>
  <si>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</si>
  <si>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</si>
  <si>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</si>
  <si>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</si>
  <si>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</si>
  <si>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</si>
  <si>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</si>
  <si>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</si>
  <si>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</si>
  <si>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</si>
  <si>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</si>
  <si>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</si>
  <si>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</si>
  <si>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</si>
  <si>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</si>
  <si>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</si>
  <si>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</si>
  <si>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</si>
  <si>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</si>
  <si>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</si>
  <si>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</si>
  <si>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</si>
  <si>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</si>
  <si>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</si>
  <si>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</si>
  <si>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</si>
  <si>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</si>
  <si>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</si>
  <si>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</si>
  <si>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</si>
  <si>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</si>
  <si>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</si>
  <si>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</si>
  <si>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</si>
  <si>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</si>
  <si>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</si>
  <si>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</si>
  <si>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</si>
  <si>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</si>
  <si>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</si>
  <si>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</si>
  <si>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</si>
  <si>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</si>
  <si>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</si>
  <si>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</si>
  <si>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</si>
  <si>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</si>
  <si>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</si>
  <si>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</si>
  <si>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</si>
  <si>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</si>
  <si>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</si>
  <si>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</si>
  <si>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</si>
  <si>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</si>
  <si>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</si>
  <si>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</si>
  <si>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</si>
  <si>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</si>
  <si>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</si>
  <si>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</si>
  <si>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</si>
  <si>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</si>
  <si>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</si>
  <si>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</si>
  <si>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</si>
  <si>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</si>
  <si>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</si>
  <si>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</si>
  <si>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</si>
  <si>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</si>
  <si>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</si>
  <si>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</si>
  <si>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</si>
  <si>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</si>
  <si>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</si>
  <si>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</si>
  <si>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</si>
  <si>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</si>
  <si>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</si>
  <si>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</si>
  <si>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</si>
  <si>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</si>
  <si>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</si>
  <si>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</si>
  <si>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</si>
  <si>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</si>
  <si>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</si>
  <si>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</si>
  <si>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</si>
  <si>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</si>
  <si>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</si>
  <si>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</si>
  <si>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</si>
  <si>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</si>
  <si>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</si>
  <si>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</si>
  <si>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</si>
  <si>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</si>
  <si>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</si>
  <si>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</si>
  <si>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</si>
  <si>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</si>
  <si>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</si>
  <si>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</si>
  <si>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</si>
  <si>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</si>
  <si>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</si>
  <si>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</si>
  <si>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</si>
  <si>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</si>
  <si>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</si>
  <si>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</si>
  <si>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</si>
  <si>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</si>
  <si>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</si>
  <si>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</si>
  <si>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</si>
  <si>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</si>
  <si>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</si>
  <si>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</si>
  <si>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</si>
  <si>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</si>
  <si>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</si>
  <si>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</si>
  <si>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</si>
  <si>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</si>
  <si>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</si>
  <si>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</si>
  <si>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</si>
  <si>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</si>
  <si>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</si>
  <si>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</si>
  <si>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</si>
  <si>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</si>
  <si>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</si>
  <si>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</si>
  <si>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</si>
  <si>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</si>
  <si>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</si>
  <si>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</si>
  <si>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</si>
  <si>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</si>
  <si>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</si>
  <si>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</si>
  <si>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</si>
  <si>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</si>
  <si>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</si>
  <si>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</si>
  <si>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</si>
  <si>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</si>
  <si>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</si>
  <si>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</si>
  <si>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</si>
  <si>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</si>
  <si>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</si>
  <si>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</si>
  <si>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</si>
  <si>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</si>
  <si>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</si>
  <si>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</si>
  <si>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</si>
  <si>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</si>
  <si>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</si>
  <si>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</si>
  <si>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</si>
  <si>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</si>
  <si>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</si>
  <si>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</si>
  <si>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</si>
  <si>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</si>
  <si>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</si>
  <si>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</si>
  <si>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</si>
  <si>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</si>
  <si>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</si>
  <si>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</si>
  <si>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</si>
  <si>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</si>
  <si>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</si>
  <si>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</si>
  <si>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</si>
  <si>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</si>
  <si>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</si>
  <si>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</si>
  <si>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</si>
  <si>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</si>
  <si>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</si>
  <si>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</si>
  <si>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</si>
  <si>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</si>
  <si>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</si>
  <si>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</si>
  <si>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</si>
  <si>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</si>
  <si>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</si>
  <si>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</si>
  <si>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</si>
  <si>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</si>
  <si>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</si>
  <si>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</si>
  <si>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</si>
  <si>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</si>
  <si>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</si>
  <si>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</si>
  <si>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</si>
  <si>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</si>
  <si>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</si>
  <si>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</si>
  <si>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</si>
  <si>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</si>
  <si>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</si>
  <si>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</si>
  <si>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</si>
  <si>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</si>
  <si>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</si>
  <si>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</si>
  <si>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</si>
  <si>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</si>
  <si>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</si>
  <si>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</si>
  <si>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</si>
  <si>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</si>
  <si>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</si>
  <si>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</si>
  <si>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</si>
  <si>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</si>
  <si>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</si>
  <si>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</si>
  <si>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</si>
  <si>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</si>
  <si>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</si>
  <si>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</si>
  <si>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</si>
  <si>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</si>
  <si>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</si>
  <si>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</si>
  <si>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</si>
  <si>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</si>
  <si>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</si>
  <si>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</si>
  <si>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</si>
  <si>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</si>
  <si>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</si>
  <si>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</si>
  <si>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</si>
  <si>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</si>
  <si>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</si>
  <si>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</si>
  <si>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</si>
  <si>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</si>
  <si>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</si>
  <si>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</si>
  <si>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</si>
  <si>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</si>
  <si>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</si>
  <si>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</si>
  <si>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</si>
  <si>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</si>
  <si>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</si>
  <si>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</si>
  <si>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</si>
  <si>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</si>
  <si>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</si>
  <si>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</si>
  <si>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</si>
  <si>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</si>
  <si>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</si>
  <si>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</si>
  <si>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</si>
  <si>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</si>
  <si>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</si>
  <si>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</si>
  <si>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</si>
  <si>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</si>
  <si>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</si>
  <si>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</si>
  <si>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</si>
  <si>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</si>
  <si>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</si>
  <si>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</si>
  <si>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</si>
  <si>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</si>
  <si>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</si>
  <si>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</si>
  <si>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</si>
  <si>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</si>
  <si>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</si>
  <si>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</si>
  <si>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</si>
  <si>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</si>
  <si>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</si>
  <si>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</si>
  <si>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</si>
  <si>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</si>
  <si>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</si>
  <si>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</si>
  <si>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</si>
  <si>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</si>
  <si>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</si>
  <si>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</si>
  <si>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</si>
  <si>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</si>
  <si>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</si>
  <si>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</si>
  <si>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</si>
  <si>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</si>
  <si>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</si>
  <si>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</si>
  <si>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</si>
  <si>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</si>
  <si>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</si>
  <si>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</si>
  <si>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</si>
  <si>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</si>
  <si>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</si>
  <si>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</si>
  <si>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</si>
  <si>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</si>
  <si>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</si>
  <si>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</si>
  <si>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</si>
  <si>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</si>
  <si>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</si>
  <si>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</si>
  <si>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</si>
  <si>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</si>
  <si>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</si>
  <si>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</si>
  <si>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</si>
  <si>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</si>
  <si>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</si>
  <si>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</si>
  <si>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</si>
  <si>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</si>
  <si>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</si>
  <si>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</si>
  <si>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</si>
  <si>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</si>
  <si>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</si>
  <si>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</si>
  <si>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</si>
  <si>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</si>
  <si>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</si>
  <si>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</si>
  <si>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</si>
  <si>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</si>
  <si>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</si>
  <si>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</si>
  <si>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</si>
  <si>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</si>
  <si>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</si>
  <si>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</si>
  <si>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</si>
  <si>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</si>
  <si>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</si>
  <si>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</si>
  <si>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</si>
  <si>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</si>
  <si>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</si>
  <si>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</si>
  <si>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</si>
  <si>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</si>
  <si>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</si>
  <si>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</si>
  <si>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</si>
  <si>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</si>
  <si>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</si>
  <si>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</si>
  <si>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</si>
  <si>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</si>
  <si>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</si>
  <si>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</si>
  <si>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</si>
  <si>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</si>
  <si>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</si>
  <si>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</si>
  <si>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</si>
  <si>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</si>
  <si>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</si>
  <si>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</si>
  <si>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</si>
  <si>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</si>
  <si>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</si>
  <si>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</si>
  <si>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</si>
  <si>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</si>
  <si>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</si>
  <si>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</si>
  <si>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</si>
  <si>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</si>
  <si>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</si>
  <si>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</si>
  <si>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</si>
  <si>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</si>
  <si>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</si>
  <si>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</si>
  <si>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</si>
  <si>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</si>
  <si>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</si>
  <si>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</si>
  <si>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</si>
  <si>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</si>
  <si>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</si>
  <si>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</si>
  <si>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</si>
  <si>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</si>
  <si>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</si>
  <si>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</si>
  <si>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</si>
  <si>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</si>
  <si>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</si>
  <si>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</si>
  <si>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</si>
  <si>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</si>
  <si>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</si>
  <si>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</si>
  <si>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</si>
  <si>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</si>
  <si>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</si>
  <si>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</si>
  <si>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</si>
  <si>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</si>
  <si>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</si>
  <si>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</si>
  <si>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</si>
  <si>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</si>
  <si>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</si>
  <si>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</si>
  <si>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</si>
  <si>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</si>
  <si>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</si>
  <si>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</si>
  <si>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</si>
  <si>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</si>
  <si>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</si>
  <si>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</si>
  <si>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</si>
  <si>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</si>
  <si>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</si>
  <si>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</si>
  <si>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</si>
  <si>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</si>
  <si>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</si>
  <si>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</si>
  <si>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</si>
  <si>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</si>
  <si>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</si>
  <si>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</si>
  <si>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</si>
  <si>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</si>
  <si>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</si>
  <si>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</si>
  <si>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</si>
  <si>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</si>
  <si>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</si>
  <si>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</si>
  <si>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</si>
  <si>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</si>
  <si>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</si>
  <si>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</si>
  <si>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</si>
  <si>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</si>
  <si>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</si>
  <si>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</si>
  <si>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</si>
  <si>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</si>
  <si>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</si>
  <si>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</si>
  <si>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</si>
  <si>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</si>
  <si>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</si>
  <si>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</si>
  <si>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</si>
  <si>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</si>
  <si>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</si>
  <si>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</si>
  <si>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</si>
  <si>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</si>
  <si>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</si>
  <si>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</si>
  <si>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</si>
  <si>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</si>
  <si>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</si>
  <si>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</si>
  <si>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</si>
  <si>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</si>
  <si>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</si>
  <si>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</si>
  <si>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</si>
  <si>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</si>
  <si>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</si>
  <si>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</si>
  <si>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</si>
  <si>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</si>
  <si>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</si>
  <si>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</si>
  <si>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</si>
  <si>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</si>
  <si>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</si>
  <si>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</si>
  <si>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</si>
  <si>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</si>
  <si>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</si>
  <si>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</si>
  <si>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</si>
  <si>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</si>
  <si>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</si>
  <si>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</si>
  <si>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</si>
  <si>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</si>
  <si>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</si>
  <si>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</si>
  <si>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</si>
  <si>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</si>
  <si>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</si>
  <si>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</si>
  <si>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</si>
  <si>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</si>
  <si>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</si>
  <si>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</si>
  <si>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</si>
  <si>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</si>
  <si>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</si>
  <si>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</si>
  <si>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</si>
  <si>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</si>
  <si>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</si>
  <si>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</si>
  <si>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</si>
  <si>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</si>
  <si>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</si>
  <si>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</si>
  <si>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</si>
  <si>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</si>
  <si>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</si>
  <si>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</si>
  <si>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</si>
  <si>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</si>
  <si>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</si>
  <si>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</si>
  <si>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</si>
  <si>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</si>
  <si>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</si>
  <si>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</si>
  <si>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</si>
  <si>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</si>
  <si>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</si>
  <si>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</si>
  <si>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</si>
  <si>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</si>
  <si>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</si>
  <si>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</si>
  <si>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</si>
  <si>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</si>
  <si>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</si>
  <si>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</si>
  <si>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</si>
  <si>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</si>
  <si>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</si>
  <si>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</si>
  <si>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</si>
  <si>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</si>
  <si>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</si>
  <si>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</si>
  <si>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</si>
  <si>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</si>
  <si>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</si>
  <si>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</si>
  <si>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</si>
  <si>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</si>
  <si>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</si>
  <si>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</si>
  <si>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</si>
  <si>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</si>
  <si>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</si>
  <si>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</si>
  <si>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</si>
  <si>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</si>
  <si>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</si>
  <si>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</si>
  <si>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</si>
  <si>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</si>
  <si>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</si>
  <si>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</si>
  <si>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</si>
  <si>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</si>
  <si>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</si>
  <si>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</si>
  <si>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</si>
  <si>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</si>
  <si>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</si>
  <si>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</si>
  <si>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</si>
  <si>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</si>
  <si>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</si>
  <si>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</si>
  <si>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</si>
  <si>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</si>
  <si>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</si>
  <si>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</si>
  <si>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</si>
  <si>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</si>
  <si>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</si>
  <si>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</si>
  <si>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</si>
  <si>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</si>
  <si>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</si>
  <si>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</si>
  <si>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</si>
  <si>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</si>
  <si>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</si>
  <si>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</si>
  <si>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</si>
  <si>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</si>
  <si>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</si>
  <si>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</si>
  <si>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</si>
  <si>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</si>
  <si>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</si>
  <si>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</si>
  <si>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</si>
  <si>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</si>
  <si>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</si>
  <si>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</si>
  <si>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</si>
  <si>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</si>
  <si>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</si>
  <si>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</si>
  <si>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</si>
  <si>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</si>
  <si>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</si>
  <si>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</si>
  <si>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</si>
  <si>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</si>
  <si>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</si>
  <si>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</si>
  <si>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</si>
  <si>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</si>
  <si>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</si>
  <si>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</si>
  <si>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</si>
  <si>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</si>
  <si>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</si>
  <si>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</si>
  <si>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</si>
  <si>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</si>
  <si>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</si>
  <si>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</si>
  <si>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</si>
  <si>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</si>
  <si>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</si>
  <si>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</si>
  <si>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</si>
  <si>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</si>
  <si>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</si>
  <si>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</si>
  <si>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</si>
  <si>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</si>
  <si>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</si>
  <si>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</si>
  <si>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</si>
  <si>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</si>
  <si>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</si>
  <si>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</si>
  <si>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</si>
  <si>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</si>
  <si>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</si>
  <si>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</si>
  <si>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</si>
  <si>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</si>
  <si>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</si>
  <si>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</si>
  <si>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</si>
  <si>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</si>
  <si>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</si>
  <si>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</si>
  <si>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</si>
  <si>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</si>
  <si>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</si>
  <si>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</si>
  <si>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</si>
  <si>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</si>
  <si>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</si>
  <si>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</si>
  <si>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</si>
  <si>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</si>
  <si>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</si>
  <si>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</si>
  <si>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</si>
  <si>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</si>
  <si>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</si>
  <si>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</si>
  <si>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</si>
  <si>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</si>
  <si>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</si>
  <si>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</si>
  <si>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</si>
  <si>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</si>
  <si>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</si>
  <si>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</si>
  <si>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</si>
  <si>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</si>
  <si>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</si>
  <si>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</si>
  <si>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</si>
  <si>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</si>
  <si>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</si>
  <si>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</si>
  <si>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</si>
  <si>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</si>
  <si>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</si>
  <si>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</si>
  <si>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</si>
  <si>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</si>
  <si>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</si>
  <si>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</si>
  <si>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</si>
  <si>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</si>
  <si>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</si>
  <si>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</si>
  <si>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</si>
  <si>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</si>
  <si>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</si>
  <si>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</si>
  <si>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</si>
  <si>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</si>
  <si>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</si>
  <si>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</si>
  <si>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</si>
  <si>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</si>
  <si>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</si>
  <si>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</si>
  <si>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</si>
  <si>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</si>
  <si>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</si>
  <si>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</si>
  <si>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</si>
  <si>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</si>
  <si>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</si>
  <si>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</si>
  <si>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</si>
  <si>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</si>
  <si>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</si>
  <si>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</si>
  <si>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</si>
  <si>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</si>
  <si>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</si>
  <si>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</si>
  <si>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</si>
  <si>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</si>
  <si>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</si>
  <si>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</si>
  <si>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</si>
  <si>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</si>
  <si>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</si>
  <si>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</si>
  <si>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</si>
  <si>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</si>
  <si>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</si>
  <si>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</si>
  <si>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</si>
  <si>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</si>
  <si>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</si>
  <si>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</si>
  <si>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</si>
  <si>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</si>
  <si>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</si>
  <si>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</si>
  <si>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</si>
  <si>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</si>
  <si>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</si>
  <si>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</si>
  <si>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</si>
  <si>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</si>
  <si>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</si>
  <si>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</si>
  <si>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</si>
  <si>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</si>
  <si>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</si>
  <si>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</si>
  <si>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</si>
  <si>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</si>
  <si>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</si>
  <si>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</si>
  <si>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</si>
  <si>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</si>
  <si>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</si>
  <si>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</si>
  <si>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</si>
  <si>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</si>
  <si>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</si>
  <si>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</si>
  <si>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</si>
  <si>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</si>
  <si>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</si>
  <si>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</si>
  <si>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</si>
  <si>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</si>
  <si>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</si>
  <si>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</si>
  <si>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</si>
  <si>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</si>
  <si>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</si>
  <si>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</si>
  <si>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</si>
  <si>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</si>
  <si>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</si>
  <si>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</si>
  <si>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</si>
  <si>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</si>
  <si>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</si>
  <si>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</si>
  <si>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</si>
  <si>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</si>
  <si>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</si>
  <si>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</si>
  <si>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</si>
  <si>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</si>
  <si>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</si>
  <si>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</si>
  <si>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</si>
  <si>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</si>
  <si>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</si>
  <si>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</si>
  <si>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</si>
  <si>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</si>
  <si>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</si>
  <si>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</si>
  <si>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</si>
  <si>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</si>
  <si>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</si>
  <si>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</si>
  <si>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</si>
  <si>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</si>
  <si>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</si>
  <si>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</si>
  <si>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</si>
  <si>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</si>
  <si>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</si>
  <si>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</si>
  <si>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</si>
  <si>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</si>
  <si>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</si>
  <si>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</si>
  <si>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</si>
  <si>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</si>
  <si>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</si>
  <si>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</si>
  <si>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</si>
  <si>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</si>
  <si>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</si>
  <si>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</si>
  <si>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</si>
  <si>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</si>
  <si>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</si>
  <si>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</si>
  <si>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</si>
  <si>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</si>
  <si>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</si>
  <si>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</si>
  <si>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</si>
  <si>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</si>
  <si>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</si>
  <si>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</si>
  <si>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</si>
  <si>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</si>
  <si>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</si>
  <si>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</si>
  <si>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</si>
  <si>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</si>
  <si>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</si>
  <si>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</si>
  <si>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</si>
  <si>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</si>
  <si>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</si>
  <si>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</si>
  <si>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</si>
  <si>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</si>
  <si>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</si>
  <si>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</si>
  <si>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</si>
  <si>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</si>
  <si>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</si>
  <si>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</si>
  <si>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</si>
  <si>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</si>
  <si>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</si>
  <si>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</si>
  <si>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</si>
  <si>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</si>
  <si>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</si>
  <si>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</si>
  <si>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</si>
  <si>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</si>
  <si>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</si>
  <si>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</si>
  <si>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</si>
  <si>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</si>
  <si>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</si>
  <si>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</si>
  <si>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</si>
  <si>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</si>
  <si>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</si>
  <si>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</si>
  <si>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</si>
  <si>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</si>
  <si>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</si>
  <si>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</si>
  <si>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</si>
  <si>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</si>
  <si>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</si>
  <si>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</si>
  <si>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</si>
  <si>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</si>
  <si>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</si>
  <si>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</si>
  <si>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</si>
  <si>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</si>
  <si>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</si>
  <si>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</si>
  <si>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</si>
  <si>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</si>
  <si>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</si>
  <si>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</si>
  <si>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</si>
  <si>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</si>
  <si>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</si>
  <si>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</si>
  <si>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</si>
  <si>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</si>
  <si>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</si>
  <si>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</si>
  <si>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</si>
  <si>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</si>
  <si>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</si>
  <si>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</si>
  <si>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</si>
  <si>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</si>
  <si>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</si>
  <si>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</si>
  <si>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</si>
  <si>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</si>
  <si>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</si>
  <si>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</si>
  <si>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</si>
  <si>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</si>
  <si>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</si>
  <si>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</si>
  <si>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</si>
  <si>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</si>
  <si>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</si>
  <si>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</si>
  <si>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</si>
  <si>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</si>
  <si>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</si>
  <si>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</si>
  <si>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</si>
  <si>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</si>
  <si>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</si>
  <si>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</si>
  <si>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</si>
  <si>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</si>
  <si>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</si>
  <si>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</si>
  <si>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</si>
  <si>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</si>
  <si>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</si>
  <si>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</si>
  <si>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</si>
  <si>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</si>
  <si>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</si>
  <si>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</si>
  <si>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</si>
  <si>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</si>
  <si>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</si>
  <si>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</si>
  <si>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</si>
  <si>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</si>
  <si>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</si>
  <si>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</si>
  <si>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</si>
  <si>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</si>
  <si>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</si>
  <si>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</si>
  <si>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</si>
  <si>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</si>
  <si>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</si>
  <si>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</si>
  <si>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</si>
  <si>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</si>
  <si>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</si>
  <si>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</si>
  <si>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</si>
  <si>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</si>
  <si>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</si>
  <si>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</si>
  <si>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</si>
  <si>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</si>
  <si>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</si>
  <si>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</si>
  <si>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</si>
  <si>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</si>
  <si>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</si>
  <si>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</si>
  <si>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</si>
  <si>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</si>
  <si>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</si>
  <si>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</si>
  <si>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</si>
  <si>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</si>
  <si>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</si>
  <si>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</si>
  <si>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</si>
  <si>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</si>
  <si>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</si>
  <si>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</si>
  <si>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</si>
  <si>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</si>
  <si>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</si>
  <si>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</si>
  <si>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</si>
  <si>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</si>
  <si>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</si>
  <si>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</si>
  <si>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</si>
  <si>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</si>
  <si>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</si>
  <si>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</si>
  <si>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</si>
  <si>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</si>
  <si>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</si>
  <si>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</si>
  <si>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</si>
  <si>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</si>
  <si>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</si>
  <si>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</si>
  <si>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</si>
  <si>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</si>
  <si>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</si>
  <si>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</si>
  <si>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</si>
  <si>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</si>
  <si>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</si>
  <si>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</si>
  <si>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</si>
  <si>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</si>
  <si>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</si>
  <si>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</si>
  <si>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</si>
  <si>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</si>
  <si>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</si>
  <si>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</si>
  <si>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</si>
  <si>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</si>
  <si>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</si>
  <si>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</si>
  <si>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</si>
  <si>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</si>
  <si>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</si>
  <si>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</si>
  <si>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</si>
  <si>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</si>
  <si>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</si>
  <si>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</si>
  <si>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</si>
  <si>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</si>
  <si>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</si>
  <si>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</si>
  <si>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</si>
  <si>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</si>
  <si>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</si>
  <si>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</si>
  <si>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</si>
  <si>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</si>
  <si>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</si>
  <si>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</si>
  <si>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</si>
  <si>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</si>
  <si>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</si>
  <si>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</si>
  <si>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</si>
  <si>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</si>
  <si>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</si>
  <si>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</si>
  <si>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</si>
  <si>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</si>
  <si>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</si>
  <si>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</si>
  <si>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</si>
  <si>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</si>
  <si>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</si>
  <si>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</si>
  <si>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</si>
  <si>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</si>
  <si>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</si>
  <si>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</si>
  <si>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</si>
  <si>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</si>
  <si>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</si>
  <si>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</si>
  <si>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</si>
  <si>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</si>
  <si>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</si>
  <si>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</si>
  <si>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</si>
  <si>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</si>
  <si>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</si>
  <si>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</si>
  <si>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</si>
  <si>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</si>
  <si>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</si>
  <si>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</si>
  <si>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</si>
  <si>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</si>
  <si>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</si>
  <si>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</si>
  <si>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</si>
  <si>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</si>
  <si>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</si>
  <si>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</si>
  <si>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</si>
  <si>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</si>
  <si>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</si>
  <si>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</si>
  <si>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</si>
  <si>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</si>
  <si>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</si>
  <si>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</si>
  <si>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</si>
  <si>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</si>
  <si>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</si>
  <si>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</si>
  <si>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</si>
  <si>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</si>
  <si>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</si>
  <si>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</si>
  <si>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</si>
  <si>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</si>
  <si>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</si>
  <si>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</si>
  <si>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</si>
  <si>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</si>
  <si>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</si>
  <si>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</si>
  <si>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No cuadran los valores con las dos cotizaciones  que anexó</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</si>
  <si>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</si>
  <si>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</si>
  <si>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</si>
  <si>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</si>
  <si>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</si>
  <si>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</si>
  <si>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</si>
  <si>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</si>
  <si>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</si>
  <si>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</si>
  <si>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</si>
  <si>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</si>
  <si>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</si>
  <si>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</si>
  <si>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</si>
  <si>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</si>
  <si>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</si>
  <si>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</si>
  <si>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</si>
  <si>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</si>
  <si>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</si>
  <si>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</si>
  <si>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</si>
  <si>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</si>
  <si>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</si>
  <si>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</si>
  <si>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</si>
  <si>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</si>
  <si>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</si>
  <si>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</si>
  <si>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</si>
  <si>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</si>
  <si>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</si>
  <si>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</si>
  <si>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</si>
  <si>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</si>
  <si>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</si>
  <si>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</si>
  <si>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</si>
  <si>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</si>
  <si>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</si>
  <si>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</si>
  <si>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</si>
  <si>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</si>
  <si>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</si>
  <si>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</si>
  <si>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</si>
  <si>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</si>
  <si>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</si>
  <si>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</si>
  <si>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</si>
  <si>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</si>
  <si>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</si>
  <si>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</si>
  <si>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</si>
  <si>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</si>
  <si>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</si>
  <si>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</si>
  <si>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</si>
  <si>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</si>
  <si>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</si>
  <si>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</si>
  <si>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</si>
  <si>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</si>
  <si>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</si>
  <si>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</si>
  <si>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</si>
  <si>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</si>
  <si>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</si>
  <si>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</si>
  <si>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</si>
  <si>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</si>
  <si>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</si>
  <si>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</si>
  <si>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</si>
  <si>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</si>
  <si>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</si>
  <si>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</si>
  <si>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</si>
  <si>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</si>
  <si>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</si>
  <si>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</si>
  <si>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</si>
  <si>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2,4 m*30 cm, calibre 16, reflectivo tipo 1</t>
  </si>
  <si>
    <t>Tablero en lámina galvanizada de 1,2 cm*0,4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</si>
  <si>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</si>
  <si>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</si>
  <si>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</si>
  <si>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</si>
  <si>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</si>
  <si>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</si>
  <si>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</si>
  <si>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Tubo para cerramiento, calibre 16 de 2,7m (cerramientos en malla)</t>
  </si>
  <si>
    <t>Unión en PVC RD21 de 1´´ (para anclajes)</t>
  </si>
  <si>
    <t>Tubo corrugado de acero galvanizado MP-68</t>
  </si>
  <si>
    <t>Tubo metálico con recubrimiento bituminoso de lámina calibre 12 y diámetro de 60''</t>
  </si>
  <si>
    <t>Tubo concreto reforzado 900mm (tipo 2)</t>
  </si>
  <si>
    <t>Tubo concreto reforzado 900mm (tipo 1)</t>
  </si>
  <si>
    <t>Tubería PVC de 1´´ (para escamas en concreto)</t>
  </si>
  <si>
    <t>Tubería Perforada en PVC de 2´´</t>
  </si>
  <si>
    <t>Tubería en H de D=1/4´´, H=1.40m, A=0.20m (baranda metálica)</t>
  </si>
  <si>
    <t>Tubería de 10´´ PAA vaciado tremi de 4 mts</t>
  </si>
  <si>
    <t>Tubería D=4´´ tipo pesado, E=2mm (baranda metálica)</t>
  </si>
  <si>
    <t>Trompetas de 12 torones (tensionamiento)</t>
  </si>
  <si>
    <t>Triturado tamaño 1/2''</t>
  </si>
  <si>
    <t>Tramo recto para defensas metálicas (4,13m)</t>
  </si>
  <si>
    <t>Tierra común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</si>
</sst>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quot;$&quot;\ #,##0.00"/>
  </numFmts>
  <fonts count="49">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theme="4" tint="-0.249977111117893"/>
      <name val="Arial"/>
      <family val="2"/>
    </font>
    <font>
      <b/>
      <sz val="10"/>
      <color indexed="81"/>
      <name val="Tahoma"/>
      <family val="2"/>
    </font>
    <font>
      <sz val="10"/>
      <color indexed="81"/>
      <name val="Tahoma"/>
      <family val="2"/>
    </font>
    <font>
      <b/>
      <i/>
      <sz val="11"/>
      <color theme="4" tint="-0.249977111117893"/>
      <name val="Arial"/>
      <family val="2"/>
    </font>
    <font>
      <sz val="12"/>
      <color rgb="FF000000"/>
      <name val="Calibri"/>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5" tint="0.59999389629810485"/>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8" fillId="0" borderId="47" xfId="7" applyNumberFormat="1" applyFont="1" applyFill="1" applyBorder="1" applyAlignment="1" applyProtection="1">
      <alignment horizontal="right" vertical="top" wrapText="1"/>
    </xf>
    <xf numFmtId="2" fontId="8" fillId="7" borderId="23" xfId="0" applyNumberFormat="1" applyFont="1" applyFill="1" applyBorder="1" applyAlignment="1">
      <alignment horizontal="right"/>
    </xf>
    <xf numFmtId="2" fontId="44" fillId="7" borderId="43" xfId="0" applyNumberFormat="1" applyFont="1" applyFill="1" applyBorder="1" applyAlignment="1">
      <alignment horizontal="right"/>
    </xf>
    <xf numFmtId="2" fontId="47" fillId="7" borderId="43" xfId="0" applyNumberFormat="1" applyFont="1" applyFill="1" applyBorder="1" applyAlignment="1">
      <alignment horizontal="right"/>
    </xf>
    <xf numFmtId="3" fontId="0" fillId="18" borderId="0" xfId="0" applyNumberFormat="1" applyFill="1" applyProtection="1"/>
    <xf numFmtId="9" fontId="0" fillId="18" borderId="0" xfId="0" applyNumberFormat="1" applyFill="1" applyProtection="1"/>
    <xf numFmtId="0" fontId="48" fillId="0" borderId="0" xfId="0" applyFont="1" applyFill="1" applyAlignment="1" applyProtection="1">
      <alignment horizontal="justify"/>
    </xf>
    <xf numFmtId="0" fontId="0" fillId="0" borderId="0" xfId="0" applyFill="1" applyAlignment="1" applyProtection="1">
      <alignment horizontal="justify"/>
    </xf>
    <xf numFmtId="164" fontId="7" fillId="25" borderId="6" xfId="11" applyFont="1" applyFill="1" applyBorder="1" applyProtection="1">
      <protection locked="0"/>
    </xf>
    <xf numFmtId="164" fontId="3" fillId="5" borderId="4" xfId="11" applyFont="1" applyFill="1" applyBorder="1" applyProtection="1">
      <protection locked="0"/>
    </xf>
    <xf numFmtId="164" fontId="3" fillId="29"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0" fillId="25" borderId="15" xfId="2" quotePrefix="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9"/>
      <color rgb="FFFFFFCC"/>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BOLIVAR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95250</xdr:colOff>
      <xdr:row>0</xdr:row>
      <xdr:rowOff>158750</xdr:rowOff>
    </xdr:from>
    <xdr:to>
      <xdr:col>3</xdr:col>
      <xdr:colOff>1942498</xdr:colOff>
      <xdr:row>0</xdr:row>
      <xdr:rowOff>1000071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461500" y="1587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0</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4351264</xdr:colOff>
      <xdr:row>0</xdr:row>
      <xdr:rowOff>196405</xdr:rowOff>
    </xdr:from>
    <xdr:to>
      <xdr:col>3</xdr:col>
      <xdr:colOff>1054166</xdr:colOff>
      <xdr:row>1</xdr:row>
      <xdr:rowOff>31749</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5885847" y="196405"/>
          <a:ext cx="1581819" cy="67142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425781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73"/>
      <c r="B32" s="673"/>
      <c r="C32" s="673"/>
      <c r="D32" s="673"/>
      <c r="E32" s="673"/>
      <c r="F32" s="673"/>
      <c r="G32" s="673"/>
      <c r="H32" s="673"/>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73"/>
      <c r="B33" s="673"/>
      <c r="C33" s="673"/>
      <c r="D33" s="673"/>
      <c r="E33" s="673"/>
      <c r="F33" s="673"/>
      <c r="G33" s="673"/>
      <c r="H33" s="673"/>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73"/>
      <c r="B34" s="673"/>
      <c r="C34" s="673"/>
      <c r="D34" s="673"/>
      <c r="E34" s="673"/>
      <c r="F34" s="673"/>
      <c r="G34" s="673"/>
      <c r="H34" s="673"/>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73"/>
      <c r="B35" s="673"/>
      <c r="C35" s="673"/>
      <c r="D35" s="673"/>
      <c r="E35" s="673"/>
      <c r="F35" s="673"/>
      <c r="G35" s="673"/>
      <c r="H35" s="673"/>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73"/>
      <c r="B36" s="673"/>
      <c r="C36" s="673"/>
      <c r="D36" s="673"/>
      <c r="E36" s="673"/>
      <c r="F36" s="673"/>
      <c r="G36" s="673"/>
      <c r="H36" s="673"/>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73"/>
      <c r="B37" s="673"/>
      <c r="C37" s="673"/>
      <c r="D37" s="673"/>
      <c r="E37" s="673"/>
      <c r="F37" s="673"/>
      <c r="G37" s="673"/>
      <c r="H37" s="673"/>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73"/>
      <c r="B38" s="673"/>
      <c r="C38" s="673"/>
      <c r="D38" s="673"/>
      <c r="E38" s="673"/>
      <c r="F38" s="673"/>
      <c r="G38" s="673"/>
      <c r="H38" s="673"/>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D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7" style="111" customWidth="1"/>
    <col min="2" max="2" width="113" style="110" customWidth="1"/>
    <col min="3" max="3" width="15.42578125" style="141" customWidth="1"/>
    <col min="4" max="4" width="33.5703125" style="181" customWidth="1"/>
    <col min="5" max="5" width="29.5703125" style="201" customWidth="1"/>
    <col min="6" max="7" width="11.42578125" customWidth="1"/>
    <col min="8" max="8" width="1.28515625" customWidth="1"/>
    <col min="10" max="10" width="34.42578125" customWidth="1"/>
  </cols>
  <sheetData>
    <row r="1" spans="1:10" ht="96" customHeight="1" thickTop="1" thickBot="1">
      <c r="A1" s="674" t="s">
        <v>1849</v>
      </c>
      <c r="B1" s="675"/>
      <c r="C1" s="675"/>
      <c r="D1" s="676"/>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3684617.2090311828</v>
      </c>
      <c r="G3" t="s">
        <v>980</v>
      </c>
      <c r="J3" s="1"/>
    </row>
    <row r="4" spans="1:10" ht="54" thickTop="1" thickBot="1">
      <c r="A4" s="131" t="s">
        <v>985</v>
      </c>
      <c r="B4" s="132" t="s">
        <v>1169</v>
      </c>
      <c r="C4" s="130" t="s">
        <v>984</v>
      </c>
      <c r="D4" s="177">
        <f>VLOOKUP('200.2'!A88,'200.2'!A37:N108,14,FALSE)</f>
        <v>218395.08979568753</v>
      </c>
      <c r="J4" s="1"/>
    </row>
    <row r="5" spans="1:10" ht="54" thickTop="1" thickBot="1">
      <c r="A5" s="131" t="s">
        <v>986</v>
      </c>
      <c r="B5" s="132" t="s">
        <v>1170</v>
      </c>
      <c r="C5" s="133" t="s">
        <v>987</v>
      </c>
      <c r="D5" s="177">
        <f>VLOOKUP('201.1'!A88,'201.1'!A38:N109,14,FALSE)</f>
        <v>169404.74306661077</v>
      </c>
    </row>
    <row r="6" spans="1:10" ht="54" thickTop="1" thickBot="1">
      <c r="A6" s="131" t="s">
        <v>988</v>
      </c>
      <c r="B6" s="132" t="s">
        <v>1171</v>
      </c>
      <c r="C6" s="133" t="s">
        <v>987</v>
      </c>
      <c r="D6" s="177">
        <f>VLOOKUP('201.2'!A88,'201.2'!A39:N110,14,FALSE)</f>
        <v>196411.63893888606</v>
      </c>
    </row>
    <row r="7" spans="1:10" ht="70.5" customHeight="1" thickTop="1" thickBot="1">
      <c r="A7" s="131" t="s">
        <v>989</v>
      </c>
      <c r="B7" s="132" t="s">
        <v>1172</v>
      </c>
      <c r="C7" s="133" t="s">
        <v>987</v>
      </c>
      <c r="D7" s="177">
        <f>VLOOKUP('201.3'!A88,'201.3'!A40:N111,14,FALSE)</f>
        <v>42431.214514637417</v>
      </c>
    </row>
    <row r="8" spans="1:10" ht="54" thickTop="1" thickBot="1">
      <c r="A8" s="131" t="s">
        <v>990</v>
      </c>
      <c r="B8" s="132" t="s">
        <v>1173</v>
      </c>
      <c r="C8" s="133" t="s">
        <v>987</v>
      </c>
      <c r="D8" s="178">
        <f>VLOOKUP('201.4'!A88,'201.4'!A41:N112,14,FALSE)</f>
        <v>62397.371720098272</v>
      </c>
    </row>
    <row r="9" spans="1:10" ht="54" thickTop="1" thickBot="1">
      <c r="A9" s="131" t="s">
        <v>991</v>
      </c>
      <c r="B9" s="132" t="s">
        <v>1170</v>
      </c>
      <c r="C9" s="133" t="s">
        <v>1845</v>
      </c>
      <c r="D9" s="178">
        <f>VLOOKUP('201.5'!A88,'201.5'!A42:N113,14,FALSE)</f>
        <v>169404.74306661077</v>
      </c>
    </row>
    <row r="10" spans="1:10" ht="54" thickTop="1" thickBot="1">
      <c r="A10" s="131" t="s">
        <v>992</v>
      </c>
      <c r="B10" s="132" t="s">
        <v>1171</v>
      </c>
      <c r="C10" s="133" t="s">
        <v>1845</v>
      </c>
      <c r="D10" s="178">
        <f>VLOOKUP('201.6'!A88,'201.6'!A43:N114,14,FALSE)</f>
        <v>196411.63893888606</v>
      </c>
    </row>
    <row r="11" spans="1:10" ht="54" thickTop="1" thickBot="1">
      <c r="A11" s="131" t="s">
        <v>993</v>
      </c>
      <c r="B11" s="132" t="s">
        <v>1171</v>
      </c>
      <c r="C11" s="133" t="s">
        <v>387</v>
      </c>
      <c r="D11" s="178">
        <f>VLOOKUP('201.7'!A88,'201.7'!A44:N115,14,FALSE)</f>
        <v>193271.5601234521</v>
      </c>
    </row>
    <row r="12" spans="1:10" ht="54" thickTop="1" thickBot="1">
      <c r="A12" s="131" t="s">
        <v>994</v>
      </c>
      <c r="B12" s="132" t="s">
        <v>1174</v>
      </c>
      <c r="C12" s="133" t="s">
        <v>233</v>
      </c>
      <c r="D12" s="178">
        <f>VLOOKUP('201.8'!A88,'201.8'!A45:N116,14,FALSE)</f>
        <v>17839.887004467364</v>
      </c>
    </row>
    <row r="13" spans="1:10" ht="54" thickTop="1" thickBot="1">
      <c r="A13" s="131" t="s">
        <v>995</v>
      </c>
      <c r="B13" s="132" t="s">
        <v>1175</v>
      </c>
      <c r="C13" s="133" t="s">
        <v>233</v>
      </c>
      <c r="D13" s="178">
        <f>VLOOKUP('201.9'!A88,'201.9'!A46:N117,14,FALSE)</f>
        <v>17604.263600070182</v>
      </c>
    </row>
    <row r="14" spans="1:10" ht="54" thickTop="1" thickBot="1">
      <c r="A14" s="131" t="s">
        <v>996</v>
      </c>
      <c r="B14" s="132" t="s">
        <v>1176</v>
      </c>
      <c r="C14" s="133" t="s">
        <v>144</v>
      </c>
      <c r="D14" s="178">
        <f>VLOOKUP('201.10'!A88,'201.10'!A47:N118,14,FALSE)</f>
        <v>6781.5891104986013</v>
      </c>
    </row>
    <row r="15" spans="1:10" ht="54" thickTop="1" thickBot="1">
      <c r="A15" s="131" t="s">
        <v>997</v>
      </c>
      <c r="B15" s="132" t="s">
        <v>1177</v>
      </c>
      <c r="C15" s="133" t="s">
        <v>998</v>
      </c>
      <c r="D15" s="178">
        <f>VLOOKUP('201.11'!A88,'201.11'!A48:N119,14,FALSE)</f>
        <v>2611.2691142758631</v>
      </c>
    </row>
    <row r="16" spans="1:10" ht="54" thickTop="1" thickBot="1">
      <c r="A16" s="131" t="s">
        <v>999</v>
      </c>
      <c r="B16" s="132" t="s">
        <v>1178</v>
      </c>
      <c r="C16" s="133" t="s">
        <v>1845</v>
      </c>
      <c r="D16" s="178">
        <f>VLOOKUP('201.12'!A88,'201.12'!A49:N120,14,FALSE)</f>
        <v>140641.99506075052</v>
      </c>
    </row>
    <row r="17" spans="1:4" ht="64.5" thickTop="1" thickBot="1">
      <c r="A17" s="134" t="s">
        <v>1000</v>
      </c>
      <c r="B17" s="135" t="s">
        <v>1179</v>
      </c>
      <c r="C17" s="133" t="s">
        <v>1845</v>
      </c>
      <c r="D17" s="178">
        <f>VLOOKUP('201.13'!A88,'201.13'!A50:N121,14,FALSE)</f>
        <v>140019.25291902458</v>
      </c>
    </row>
    <row r="18" spans="1:4" ht="54" thickTop="1" thickBot="1">
      <c r="A18" s="131" t="s">
        <v>1001</v>
      </c>
      <c r="B18" s="132" t="s">
        <v>1180</v>
      </c>
      <c r="C18" s="133" t="s">
        <v>144</v>
      </c>
      <c r="D18" s="178">
        <f>VLOOKUP('201.14'!A88,'201.14'!A51:N122,14,FALSE)</f>
        <v>41464.613014903989</v>
      </c>
    </row>
    <row r="19" spans="1:4" ht="54" thickTop="1" thickBot="1">
      <c r="A19" s="131" t="s">
        <v>1002</v>
      </c>
      <c r="B19" s="132" t="s">
        <v>1181</v>
      </c>
      <c r="C19" s="133" t="s">
        <v>144</v>
      </c>
      <c r="D19" s="178">
        <f>VLOOKUP('201.15'!A88,'201.15'!A52:N123,14,FALSE)</f>
        <v>51333.737210592597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98695.084979794599</v>
      </c>
    </row>
    <row r="22" spans="1:4" ht="54" thickTop="1" thickBot="1">
      <c r="A22" s="131" t="s">
        <v>1005</v>
      </c>
      <c r="B22" s="132" t="s">
        <v>1184</v>
      </c>
      <c r="C22" s="133" t="s">
        <v>1845</v>
      </c>
      <c r="D22" s="178">
        <f>VLOOKUP('201.18'!A88,'201.18'!A55:N126,14,FALSE)</f>
        <v>98695.084979794599</v>
      </c>
    </row>
    <row r="23" spans="1:4" ht="54" thickTop="1" thickBot="1">
      <c r="A23" s="131" t="s">
        <v>1006</v>
      </c>
      <c r="B23" s="132" t="s">
        <v>1185</v>
      </c>
      <c r="C23" s="133" t="s">
        <v>144</v>
      </c>
      <c r="D23" s="178">
        <f>VLOOKUP('201.19'!A88,'201.19'!A56:N127,14,FALSE)</f>
        <v>19187.878413843235</v>
      </c>
    </row>
    <row r="24" spans="1:4" ht="54" thickTop="1" thickBot="1">
      <c r="A24" s="131" t="s">
        <v>1007</v>
      </c>
      <c r="B24" s="132" t="s">
        <v>1186</v>
      </c>
      <c r="C24" s="133" t="s">
        <v>144</v>
      </c>
      <c r="D24" s="178">
        <f>VLOOKUP('201.20'!A88,'201.20'!A57:N128,14,FALSE)</f>
        <v>4244.9866909374077</v>
      </c>
    </row>
    <row r="25" spans="1:4" ht="54" thickTop="1" thickBot="1">
      <c r="A25" s="131" t="s">
        <v>1008</v>
      </c>
      <c r="B25" s="132" t="s">
        <v>1187</v>
      </c>
      <c r="C25" s="133" t="s">
        <v>144</v>
      </c>
      <c r="D25" s="178">
        <f>VLOOKUP('201.21'!A88,'201.21'!A58:N129,14,FALSE)</f>
        <v>8875.9486532008996</v>
      </c>
    </row>
    <row r="26" spans="1:4" ht="54" thickTop="1" thickBot="1">
      <c r="A26" s="131" t="s">
        <v>1425</v>
      </c>
      <c r="B26" s="132" t="s">
        <v>1413</v>
      </c>
      <c r="C26" s="133" t="s">
        <v>1845</v>
      </c>
      <c r="D26" s="178">
        <f>VLOOKUP('203.1'!A88,'203.1'!A59:N130,14,FALSE)</f>
        <v>1299369.1302414262</v>
      </c>
    </row>
    <row r="27" spans="1:4" ht="54" thickTop="1" thickBot="1">
      <c r="A27" s="131" t="s">
        <v>1426</v>
      </c>
      <c r="B27" s="132" t="s">
        <v>1417</v>
      </c>
      <c r="C27" s="133" t="s">
        <v>1845</v>
      </c>
      <c r="D27" s="178">
        <f>VLOOKUP('203.2'!A88,'203.2'!A60:N131,14,FALSE)</f>
        <v>1494218.0805969797</v>
      </c>
    </row>
    <row r="28" spans="1:4" ht="54" thickTop="1" thickBot="1">
      <c r="A28" s="131" t="s">
        <v>1427</v>
      </c>
      <c r="B28" s="132" t="s">
        <v>1418</v>
      </c>
      <c r="C28" s="133" t="s">
        <v>1845</v>
      </c>
      <c r="D28" s="178">
        <f>VLOOKUP('203.3'!A88,'203.3'!A61:N132,14,FALSE)</f>
        <v>1633395.9022795181</v>
      </c>
    </row>
    <row r="29" spans="1:4" ht="54" thickTop="1" thickBot="1">
      <c r="A29" s="131" t="s">
        <v>1428</v>
      </c>
      <c r="B29" s="132" t="s">
        <v>1419</v>
      </c>
      <c r="C29" s="133" t="s">
        <v>1845</v>
      </c>
      <c r="D29" s="178">
        <f>VLOOKUP('203.4'!A88,'203.4'!A62:N133,14,FALSE)</f>
        <v>680274.11660544307</v>
      </c>
    </row>
    <row r="30" spans="1:4" ht="54" thickTop="1" thickBot="1">
      <c r="A30" s="131" t="s">
        <v>1429</v>
      </c>
      <c r="B30" s="132" t="s">
        <v>1420</v>
      </c>
      <c r="C30" s="133" t="s">
        <v>1845</v>
      </c>
      <c r="D30" s="178">
        <f>VLOOKUP('203.5'!A88,'203.5'!A63:N134,14,FALSE)</f>
        <v>771300.07356046862</v>
      </c>
    </row>
    <row r="31" spans="1:4" ht="54" thickTop="1" thickBot="1">
      <c r="A31" s="131" t="s">
        <v>1430</v>
      </c>
      <c r="B31" s="132" t="s">
        <v>1421</v>
      </c>
      <c r="C31" s="133" t="s">
        <v>1845</v>
      </c>
      <c r="D31" s="178">
        <f>VLOOKUP('203.6'!A88,'203.6'!A64:N135,14,FALSE)</f>
        <v>829225.68253184843</v>
      </c>
    </row>
    <row r="32" spans="1:4" ht="54" thickTop="1" thickBot="1">
      <c r="A32" s="131" t="s">
        <v>1431</v>
      </c>
      <c r="B32" s="132" t="s">
        <v>1422</v>
      </c>
      <c r="C32" s="133" t="s">
        <v>1845</v>
      </c>
      <c r="D32" s="178">
        <f>VLOOKUP('203.7'!A88,'203.7'!A65:N136,14,FALSE)</f>
        <v>395150.60158680088</v>
      </c>
    </row>
    <row r="33" spans="1:4" ht="54" thickTop="1" thickBot="1">
      <c r="A33" s="131" t="s">
        <v>1432</v>
      </c>
      <c r="B33" s="132" t="s">
        <v>1871</v>
      </c>
      <c r="C33" s="133" t="s">
        <v>1845</v>
      </c>
      <c r="D33" s="178">
        <f>VLOOKUP('203.8'!A88,'203.8'!A66:N137,14,FALSE)</f>
        <v>501832.69987914001</v>
      </c>
    </row>
    <row r="34" spans="1:4" ht="54" thickTop="1" thickBot="1">
      <c r="A34" s="131" t="s">
        <v>1433</v>
      </c>
      <c r="B34" s="132" t="s">
        <v>1424</v>
      </c>
      <c r="C34" s="133" t="s">
        <v>1845</v>
      </c>
      <c r="D34" s="178">
        <f>VLOOKUP('203.9'!A88,'203.9'!A67:N138,14,FALSE)</f>
        <v>526346.98821272992</v>
      </c>
    </row>
    <row r="35" spans="1:4" ht="54" thickTop="1" thickBot="1">
      <c r="A35" s="131" t="s">
        <v>1434</v>
      </c>
      <c r="B35" s="132" t="s">
        <v>1414</v>
      </c>
      <c r="C35" s="133" t="s">
        <v>1845</v>
      </c>
      <c r="D35" s="178">
        <f>VLOOKUP('203.10'!A88,'203.10'!A68:N139,14,FALSE)</f>
        <v>329892.5449089231</v>
      </c>
    </row>
    <row r="36" spans="1:4" ht="54" thickTop="1" thickBot="1">
      <c r="A36" s="131" t="s">
        <v>1435</v>
      </c>
      <c r="B36" s="132" t="s">
        <v>1415</v>
      </c>
      <c r="C36" s="133" t="s">
        <v>1845</v>
      </c>
      <c r="D36" s="178">
        <f>VLOOKUP('203.11'!A88,'203.11'!A69:N140,14,FALSE)</f>
        <v>401546.97487809008</v>
      </c>
    </row>
    <row r="37" spans="1:4" ht="54" thickTop="1" thickBot="1">
      <c r="A37" s="131" t="s">
        <v>1436</v>
      </c>
      <c r="B37" s="215" t="s">
        <v>1416</v>
      </c>
      <c r="C37" s="133" t="s">
        <v>1845</v>
      </c>
      <c r="D37" s="178">
        <f>VLOOKUP('203.12'!A88,'203.12'!A70:N141,14,FALSE)</f>
        <v>414281.67011631851</v>
      </c>
    </row>
    <row r="38" spans="1:4" ht="54" thickTop="1" thickBot="1">
      <c r="A38" s="131" t="s">
        <v>1009</v>
      </c>
      <c r="B38" s="132" t="s">
        <v>1188</v>
      </c>
      <c r="C38" s="133" t="s">
        <v>387</v>
      </c>
      <c r="D38" s="178">
        <f>VLOOKUP('210.1.1'!A88,'210.1.1'!A71:N142,14,FALSE)</f>
        <v>17362.006451213878</v>
      </c>
    </row>
    <row r="39" spans="1:4" ht="54" thickTop="1" thickBot="1">
      <c r="A39" s="131" t="s">
        <v>1010</v>
      </c>
      <c r="B39" s="132" t="s">
        <v>1189</v>
      </c>
      <c r="C39" s="133" t="s">
        <v>387</v>
      </c>
      <c r="D39" s="178">
        <f>VLOOKUP('210.1.2'!A88,'210.1.2'!A72:N143,14,FALSE)</f>
        <v>5044.4325792967429</v>
      </c>
    </row>
    <row r="40" spans="1:4" ht="54" thickTop="1" thickBot="1">
      <c r="A40" s="131" t="s">
        <v>1011</v>
      </c>
      <c r="B40" s="132" t="s">
        <v>1190</v>
      </c>
      <c r="C40" s="133" t="s">
        <v>387</v>
      </c>
      <c r="D40" s="178">
        <f>VLOOKUP('210.2.1'!A90,'210.2.1'!A73:N144,14,FALSE)</f>
        <v>39209.853261577839</v>
      </c>
    </row>
    <row r="41" spans="1:4" ht="54" thickTop="1" thickBot="1">
      <c r="A41" s="131" t="s">
        <v>1012</v>
      </c>
      <c r="B41" s="132" t="s">
        <v>1191</v>
      </c>
      <c r="C41" s="133" t="s">
        <v>387</v>
      </c>
      <c r="D41" s="178">
        <f>VLOOKUP('210.2.2'!A88,'210.2.2'!A74:N145,14,FALSE)</f>
        <v>17362.006451213878</v>
      </c>
    </row>
    <row r="42" spans="1:4" ht="54" thickTop="1" thickBot="1">
      <c r="A42" s="131" t="s">
        <v>1013</v>
      </c>
      <c r="B42" s="132" t="s">
        <v>1192</v>
      </c>
      <c r="C42" s="133" t="s">
        <v>387</v>
      </c>
      <c r="D42" s="178">
        <f>VLOOKUP('210.2.3'!A91,'210.2.3'!A91:N146,14,FALSE)</f>
        <v>26892.279389660707</v>
      </c>
    </row>
    <row r="43" spans="1:4" ht="54" thickTop="1" thickBot="1">
      <c r="A43" s="131" t="s">
        <v>1014</v>
      </c>
      <c r="B43" s="132" t="s">
        <v>1193</v>
      </c>
      <c r="C43" s="133" t="s">
        <v>387</v>
      </c>
      <c r="D43" s="178">
        <f>VLOOKUP('210.2.4'!A88,'210.2.4'!A88:N147,14,FALSE)</f>
        <v>5044.4325792967429</v>
      </c>
    </row>
    <row r="44" spans="1:4" ht="54" thickTop="1" thickBot="1">
      <c r="A44" s="131" t="s">
        <v>1015</v>
      </c>
      <c r="B44" s="132" t="s">
        <v>1194</v>
      </c>
      <c r="C44" s="133" t="s">
        <v>387</v>
      </c>
      <c r="D44" s="178">
        <f>VLOOKUP('211.1'!A88,'211.1'!A88:N148,14,FALSE)</f>
        <v>53223.772314878704</v>
      </c>
    </row>
    <row r="45" spans="1:4" ht="54" thickTop="1" thickBot="1">
      <c r="A45" s="131" t="s">
        <v>1016</v>
      </c>
      <c r="B45" s="132" t="s">
        <v>1195</v>
      </c>
      <c r="C45" s="133" t="s">
        <v>387</v>
      </c>
      <c r="D45" s="178">
        <f>VLOOKUP('220.1'!A88,'220.1'!A88:N149,14,FALSE)</f>
        <v>18279.524315572904</v>
      </c>
    </row>
    <row r="46" spans="1:4" ht="54" thickTop="1" thickBot="1">
      <c r="A46" s="131" t="s">
        <v>1017</v>
      </c>
      <c r="B46" s="132" t="s">
        <v>1196</v>
      </c>
      <c r="C46" s="133" t="s">
        <v>387</v>
      </c>
      <c r="D46" s="178">
        <f>VLOOKUP('221.1'!A88,'221.1'!A88:N150,14,FALSE)</f>
        <v>11926.577576339572</v>
      </c>
    </row>
    <row r="47" spans="1:4" ht="54" thickTop="1" thickBot="1">
      <c r="A47" s="131" t="s">
        <v>1018</v>
      </c>
      <c r="B47" s="132" t="s">
        <v>1197</v>
      </c>
      <c r="C47" s="133" t="s">
        <v>387</v>
      </c>
      <c r="D47" s="178">
        <f>VLOOKUP('221.2'!A88,'221.2'!A88:N151,14,FALSE)</f>
        <v>7331.3201104812442</v>
      </c>
    </row>
    <row r="48" spans="1:4" ht="64.5" thickTop="1" thickBot="1">
      <c r="A48" s="131" t="s">
        <v>1441</v>
      </c>
      <c r="B48" s="132" t="s">
        <v>1438</v>
      </c>
      <c r="C48" s="133" t="s">
        <v>233</v>
      </c>
      <c r="D48" s="178">
        <f>VLOOKUP('223.1'!A88,'223.1'!A88:N152,14,FALSE)</f>
        <v>9535.0408643682804</v>
      </c>
    </row>
    <row r="49" spans="1:4" ht="54" thickTop="1" thickBot="1">
      <c r="A49" s="131" t="s">
        <v>1442</v>
      </c>
      <c r="B49" s="132" t="s">
        <v>1439</v>
      </c>
      <c r="C49" s="133" t="s">
        <v>233</v>
      </c>
      <c r="D49" s="178">
        <f>VLOOKUP('223.2'!A88,'223.2'!A88:N153,14,FALSE)</f>
        <v>15636.266756492285</v>
      </c>
    </row>
    <row r="50" spans="1:4" ht="54" thickTop="1" thickBot="1">
      <c r="A50" s="131" t="s">
        <v>1443</v>
      </c>
      <c r="B50" s="132" t="s">
        <v>1440</v>
      </c>
      <c r="C50" s="133" t="s">
        <v>387</v>
      </c>
      <c r="D50" s="178">
        <f>VLOOKUP('223.3.1'!A88,'223.3.1'!A88:N154,14,FALSE)</f>
        <v>57252</v>
      </c>
    </row>
    <row r="51" spans="1:4" ht="54" thickTop="1" thickBot="1">
      <c r="A51" s="131" t="s">
        <v>1444</v>
      </c>
      <c r="B51" s="132" t="s">
        <v>1446</v>
      </c>
      <c r="C51" s="133" t="s">
        <v>387</v>
      </c>
      <c r="D51" s="178">
        <f>VLOOKUP('223.3.2'!A88,'223.3.2'!A88:N155,14,FALSE)</f>
        <v>103244.06644004554</v>
      </c>
    </row>
    <row r="52" spans="1:4" ht="54" thickTop="1" thickBot="1">
      <c r="A52" s="131" t="s">
        <v>1445</v>
      </c>
      <c r="B52" s="132" t="s">
        <v>1447</v>
      </c>
      <c r="C52" s="133" t="s">
        <v>387</v>
      </c>
      <c r="D52" s="178">
        <f>VLOOKUP('223.3.3'!A88,'223.3.3'!A88:N156,14,FALSE)</f>
        <v>107370.16449369703</v>
      </c>
    </row>
    <row r="53" spans="1:4" ht="54" thickTop="1" thickBot="1">
      <c r="A53" s="137" t="s">
        <v>1019</v>
      </c>
      <c r="B53" s="138" t="s">
        <v>1956</v>
      </c>
      <c r="C53" s="133" t="s">
        <v>233</v>
      </c>
      <c r="D53" s="178">
        <f>VLOOKUP('230.1'!A88,'230.1'!A88:N157,14,FALSE)</f>
        <v>3949.555419522188</v>
      </c>
    </row>
    <row r="54" spans="1:4" ht="54" thickTop="1" thickBot="1">
      <c r="A54" s="137" t="s">
        <v>1020</v>
      </c>
      <c r="B54" s="138" t="s">
        <v>1198</v>
      </c>
      <c r="C54" s="133" t="s">
        <v>233</v>
      </c>
      <c r="D54" s="178">
        <f>VLOOKUP('231.1'!A88,'231.1'!A88:N159,14,FALSE)</f>
        <v>8298.493276808229</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10736.041316292314</v>
      </c>
    </row>
    <row r="57" spans="1:4" ht="54" thickTop="1" thickBot="1">
      <c r="A57" s="137" t="s">
        <v>1451</v>
      </c>
      <c r="B57" s="138" t="s">
        <v>1452</v>
      </c>
      <c r="C57" s="133" t="s">
        <v>233</v>
      </c>
      <c r="D57" s="178">
        <f>VLOOKUP('233.10'!A88,'233.10'!A88:N162,14,FALSE)</f>
        <v>25382.270687556662</v>
      </c>
    </row>
    <row r="58" spans="1:4" ht="54" thickTop="1" thickBot="1">
      <c r="A58" s="137" t="s">
        <v>1022</v>
      </c>
      <c r="B58" s="138" t="s">
        <v>1453</v>
      </c>
      <c r="C58" s="133" t="s">
        <v>233</v>
      </c>
      <c r="D58" s="178">
        <f>VLOOKUP('234.1'!A88,'234.1'!A88:N163,14,FALSE)</f>
        <v>1076.6405245693877</v>
      </c>
    </row>
    <row r="59" spans="1:4" ht="54" thickTop="1" thickBot="1">
      <c r="A59" s="137" t="s">
        <v>1456</v>
      </c>
      <c r="B59" s="138" t="s">
        <v>1457</v>
      </c>
      <c r="C59" s="133" t="s">
        <v>387</v>
      </c>
      <c r="D59" s="178">
        <f>VLOOKUP('235.1'!A88,'235.1'!A88:N164,14,FALSE)</f>
        <v>63945.105331857638</v>
      </c>
    </row>
    <row r="60" spans="1:4" ht="54" thickTop="1" thickBot="1">
      <c r="A60" s="139" t="s">
        <v>1458</v>
      </c>
      <c r="B60" s="138" t="s">
        <v>1459</v>
      </c>
      <c r="C60" s="133" t="s">
        <v>387</v>
      </c>
      <c r="D60" s="178">
        <f>VLOOKUP('235.10'!A88,'235.10'!A88:N165,14,FALSE)</f>
        <v>21061.127534871197</v>
      </c>
    </row>
    <row r="61" spans="1:4" ht="54" thickTop="1" thickBot="1">
      <c r="A61" s="139" t="s">
        <v>1460</v>
      </c>
      <c r="B61" s="138" t="s">
        <v>1461</v>
      </c>
      <c r="C61" s="133" t="s">
        <v>377</v>
      </c>
      <c r="D61" s="178">
        <f>VLOOKUP('235.11'!A88,'235.11'!A88:N166,14,FALSE)</f>
        <v>536.04972246233058</v>
      </c>
    </row>
    <row r="62" spans="1:4" ht="54" thickTop="1" thickBot="1">
      <c r="A62" s="139" t="s">
        <v>1462</v>
      </c>
      <c r="B62" s="138" t="s">
        <v>1873</v>
      </c>
      <c r="C62" s="133" t="s">
        <v>387</v>
      </c>
      <c r="D62" s="178">
        <f>VLOOKUP('236.1'!A88,'236.1'!A88:N167,14,FALSE)</f>
        <v>96866.138792170474</v>
      </c>
    </row>
    <row r="63" spans="1:4" ht="54" thickTop="1" thickBot="1">
      <c r="A63" s="139" t="s">
        <v>1465</v>
      </c>
      <c r="B63" s="138" t="s">
        <v>1874</v>
      </c>
      <c r="C63" s="133" t="s">
        <v>387</v>
      </c>
      <c r="D63" s="178">
        <f>VLOOKUP('236.10'!A87,'236.10'!A87:N168,14,FALSE)</f>
        <v>21061.127534871197</v>
      </c>
    </row>
    <row r="64" spans="1:4" ht="54" thickTop="1" thickBot="1">
      <c r="A64" s="139" t="s">
        <v>1466</v>
      </c>
      <c r="B64" s="140" t="s">
        <v>1467</v>
      </c>
      <c r="C64" s="174" t="s">
        <v>377</v>
      </c>
      <c r="D64" s="178">
        <f>VLOOKUP('236.11'!A88,'236.11'!A88:N169,14,FALSE)</f>
        <v>947.56264071624082</v>
      </c>
    </row>
    <row r="65" spans="1:4" ht="54" thickTop="1" thickBot="1">
      <c r="A65" s="137" t="s">
        <v>1023</v>
      </c>
      <c r="B65" s="138" t="s">
        <v>1199</v>
      </c>
      <c r="C65" s="133" t="s">
        <v>233</v>
      </c>
      <c r="D65" s="178">
        <f>VLOOKUP('310.1'!A87,'310.1'!A87:N170,14,FALSE)</f>
        <v>1370.3250545331412</v>
      </c>
    </row>
    <row r="66" spans="1:4" ht="54" thickTop="1" thickBot="1">
      <c r="A66" s="137" t="s">
        <v>1024</v>
      </c>
      <c r="B66" s="138" t="s">
        <v>1200</v>
      </c>
      <c r="C66" s="133" t="s">
        <v>387</v>
      </c>
      <c r="D66" s="178">
        <f>VLOOKUP('311.1'!A87,'311.1'!A87:N171,14,FALSE)</f>
        <v>53013.961097304054</v>
      </c>
    </row>
    <row r="67" spans="1:4" ht="54" thickTop="1" thickBot="1">
      <c r="A67" s="137" t="s">
        <v>1025</v>
      </c>
      <c r="B67" s="138" t="s">
        <v>1201</v>
      </c>
      <c r="C67" s="133" t="s">
        <v>998</v>
      </c>
      <c r="D67" s="178">
        <f>VLOOKUP('312.1'!A88,'312.1'!A88:N172,14,FALSE)</f>
        <v>6270.1430015887308</v>
      </c>
    </row>
    <row r="68" spans="1:4" ht="54" thickTop="1" thickBot="1">
      <c r="A68" s="137" t="s">
        <v>1026</v>
      </c>
      <c r="B68" s="138" t="s">
        <v>1202</v>
      </c>
      <c r="C68" s="133" t="s">
        <v>998</v>
      </c>
      <c r="D68" s="178">
        <f>VLOOKUP('312.2'!A88,'312.2'!A88:N173,14,FALSE)</f>
        <v>6173.6792631027492</v>
      </c>
    </row>
    <row r="69" spans="1:4" ht="54" thickTop="1" thickBot="1">
      <c r="A69" s="137" t="s">
        <v>1027</v>
      </c>
      <c r="B69" s="138" t="s">
        <v>1203</v>
      </c>
      <c r="C69" s="133" t="s">
        <v>1464</v>
      </c>
      <c r="D69" s="178">
        <f>VLOOKUP('312.3'!A87,'312.3'!A87:N174,14,FALSE)</f>
        <v>2314.8541129821424</v>
      </c>
    </row>
    <row r="70" spans="1:4" ht="54" thickTop="1" thickBot="1">
      <c r="A70" s="137" t="s">
        <v>1028</v>
      </c>
      <c r="B70" s="138" t="s">
        <v>1204</v>
      </c>
      <c r="C70" s="133" t="s">
        <v>387</v>
      </c>
      <c r="D70" s="179">
        <f>VLOOKUP('312.4'!A88,'312.4'!A88:N175,14,FALSE)</f>
        <v>53006.199077395766</v>
      </c>
    </row>
    <row r="71" spans="1:4" ht="54" thickTop="1" thickBot="1">
      <c r="A71" s="137" t="s">
        <v>1029</v>
      </c>
      <c r="B71" s="138" t="s">
        <v>1469</v>
      </c>
      <c r="C71" s="133" t="s">
        <v>387</v>
      </c>
      <c r="D71" s="179">
        <f>VLOOKUP('320.1'!A88,'320.1'!A88:N176,14,FALSE)</f>
        <v>65741.696536728516</v>
      </c>
    </row>
    <row r="72" spans="1:4" ht="54" thickTop="1" thickBot="1">
      <c r="A72" s="137" t="s">
        <v>1030</v>
      </c>
      <c r="B72" s="138" t="s">
        <v>1470</v>
      </c>
      <c r="C72" s="133" t="s">
        <v>387</v>
      </c>
      <c r="D72" s="179">
        <f>VLOOKUP('320.2'!A88,'320.2'!A88:N177,14,FALSE)</f>
        <v>94405.207401134132</v>
      </c>
    </row>
    <row r="73" spans="1:4" ht="54" thickTop="1" thickBot="1">
      <c r="A73" s="137" t="s">
        <v>1473</v>
      </c>
      <c r="B73" s="138" t="s">
        <v>1474</v>
      </c>
      <c r="C73" s="133" t="s">
        <v>387</v>
      </c>
      <c r="D73" s="179">
        <f>VLOOKUP('320.3'!A88,'320.3'!A88:N178,14,FALSE)</f>
        <v>102825.11371755328</v>
      </c>
    </row>
    <row r="74" spans="1:4" ht="54" thickTop="1" thickBot="1">
      <c r="A74" s="137" t="s">
        <v>1475</v>
      </c>
      <c r="B74" s="138" t="s">
        <v>1476</v>
      </c>
      <c r="C74" s="133" t="s">
        <v>387</v>
      </c>
      <c r="D74" s="179">
        <f>VLOOKUP('320.4'!A88,'320.4'!A88:N179,14,FALSE)</f>
        <v>80628.285062249444</v>
      </c>
    </row>
    <row r="75" spans="1:4" ht="54" thickTop="1" thickBot="1">
      <c r="A75" s="137" t="s">
        <v>1477</v>
      </c>
      <c r="B75" s="138" t="s">
        <v>1478</v>
      </c>
      <c r="C75" s="133" t="s">
        <v>387</v>
      </c>
      <c r="D75" s="179">
        <f>VLOOKUP('320.5'!A88,'320.5'!A88:N180,14,FALSE)</f>
        <v>109291.79592665508</v>
      </c>
    </row>
    <row r="76" spans="1:4" ht="54" thickTop="1" thickBot="1">
      <c r="A76" s="137" t="s">
        <v>1479</v>
      </c>
      <c r="B76" s="138" t="s">
        <v>1480</v>
      </c>
      <c r="C76" s="133" t="s">
        <v>387</v>
      </c>
      <c r="D76" s="179">
        <f>VLOOKUP('320.6'!A88,'320.6'!A88:N181,14,FALSE)</f>
        <v>117711.70224307422</v>
      </c>
    </row>
    <row r="77" spans="1:4" ht="54" thickTop="1" thickBot="1">
      <c r="A77" s="137" t="s">
        <v>1031</v>
      </c>
      <c r="B77" s="138" t="s">
        <v>1481</v>
      </c>
      <c r="C77" s="133" t="s">
        <v>387</v>
      </c>
      <c r="D77" s="179">
        <f>VLOOKUP('330.1'!A88,'330.1'!A88:N182,14,FALSE)</f>
        <v>146393.65023144986</v>
      </c>
    </row>
    <row r="78" spans="1:4" ht="54" thickTop="1" thickBot="1">
      <c r="A78" s="139" t="s">
        <v>1032</v>
      </c>
      <c r="B78" s="138" t="s">
        <v>1482</v>
      </c>
      <c r="C78" s="133" t="s">
        <v>387</v>
      </c>
      <c r="D78" s="179">
        <f>VLOOKUP('330.2'!A88,'330.1'!A88:N183,14,FALSE)</f>
        <v>146393.65023144986</v>
      </c>
    </row>
    <row r="79" spans="1:4" ht="54" thickTop="1" thickBot="1">
      <c r="A79" s="139" t="s">
        <v>1483</v>
      </c>
      <c r="B79" s="140" t="s">
        <v>1484</v>
      </c>
      <c r="C79" s="133" t="s">
        <v>387</v>
      </c>
      <c r="D79" s="179">
        <f>VLOOKUP('330.3'!A88,'330.3'!A88:N184,14,FALSE)</f>
        <v>134050.42586546516</v>
      </c>
    </row>
    <row r="80" spans="1:4" ht="54" thickTop="1" thickBot="1">
      <c r="A80" s="139" t="s">
        <v>1485</v>
      </c>
      <c r="B80" s="140" t="s">
        <v>1486</v>
      </c>
      <c r="C80" s="133" t="s">
        <v>387</v>
      </c>
      <c r="D80" s="179">
        <f>VLOOKUP('330.4'!A88,'330.4'!A88:N185,14,FALSE)</f>
        <v>161280.23875697079</v>
      </c>
    </row>
    <row r="81" spans="1:4" ht="54" thickTop="1" thickBot="1">
      <c r="A81" s="139" t="s">
        <v>1487</v>
      </c>
      <c r="B81" s="140" t="s">
        <v>1488</v>
      </c>
      <c r="C81" s="133" t="s">
        <v>387</v>
      </c>
      <c r="D81" s="179">
        <f>VLOOKUP('330.5'!A88,'330.5'!A88:N186,14,FALSE)</f>
        <v>153684.40837790325</v>
      </c>
    </row>
    <row r="82" spans="1:4" ht="54" thickTop="1" thickBot="1">
      <c r="A82" s="139" t="s">
        <v>1489</v>
      </c>
      <c r="B82" s="140" t="s">
        <v>1490</v>
      </c>
      <c r="C82" s="133" t="s">
        <v>387</v>
      </c>
      <c r="D82" s="179">
        <f>VLOOKUP('330.6'!A88,'330.6'!A88:N187,14,FALSE)</f>
        <v>148937.01439098612</v>
      </c>
    </row>
    <row r="83" spans="1:4" ht="54" thickTop="1" thickBot="1">
      <c r="A83" s="137" t="s">
        <v>1033</v>
      </c>
      <c r="B83" s="138" t="s">
        <v>1491</v>
      </c>
      <c r="C83" s="133" t="s">
        <v>387</v>
      </c>
      <c r="D83" s="179">
        <f>VLOOKUP('340.1'!A88,'340.1'!A88:N188,14,FALSE)</f>
        <v>144572.87240043198</v>
      </c>
    </row>
    <row r="84" spans="1:4" ht="54" thickTop="1" thickBot="1">
      <c r="A84" s="137" t="s">
        <v>1034</v>
      </c>
      <c r="B84" s="138" t="s">
        <v>1492</v>
      </c>
      <c r="C84" s="133" t="s">
        <v>387</v>
      </c>
      <c r="D84" s="179">
        <f>VLOOKUP('340.2'!A88,'340.2'!A88:N190,14,FALSE)</f>
        <v>132704.38743313903</v>
      </c>
    </row>
    <row r="85" spans="1:4" ht="54" thickTop="1" thickBot="1">
      <c r="A85" s="137" t="s">
        <v>1035</v>
      </c>
      <c r="B85" s="138" t="s">
        <v>1493</v>
      </c>
      <c r="C85" s="133" t="s">
        <v>387</v>
      </c>
      <c r="D85" s="179">
        <f>VLOOKUP('340.3'!A88,'340.3'!A88:N191,14,FALSE)</f>
        <v>132704.38743313903</v>
      </c>
    </row>
    <row r="86" spans="1:4" ht="54" thickTop="1" thickBot="1">
      <c r="A86" s="137" t="s">
        <v>1494</v>
      </c>
      <c r="B86" s="138" t="s">
        <v>2021</v>
      </c>
      <c r="C86" s="133" t="s">
        <v>387</v>
      </c>
      <c r="D86" s="179">
        <f>VLOOKUP('350.1'!A88,'350.1'!A88:N192,14,FALSE)</f>
        <v>190850.64466790709</v>
      </c>
    </row>
    <row r="87" spans="1:4" ht="54" thickTop="1" thickBot="1">
      <c r="A87" s="194" t="s">
        <v>1495</v>
      </c>
      <c r="B87" s="138" t="s">
        <v>2022</v>
      </c>
      <c r="C87" s="133" t="s">
        <v>387</v>
      </c>
      <c r="D87" s="179">
        <f>VLOOKUP('350.2'!A88,'350.2'!A88:N193,14,FALSE)</f>
        <v>183254.81428883958</v>
      </c>
    </row>
    <row r="88" spans="1:4" ht="54" thickTop="1" thickBot="1">
      <c r="A88" s="139" t="s">
        <v>1496</v>
      </c>
      <c r="B88" s="140" t="s">
        <v>1497</v>
      </c>
      <c r="C88" s="133" t="s">
        <v>387</v>
      </c>
      <c r="D88" s="179">
        <f>VLOOKUP('350.3'!A88,'350.3'!A88:N194,14,FALSE)</f>
        <v>190850.64466790709</v>
      </c>
    </row>
    <row r="89" spans="1:4" ht="54" thickTop="1" thickBot="1">
      <c r="A89" s="137" t="s">
        <v>1498</v>
      </c>
      <c r="B89" s="138" t="s">
        <v>1499</v>
      </c>
      <c r="C89" s="133" t="s">
        <v>387</v>
      </c>
      <c r="D89" s="179">
        <f>VLOOKUP('350.4'!A88,'350.4'!A88:N195,14,FALSE)</f>
        <v>183254.81428883958</v>
      </c>
    </row>
    <row r="90" spans="1:4" ht="54" thickTop="1" thickBot="1">
      <c r="A90" s="139" t="s">
        <v>1500</v>
      </c>
      <c r="B90" s="140" t="s">
        <v>1501</v>
      </c>
      <c r="C90" s="133" t="s">
        <v>387</v>
      </c>
      <c r="D90" s="179">
        <f>VLOOKUP('350.10'!A88,'350.10'!A88:N196,14,FALSE)</f>
        <v>142606.16964629735</v>
      </c>
    </row>
    <row r="91" spans="1:4" ht="54" thickTop="1" thickBot="1">
      <c r="A91" s="139" t="s">
        <v>1502</v>
      </c>
      <c r="B91" s="140" t="s">
        <v>1503</v>
      </c>
      <c r="C91" s="133" t="s">
        <v>387</v>
      </c>
      <c r="D91" s="179">
        <f>VLOOKUP('350.11'!A88,'350.11'!A88:N197,14,FALSE)</f>
        <v>135010.33926722984</v>
      </c>
    </row>
    <row r="92" spans="1:4" ht="54" thickTop="1" thickBot="1">
      <c r="A92" s="139" t="s">
        <v>1504</v>
      </c>
      <c r="B92" s="140" t="s">
        <v>1505</v>
      </c>
      <c r="C92" s="133" t="s">
        <v>387</v>
      </c>
      <c r="D92" s="179">
        <f>VLOOKUP('350.12'!A88,'350.12'!A88:N198,14,FALSE)</f>
        <v>142606.16964629735</v>
      </c>
    </row>
    <row r="93" spans="1:4" ht="54" thickTop="1" thickBot="1">
      <c r="A93" s="139" t="s">
        <v>1506</v>
      </c>
      <c r="B93" s="140" t="s">
        <v>1507</v>
      </c>
      <c r="C93" s="133" t="s">
        <v>387</v>
      </c>
      <c r="D93" s="179">
        <f>VLOOKUP('350.13'!A88,'350.13'!A88:N199,14,FALSE)</f>
        <v>135010.33926722984</v>
      </c>
    </row>
    <row r="94" spans="1:4" ht="54" thickTop="1" thickBot="1">
      <c r="A94" s="137" t="s">
        <v>1508</v>
      </c>
      <c r="B94" s="138" t="s">
        <v>1509</v>
      </c>
      <c r="C94" s="133" t="s">
        <v>998</v>
      </c>
      <c r="D94" s="179">
        <f>VLOOKUP('350.14'!A88,'350.14'!A88:N200,14,FALSE)</f>
        <v>536.04972246233058</v>
      </c>
    </row>
    <row r="95" spans="1:4" ht="54" thickTop="1" thickBot="1">
      <c r="A95" s="139" t="s">
        <v>1510</v>
      </c>
      <c r="B95" s="140" t="s">
        <v>1511</v>
      </c>
      <c r="C95" s="133" t="s">
        <v>387</v>
      </c>
      <c r="D95" s="179">
        <f>VLOOKUP('351.1'!A88,'351.1'!A88:N201,14,FALSE)</f>
        <v>183254.81428883958</v>
      </c>
    </row>
    <row r="96" spans="1:4" ht="54" thickTop="1" thickBot="1">
      <c r="A96" s="139" t="s">
        <v>1512</v>
      </c>
      <c r="B96" s="140" t="s">
        <v>1513</v>
      </c>
      <c r="C96" s="133" t="s">
        <v>387</v>
      </c>
      <c r="D96" s="179">
        <f>VLOOKUP('351.2'!A88,'351.2'!A88:N202,14,FALSE)</f>
        <v>183254.81428883958</v>
      </c>
    </row>
    <row r="97" spans="1:4" ht="54" thickTop="1" thickBot="1">
      <c r="A97" s="139" t="s">
        <v>1514</v>
      </c>
      <c r="B97" s="140" t="s">
        <v>1515</v>
      </c>
      <c r="C97" s="133" t="s">
        <v>387</v>
      </c>
      <c r="D97" s="179">
        <f>VLOOKUP('351.10'!A88,'351.10'!A88:N203,14,FALSE)</f>
        <v>135010.33926722984</v>
      </c>
    </row>
    <row r="98" spans="1:4" ht="54" thickTop="1" thickBot="1">
      <c r="A98" s="139" t="s">
        <v>1516</v>
      </c>
      <c r="B98" s="140" t="s">
        <v>1517</v>
      </c>
      <c r="C98" s="133" t="s">
        <v>387</v>
      </c>
      <c r="D98" s="179">
        <f>VLOOKUP('351.11'!A88,'351.11'!A88:N204,14,FALSE)</f>
        <v>135010.33926722984</v>
      </c>
    </row>
    <row r="99" spans="1:4" ht="54" thickTop="1" thickBot="1">
      <c r="A99" s="139" t="s">
        <v>1518</v>
      </c>
      <c r="B99" s="140" t="s">
        <v>1519</v>
      </c>
      <c r="C99" s="133" t="s">
        <v>998</v>
      </c>
      <c r="D99" s="179">
        <f>VLOOKUP('351.12'!A88,'351.12'!A88:N205,14,FALSE)</f>
        <v>536.04972246233058</v>
      </c>
    </row>
    <row r="100" spans="1:4" ht="54" thickTop="1" thickBot="1">
      <c r="A100" s="139" t="s">
        <v>1522</v>
      </c>
      <c r="B100" s="140" t="s">
        <v>1520</v>
      </c>
      <c r="C100" s="133" t="s">
        <v>998</v>
      </c>
      <c r="D100" s="179">
        <f>VLOOKUP('410.1'!A88,'410.1'!A88:N206,14,FALSE)</f>
        <v>1915.4942356501838</v>
      </c>
    </row>
    <row r="101" spans="1:4" ht="54" thickTop="1" thickBot="1">
      <c r="A101" s="139" t="s">
        <v>1523</v>
      </c>
      <c r="B101" s="140" t="s">
        <v>1521</v>
      </c>
      <c r="C101" s="133" t="s">
        <v>998</v>
      </c>
      <c r="D101" s="179">
        <f>VLOOKUP('410.2'!A88,'410.2'!A88:N207,14,FALSE)</f>
        <v>2163.5438488998475</v>
      </c>
    </row>
    <row r="102" spans="1:4" ht="54" thickTop="1" thickBot="1">
      <c r="A102" s="139" t="s">
        <v>1525</v>
      </c>
      <c r="B102" s="140" t="s">
        <v>1524</v>
      </c>
      <c r="C102" s="133" t="s">
        <v>377</v>
      </c>
      <c r="D102" s="179">
        <f>VLOOKUP('410.3'!A88,'410.3'!A88:N208,14,FALSE)</f>
        <v>2191.1049170386996</v>
      </c>
    </row>
    <row r="103" spans="1:4" ht="54" thickTop="1" thickBot="1">
      <c r="A103" s="139" t="s">
        <v>1527</v>
      </c>
      <c r="B103" s="140" t="s">
        <v>1526</v>
      </c>
      <c r="C103" s="133" t="s">
        <v>1464</v>
      </c>
      <c r="D103" s="179">
        <f>VLOOKUP('411.1'!A88,'411.1'!A88:N209,14,FALSE)</f>
        <v>2315.129723663531</v>
      </c>
    </row>
    <row r="104" spans="1:4" ht="54" thickTop="1" thickBot="1">
      <c r="A104" s="137" t="s">
        <v>1036</v>
      </c>
      <c r="B104" s="138" t="s">
        <v>1958</v>
      </c>
      <c r="C104" s="133" t="s">
        <v>1464</v>
      </c>
      <c r="D104" s="179">
        <f>VLOOKUP('411.2'!A88,'411.2'!A88:N210,14,FALSE)</f>
        <v>5482.3267070011079</v>
      </c>
    </row>
    <row r="105" spans="1:4" ht="54" thickTop="1" thickBot="1">
      <c r="A105" s="137" t="s">
        <v>1037</v>
      </c>
      <c r="B105" s="138" t="s">
        <v>2054</v>
      </c>
      <c r="C105" s="133" t="s">
        <v>1464</v>
      </c>
      <c r="D105" s="179">
        <f>VLOOKUP('411.3'!A88,'411.3'!A88:N211,14,FALSE)</f>
        <v>4168.6115560012986</v>
      </c>
    </row>
    <row r="106" spans="1:4" ht="54" thickTop="1" thickBot="1">
      <c r="A106" s="137" t="s">
        <v>1528</v>
      </c>
      <c r="B106" s="138" t="s">
        <v>2055</v>
      </c>
      <c r="C106" s="133" t="s">
        <v>1464</v>
      </c>
      <c r="D106" s="179">
        <f>VLOOKUP('411.4'!A88,'411.4'!A88:N212,14,FALSE)</f>
        <v>3100.6201656208004</v>
      </c>
    </row>
    <row r="107" spans="1:4" ht="54" thickTop="1" thickBot="1">
      <c r="A107" s="137" t="s">
        <v>1535</v>
      </c>
      <c r="B107" s="190" t="s">
        <v>1606</v>
      </c>
      <c r="C107" s="133" t="s">
        <v>998</v>
      </c>
      <c r="D107" s="179">
        <f>VLOOKUP('413.1'!A88,'413.1'!A88:N213,14,FALSE)</f>
        <v>3238.4255063150586</v>
      </c>
    </row>
    <row r="108" spans="1:4" ht="54" thickTop="1" thickBot="1">
      <c r="A108" s="137" t="s">
        <v>1537</v>
      </c>
      <c r="B108" s="138" t="s">
        <v>1607</v>
      </c>
      <c r="C108" s="133" t="s">
        <v>998</v>
      </c>
      <c r="D108" s="179">
        <f>VLOOKUP('413.2'!A88,'413.2'!A88:N214,14,FALSE)</f>
        <v>3527.8167217729997</v>
      </c>
    </row>
    <row r="109" spans="1:4" ht="54" thickTop="1" thickBot="1">
      <c r="A109" s="137" t="s">
        <v>1539</v>
      </c>
      <c r="B109" s="138" t="s">
        <v>1608</v>
      </c>
      <c r="C109" s="133" t="s">
        <v>998</v>
      </c>
      <c r="D109" s="179">
        <f>VLOOKUP('413.3'!A88,'413.3'!A88:N215,14,FALSE)</f>
        <v>3693.1831306061094</v>
      </c>
    </row>
    <row r="110" spans="1:4" ht="54" thickTop="1" thickBot="1">
      <c r="A110" s="137" t="s">
        <v>1038</v>
      </c>
      <c r="B110" s="138" t="s">
        <v>1205</v>
      </c>
      <c r="C110" s="133" t="s">
        <v>998</v>
      </c>
      <c r="D110" s="179">
        <f>VLOOKUP('414.1'!A88,'414.1'!A88:N216,14,FALSE)</f>
        <v>3651.841528397832</v>
      </c>
    </row>
    <row r="111" spans="1:4" ht="54" thickTop="1" thickBot="1">
      <c r="A111" s="137" t="s">
        <v>1039</v>
      </c>
      <c r="B111" s="138" t="s">
        <v>1959</v>
      </c>
      <c r="C111" s="133" t="s">
        <v>998</v>
      </c>
      <c r="D111" s="179">
        <f>VLOOKUP('414.2'!A88,'414.2'!A88:N217,14,FALSE)</f>
        <v>3803.427403161515</v>
      </c>
    </row>
    <row r="112" spans="1:4" ht="54" thickTop="1" thickBot="1">
      <c r="A112" s="137" t="s">
        <v>1040</v>
      </c>
      <c r="B112" s="138" t="s">
        <v>1960</v>
      </c>
      <c r="C112" s="133" t="s">
        <v>998</v>
      </c>
      <c r="D112" s="179">
        <f>VLOOKUP('414.3'!A88,'414.3'!A88:N218,14,FALSE)</f>
        <v>3803.427403161515</v>
      </c>
    </row>
    <row r="113" spans="1:4" ht="54" thickTop="1" thickBot="1">
      <c r="A113" s="137" t="s">
        <v>1041</v>
      </c>
      <c r="B113" s="138" t="s">
        <v>1206</v>
      </c>
      <c r="C113" s="133" t="s">
        <v>998</v>
      </c>
      <c r="D113" s="179">
        <f>VLOOKUP('414.4'!A88,'414.4'!A88:N219,14,FALSE)</f>
        <v>4065.2575504806055</v>
      </c>
    </row>
    <row r="114" spans="1:4" ht="54" thickTop="1" thickBot="1">
      <c r="A114" s="137" t="s">
        <v>1042</v>
      </c>
      <c r="B114" s="138" t="s">
        <v>1207</v>
      </c>
      <c r="C114" s="133" t="s">
        <v>998</v>
      </c>
      <c r="D114" s="179">
        <f>VLOOKUP('414.5'!A88,'414.5'!A88:N220,14,FALSE)</f>
        <v>4271.9655615219926</v>
      </c>
    </row>
    <row r="115" spans="1:4" ht="54" thickTop="1" thickBot="1">
      <c r="A115" s="137" t="s">
        <v>1546</v>
      </c>
      <c r="B115" s="138" t="s">
        <v>2056</v>
      </c>
      <c r="C115" s="133" t="s">
        <v>998</v>
      </c>
      <c r="D115" s="179">
        <f>VLOOKUP('414.6'!A88,'414.6'!A88:N221,14,FALSE)</f>
        <v>4437.3319703551015</v>
      </c>
    </row>
    <row r="116" spans="1:4" ht="54" thickTop="1" thickBot="1">
      <c r="A116" s="137" t="s">
        <v>1043</v>
      </c>
      <c r="B116" s="138" t="s">
        <v>1961</v>
      </c>
      <c r="C116" s="133" t="s">
        <v>1464</v>
      </c>
      <c r="D116" s="179">
        <f>VLOOKUP('415.1'!A88,'415.1'!A88:N222,14,FALSE)</f>
        <v>3763.1773445587851</v>
      </c>
    </row>
    <row r="117" spans="1:4" ht="54" thickTop="1" thickBot="1">
      <c r="A117" s="137" t="s">
        <v>1044</v>
      </c>
      <c r="B117" s="138" t="s">
        <v>2058</v>
      </c>
      <c r="C117" s="133" t="s">
        <v>233</v>
      </c>
      <c r="D117" s="179">
        <f>VLOOKUP('420.1'!A87,'420.1'!A87:N223,14,FALSE)</f>
        <v>3379.8879264367069</v>
      </c>
    </row>
    <row r="118" spans="1:4" ht="54" thickTop="1" thickBot="1">
      <c r="A118" s="137" t="s">
        <v>1045</v>
      </c>
      <c r="B118" s="138" t="s">
        <v>2057</v>
      </c>
      <c r="C118" s="142" t="s">
        <v>233</v>
      </c>
      <c r="D118" s="179">
        <f>VLOOKUP('420.2 '!A88,'420.2 '!A59:N107,14,FALSE)</f>
        <v>3421.2295286449844</v>
      </c>
    </row>
    <row r="119" spans="1:4" ht="54" thickTop="1" thickBot="1">
      <c r="A119" s="137" t="s">
        <v>1551</v>
      </c>
      <c r="B119" s="138" t="s">
        <v>1552</v>
      </c>
      <c r="C119" s="133" t="s">
        <v>233</v>
      </c>
      <c r="D119" s="179">
        <f>VLOOKUP('420.3'!A88,'420.3'!A88:N225,14,FALSE)</f>
        <v>7197.0958636676478</v>
      </c>
    </row>
    <row r="120" spans="1:4" ht="54" thickTop="1" thickBot="1">
      <c r="A120" s="137" t="s">
        <v>1046</v>
      </c>
      <c r="B120" s="138" t="s">
        <v>1208</v>
      </c>
      <c r="C120" s="133" t="s">
        <v>233</v>
      </c>
      <c r="D120" s="179">
        <f>VLOOKUP('421.1'!A88,'421.1'!A88:N226,14,FALSE)</f>
        <v>2338.0657314218552</v>
      </c>
    </row>
    <row r="121" spans="1:4" ht="54" thickTop="1" thickBot="1">
      <c r="A121" s="137" t="s">
        <v>1047</v>
      </c>
      <c r="B121" s="138" t="s">
        <v>1209</v>
      </c>
      <c r="C121" s="133" t="s">
        <v>233</v>
      </c>
      <c r="D121" s="179">
        <f>VLOOKUP('421.2'!A88,'421.2'!A88:N227,14,FALSE)</f>
        <v>2505.8575530833773</v>
      </c>
    </row>
    <row r="122" spans="1:4" ht="54" thickTop="1" thickBot="1">
      <c r="A122" s="137" t="s">
        <v>1048</v>
      </c>
      <c r="B122" s="138" t="s">
        <v>1962</v>
      </c>
      <c r="C122" s="133" t="s">
        <v>233</v>
      </c>
      <c r="D122" s="179">
        <f>VLOOKUP('421.3'!A88,'421.3'!A88:N228,14,FALSE)</f>
        <v>2000.4564660871865</v>
      </c>
    </row>
    <row r="123" spans="1:4" ht="54" thickTop="1" thickBot="1">
      <c r="A123" s="137" t="s">
        <v>1049</v>
      </c>
      <c r="B123" s="138" t="s">
        <v>1963</v>
      </c>
      <c r="C123" s="133" t="s">
        <v>233</v>
      </c>
      <c r="D123" s="179">
        <f>VLOOKUP('421.4'!A88,'421.4'!A88:N229,14,FALSE)</f>
        <v>2598.8761580520013</v>
      </c>
    </row>
    <row r="124" spans="1:4" ht="54" thickTop="1" thickBot="1">
      <c r="A124" s="137" t="s">
        <v>1556</v>
      </c>
      <c r="B124" s="140" t="s">
        <v>1557</v>
      </c>
      <c r="C124" s="133" t="s">
        <v>233</v>
      </c>
      <c r="D124" s="179">
        <f>VLOOKUP('430.1.1'!A87,'430.1.1'!A87:N230,14,FALSE)</f>
        <v>11371.078127309742</v>
      </c>
    </row>
    <row r="125" spans="1:4" ht="54" thickTop="1" thickBot="1">
      <c r="A125" s="137" t="s">
        <v>1558</v>
      </c>
      <c r="B125" s="138" t="s">
        <v>1559</v>
      </c>
      <c r="C125" s="133" t="s">
        <v>233</v>
      </c>
      <c r="D125" s="179">
        <f>VLOOKUP('430.1.2'!A88,'430.1.2'!A88:N231,14,FALSE)</f>
        <v>9282.1051204312826</v>
      </c>
    </row>
    <row r="126" spans="1:4" ht="54" thickTop="1" thickBot="1">
      <c r="A126" s="137" t="s">
        <v>1560</v>
      </c>
      <c r="B126" s="138" t="s">
        <v>1609</v>
      </c>
      <c r="C126" s="133" t="s">
        <v>233</v>
      </c>
      <c r="D126" s="179">
        <f>VLOOKUP('430.2.1'!A88,'430.2.1'!A88:N232,14,FALSE)</f>
        <v>11371.078127309742</v>
      </c>
    </row>
    <row r="127" spans="1:4" ht="54" thickTop="1" thickBot="1">
      <c r="A127" s="137" t="s">
        <v>1562</v>
      </c>
      <c r="B127" s="138" t="s">
        <v>1610</v>
      </c>
      <c r="C127" s="133" t="s">
        <v>233</v>
      </c>
      <c r="D127" s="179">
        <f>VLOOKUP('430.2.2'!A88,'430.2.2'!A88:N233,14,FALSE)</f>
        <v>9282.1051204312826</v>
      </c>
    </row>
    <row r="128" spans="1:4" ht="54" thickTop="1" thickBot="1">
      <c r="A128" s="137" t="s">
        <v>1563</v>
      </c>
      <c r="B128" s="138" t="s">
        <v>1611</v>
      </c>
      <c r="C128" s="133" t="s">
        <v>233</v>
      </c>
      <c r="D128" s="179">
        <f>VLOOKUP('431.1.1'!A88,'431.1.1'!A88:N234,14,FALSE)</f>
        <v>23715.988140251557</v>
      </c>
    </row>
    <row r="129" spans="1:4" ht="54" thickTop="1" thickBot="1">
      <c r="A129" s="137" t="s">
        <v>1565</v>
      </c>
      <c r="B129" s="138" t="s">
        <v>1612</v>
      </c>
      <c r="C129" s="133" t="s">
        <v>233</v>
      </c>
      <c r="D129" s="179">
        <f>VLOOKUP('431.1.2'!A88,'431.1.2'!A88:N235,14,FALSE)</f>
        <v>18550.761138072907</v>
      </c>
    </row>
    <row r="130" spans="1:4" ht="54" thickTop="1" thickBot="1">
      <c r="A130" s="137" t="s">
        <v>1568</v>
      </c>
      <c r="B130" s="138" t="s">
        <v>1613</v>
      </c>
      <c r="C130" s="133" t="s">
        <v>233</v>
      </c>
      <c r="D130" s="179">
        <f>VLOOKUP('431.2.1'!A88,'431.2.1'!A88:N236,14,FALSE)</f>
        <v>24592.430107067037</v>
      </c>
    </row>
    <row r="131" spans="1:4" ht="54" thickTop="1" thickBot="1">
      <c r="A131" s="137" t="s">
        <v>1569</v>
      </c>
      <c r="B131" s="138" t="s">
        <v>1614</v>
      </c>
      <c r="C131" s="133" t="s">
        <v>233</v>
      </c>
      <c r="D131" s="179">
        <f>VLOOKUP('431.2.2'!A88,'431.2.2'!A88:N237,14,FALSE)</f>
        <v>19220.495093846999</v>
      </c>
    </row>
    <row r="132" spans="1:4" ht="54" thickTop="1" thickBot="1">
      <c r="A132" s="137" t="s">
        <v>1050</v>
      </c>
      <c r="B132" s="138" t="s">
        <v>1210</v>
      </c>
      <c r="C132" s="133" t="s">
        <v>233</v>
      </c>
      <c r="D132" s="179">
        <f>VLOOKUP('432.1'!A88,'432.1'!A88:N238,14,FALSE)</f>
        <v>7356.8600413796157</v>
      </c>
    </row>
    <row r="133" spans="1:4" ht="54" thickTop="1" thickBot="1">
      <c r="A133" s="137" t="s">
        <v>1051</v>
      </c>
      <c r="B133" s="138" t="s">
        <v>1964</v>
      </c>
      <c r="C133" s="133" t="s">
        <v>233</v>
      </c>
      <c r="D133" s="179">
        <f>VLOOKUP('432.2'!A88,'432.2'!A88:N239,14,FALSE)</f>
        <v>6890.7716478753864</v>
      </c>
    </row>
    <row r="134" spans="1:4" ht="54" thickTop="1" thickBot="1">
      <c r="A134" s="137" t="s">
        <v>1052</v>
      </c>
      <c r="B134" s="138" t="s">
        <v>1965</v>
      </c>
      <c r="C134" s="133" t="s">
        <v>233</v>
      </c>
      <c r="D134" s="179">
        <f>VLOOKUP('433.1'!A88,'433.1'!A88:N240,14,FALSE)</f>
        <v>6068.4550525858067</v>
      </c>
    </row>
    <row r="135" spans="1:4" ht="54" thickTop="1" thickBot="1">
      <c r="A135" s="137" t="s">
        <v>1053</v>
      </c>
      <c r="B135" s="138" t="s">
        <v>1966</v>
      </c>
      <c r="C135" s="133" t="s">
        <v>233</v>
      </c>
      <c r="D135" s="179">
        <f>VLOOKUP('433.2'!A88,'433.2'!A88:N241,14,FALSE)</f>
        <v>5605.2142505273678</v>
      </c>
    </row>
    <row r="136" spans="1:4" ht="54" thickTop="1" thickBot="1">
      <c r="A136" s="137" t="s">
        <v>1054</v>
      </c>
      <c r="B136" s="138" t="s">
        <v>1967</v>
      </c>
      <c r="C136" s="133" t="s">
        <v>233</v>
      </c>
      <c r="D136" s="179">
        <f>VLOOKUP('433.3'!A88,'433.3'!A88:N242,14,FALSE)</f>
        <v>6690.1729234808463</v>
      </c>
    </row>
    <row r="137" spans="1:4" ht="54" thickTop="1" thickBot="1">
      <c r="A137" s="137" t="s">
        <v>1055</v>
      </c>
      <c r="B137" s="138" t="s">
        <v>1211</v>
      </c>
      <c r="C137" s="133" t="s">
        <v>233</v>
      </c>
      <c r="D137" s="179">
        <f>VLOOKUP('433.4'!A88,'433.4'!A88:N243,14,FALSE)</f>
        <v>4270.3858016183203</v>
      </c>
    </row>
    <row r="138" spans="1:4" ht="54" thickTop="1" thickBot="1">
      <c r="A138" s="137" t="s">
        <v>1056</v>
      </c>
      <c r="B138" s="138" t="s">
        <v>1968</v>
      </c>
      <c r="C138" s="133" t="s">
        <v>233</v>
      </c>
      <c r="D138" s="179">
        <f>VLOOKUP('433.5'!A88,'433.5'!A88:N244,14,FALSE)</f>
        <v>7630.3924610172862</v>
      </c>
    </row>
    <row r="139" spans="1:4" ht="54" thickTop="1" thickBot="1">
      <c r="A139" s="137" t="s">
        <v>1057</v>
      </c>
      <c r="B139" s="138" t="s">
        <v>1969</v>
      </c>
      <c r="C139" s="133" t="s">
        <v>233</v>
      </c>
      <c r="D139" s="179">
        <f>VLOOKUP('433.6'!A88,'433.6'!A88:N245,14,FALSE)</f>
        <v>7111.8831045066554</v>
      </c>
    </row>
    <row r="140" spans="1:4" ht="54" thickTop="1" thickBot="1">
      <c r="A140" s="137" t="s">
        <v>1058</v>
      </c>
      <c r="B140" s="138" t="s">
        <v>1970</v>
      </c>
      <c r="C140" s="133" t="s">
        <v>233</v>
      </c>
      <c r="D140" s="179">
        <f>VLOOKUP('433.7'!A88,'433.7'!A88:N246,14,FALSE)</f>
        <v>8516.4382010314985</v>
      </c>
    </row>
    <row r="141" spans="1:4" ht="54" thickTop="1" thickBot="1">
      <c r="A141" s="137" t="s">
        <v>1059</v>
      </c>
      <c r="B141" s="138" t="s">
        <v>1212</v>
      </c>
      <c r="C141" s="133" t="s">
        <v>233</v>
      </c>
      <c r="D141" s="179">
        <f>VLOOKUP('433.8'!A88,'433.8'!A88:N247,14,FALSE)</f>
        <v>5411.8016000874768</v>
      </c>
    </row>
    <row r="142" spans="1:4" ht="54" thickTop="1" thickBot="1">
      <c r="A142" s="137" t="s">
        <v>1060</v>
      </c>
      <c r="B142" s="138" t="s">
        <v>1971</v>
      </c>
      <c r="C142" s="133" t="s">
        <v>387</v>
      </c>
      <c r="D142" s="179">
        <f>VLOOKUP('440.1'!A89,'440.1'!A89:N248,14,FALSE)</f>
        <v>303283.6220320409</v>
      </c>
    </row>
    <row r="143" spans="1:4" ht="54" thickTop="1" thickBot="1">
      <c r="A143" s="137" t="s">
        <v>1061</v>
      </c>
      <c r="B143" s="138" t="s">
        <v>1972</v>
      </c>
      <c r="C143" s="133" t="s">
        <v>387</v>
      </c>
      <c r="D143" s="179">
        <f>VLOOKUP('440.2'!A93,'440.2'!A93:N250,14,FALSE)</f>
        <v>303283.62203204085</v>
      </c>
    </row>
    <row r="144" spans="1:4" ht="54" thickTop="1" thickBot="1">
      <c r="A144" s="137" t="s">
        <v>1062</v>
      </c>
      <c r="B144" s="138" t="s">
        <v>1973</v>
      </c>
      <c r="C144" s="133" t="s">
        <v>387</v>
      </c>
      <c r="D144" s="179">
        <f>VLOOKUP('440.3'!A93,'440.3'!A93:N252,14,FALSE)</f>
        <v>303283.62203204085</v>
      </c>
    </row>
    <row r="145" spans="1:4" ht="54" thickTop="1" thickBot="1">
      <c r="A145" s="137" t="s">
        <v>1063</v>
      </c>
      <c r="B145" s="138" t="s">
        <v>1213</v>
      </c>
      <c r="C145" s="133" t="s">
        <v>387</v>
      </c>
      <c r="D145" s="179">
        <f>VLOOKUP('440.4'!A93,'440.4'!A93:N254,14,FALSE)</f>
        <v>326820.37613543432</v>
      </c>
    </row>
    <row r="146" spans="1:4" ht="54" thickTop="1" thickBot="1">
      <c r="A146" s="137" t="s">
        <v>1064</v>
      </c>
      <c r="B146" s="138" t="s">
        <v>1974</v>
      </c>
      <c r="C146" s="133" t="s">
        <v>387</v>
      </c>
      <c r="D146" s="179">
        <f>VLOOKUP('441.1'!A93,'441.1'!A93:N256,14,FALSE)</f>
        <v>303283.62203204085</v>
      </c>
    </row>
    <row r="147" spans="1:4" ht="54" thickTop="1" thickBot="1">
      <c r="A147" s="137" t="s">
        <v>1065</v>
      </c>
      <c r="B147" s="138" t="s">
        <v>1975</v>
      </c>
      <c r="C147" s="133" t="s">
        <v>387</v>
      </c>
      <c r="D147" s="179">
        <f>VLOOKUP('441.2'!A92,'441.2'!A92:N258,14,FALSE)</f>
        <v>303283.62203204085</v>
      </c>
    </row>
    <row r="148" spans="1:4" ht="54" thickTop="1" thickBot="1">
      <c r="A148" s="137" t="s">
        <v>1066</v>
      </c>
      <c r="B148" s="138" t="s">
        <v>1976</v>
      </c>
      <c r="C148" s="133" t="s">
        <v>387</v>
      </c>
      <c r="D148" s="179">
        <f>VLOOKUP('441.3'!A93,'441.3'!A93:N260,14,FALSE)</f>
        <v>303283.62203204085</v>
      </c>
    </row>
    <row r="149" spans="1:4" ht="54" thickTop="1" thickBot="1">
      <c r="A149" s="137" t="s">
        <v>1067</v>
      </c>
      <c r="B149" s="138" t="s">
        <v>1977</v>
      </c>
      <c r="C149" s="133" t="s">
        <v>387</v>
      </c>
      <c r="D149" s="179">
        <f>VLOOKUP('441.4'!A92,'441.4'!A92:N262,14,FALSE)</f>
        <v>326820.37613543432</v>
      </c>
    </row>
    <row r="150" spans="1:4" ht="54" thickTop="1" thickBot="1">
      <c r="A150" s="137" t="s">
        <v>1068</v>
      </c>
      <c r="B150" s="138" t="s">
        <v>1957</v>
      </c>
      <c r="C150" s="133" t="s">
        <v>387</v>
      </c>
      <c r="D150" s="179">
        <f>VLOOKUP('450.1'!A95,'450.1'!A95:N264,14,FALSE)</f>
        <v>305257.77095042652</v>
      </c>
    </row>
    <row r="151" spans="1:4" ht="54" thickTop="1" thickBot="1">
      <c r="A151" s="137" t="s">
        <v>1069</v>
      </c>
      <c r="B151" s="138" t="s">
        <v>1978</v>
      </c>
      <c r="C151" s="133" t="s">
        <v>387</v>
      </c>
      <c r="D151" s="179">
        <f>VLOOKUP('450.2'!A93,'450.2'!A93:N266,14,FALSE)</f>
        <v>305257.77095042652</v>
      </c>
    </row>
    <row r="152" spans="1:4" ht="54" thickTop="1" thickBot="1">
      <c r="A152" s="137" t="s">
        <v>1070</v>
      </c>
      <c r="B152" s="138" t="s">
        <v>1979</v>
      </c>
      <c r="C152" s="133" t="s">
        <v>387</v>
      </c>
      <c r="D152" s="179">
        <f>VLOOKUP('450.3'!A93,'450.3'!A93:N268,14,FALSE)</f>
        <v>305257.77095042652</v>
      </c>
    </row>
    <row r="153" spans="1:4" ht="54" thickTop="1" thickBot="1">
      <c r="A153" s="137" t="s">
        <v>1071</v>
      </c>
      <c r="B153" s="138" t="s">
        <v>1980</v>
      </c>
      <c r="C153" s="133" t="s">
        <v>387</v>
      </c>
      <c r="D153" s="179">
        <f>VLOOKUP('450.4'!A92,'450.4'!A92:N270,14,FALSE)</f>
        <v>305257.77095042652</v>
      </c>
    </row>
    <row r="154" spans="1:4" ht="63.75" customHeight="1" thickTop="1" thickBot="1">
      <c r="A154" s="137" t="s">
        <v>1072</v>
      </c>
      <c r="B154" s="138" t="s">
        <v>1981</v>
      </c>
      <c r="C154" s="133" t="s">
        <v>387</v>
      </c>
      <c r="D154" s="179">
        <f>VLOOKUP('450.5'!A92,'450.5'!A92:N272,14,FALSE)</f>
        <v>305257.77095042652</v>
      </c>
    </row>
    <row r="155" spans="1:4" ht="54" thickTop="1" thickBot="1">
      <c r="A155" s="137" t="s">
        <v>1073</v>
      </c>
      <c r="B155" s="138" t="s">
        <v>1982</v>
      </c>
      <c r="C155" s="133" t="s">
        <v>387</v>
      </c>
      <c r="D155" s="179">
        <f>VLOOKUP('450.6'!A93,'450.6'!A93:N274,14,FALSE)</f>
        <v>305257.77095042652</v>
      </c>
    </row>
    <row r="156" spans="1:4" ht="54" thickTop="1" thickBot="1">
      <c r="A156" s="137" t="s">
        <v>1074</v>
      </c>
      <c r="B156" s="138" t="s">
        <v>1983</v>
      </c>
      <c r="C156" s="133" t="s">
        <v>387</v>
      </c>
      <c r="D156" s="179">
        <f>VLOOKUP('450.7'!A93,'450.7'!A93:N275,14,FALSE)</f>
        <v>305257.77095042652</v>
      </c>
    </row>
    <row r="157" spans="1:4" ht="54" thickTop="1" thickBot="1">
      <c r="A157" s="137" t="s">
        <v>1075</v>
      </c>
      <c r="B157" s="138" t="s">
        <v>1984</v>
      </c>
      <c r="C157" s="133" t="s">
        <v>387</v>
      </c>
      <c r="D157" s="179">
        <f>VLOOKUP('450.8'!A93,'450.8'!A93:N276,14,FALSE)</f>
        <v>305257.77095042652</v>
      </c>
    </row>
    <row r="158" spans="1:4" ht="54" thickTop="1" thickBot="1">
      <c r="A158" s="137" t="s">
        <v>1584</v>
      </c>
      <c r="B158" s="138" t="s">
        <v>1615</v>
      </c>
      <c r="C158" s="133" t="s">
        <v>387</v>
      </c>
      <c r="D158" s="179">
        <f>VLOOKUP('450.10'!A92,'450.10'!A92:N277,14,FALSE)</f>
        <v>339330.25396560592</v>
      </c>
    </row>
    <row r="159" spans="1:4" ht="54" thickTop="1" thickBot="1">
      <c r="A159" s="137" t="s">
        <v>1586</v>
      </c>
      <c r="B159" s="138" t="s">
        <v>1616</v>
      </c>
      <c r="C159" s="133" t="s">
        <v>387</v>
      </c>
      <c r="D159" s="179">
        <f>VLOOKUP('450.11'!A92,'450.11'!A92:N278,14,FALSE)</f>
        <v>339330.25396560592</v>
      </c>
    </row>
    <row r="160" spans="1:4" ht="54" thickTop="1" thickBot="1">
      <c r="A160" s="137" t="s">
        <v>1588</v>
      </c>
      <c r="B160" s="138" t="s">
        <v>1617</v>
      </c>
      <c r="C160" s="133" t="s">
        <v>387</v>
      </c>
      <c r="D160" s="179">
        <f>VLOOKUP('450.12'!A92,'450.11'!A92:N279,14,FALSE)</f>
        <v>339330.25396560592</v>
      </c>
    </row>
    <row r="161" spans="1:4" ht="54" thickTop="1" thickBot="1">
      <c r="A161" s="137" t="s">
        <v>1076</v>
      </c>
      <c r="B161" s="138" t="s">
        <v>1985</v>
      </c>
      <c r="C161" s="133" t="s">
        <v>387</v>
      </c>
      <c r="D161" s="179">
        <f>VLOOKUP('451.1'!A92,'451.1'!A92:N280,14,FALSE)</f>
        <v>305257.77095042652</v>
      </c>
    </row>
    <row r="162" spans="1:4" ht="54" thickTop="1" thickBot="1">
      <c r="A162" s="137" t="s">
        <v>1077</v>
      </c>
      <c r="B162" s="138" t="s">
        <v>1986</v>
      </c>
      <c r="C162" s="133" t="s">
        <v>387</v>
      </c>
      <c r="D162" s="179">
        <f>VLOOKUP('451.2'!A93,'451.2'!A93:N281,14,FALSE)</f>
        <v>305257.77095042652</v>
      </c>
    </row>
    <row r="163" spans="1:4" ht="54" thickTop="1" thickBot="1">
      <c r="A163" s="137" t="s">
        <v>1078</v>
      </c>
      <c r="B163" s="138" t="s">
        <v>1987</v>
      </c>
      <c r="C163" s="133" t="s">
        <v>387</v>
      </c>
      <c r="D163" s="179">
        <f>VLOOKUP('451.3'!A92,'451.3'!A92:N282,14,FALSE)</f>
        <v>305257.77095042652</v>
      </c>
    </row>
    <row r="164" spans="1:4" ht="54" thickTop="1" thickBot="1">
      <c r="A164" s="137" t="s">
        <v>1079</v>
      </c>
      <c r="B164" s="138" t="s">
        <v>1988</v>
      </c>
      <c r="C164" s="133" t="s">
        <v>387</v>
      </c>
      <c r="D164" s="179">
        <f>VLOOKUP('451.4'!A92,'451.4'!A92:N283,14,FALSE)</f>
        <v>339330.25396560592</v>
      </c>
    </row>
    <row r="165" spans="1:4" ht="54" thickTop="1" thickBot="1">
      <c r="A165" s="137" t="s">
        <v>1080</v>
      </c>
      <c r="B165" s="138" t="s">
        <v>1989</v>
      </c>
      <c r="C165" s="133" t="s">
        <v>387</v>
      </c>
      <c r="D165" s="179">
        <f>VLOOKUP('452.1'!A93,'452.1'!A93:N284,14,FALSE)</f>
        <v>305257.77095042652</v>
      </c>
    </row>
    <row r="166" spans="1:4" ht="54" thickTop="1" thickBot="1">
      <c r="A166" s="137" t="s">
        <v>1081</v>
      </c>
      <c r="B166" s="138" t="s">
        <v>1990</v>
      </c>
      <c r="C166" s="133" t="s">
        <v>387</v>
      </c>
      <c r="D166" s="179">
        <f>VLOOKUP('452.2'!A93,'452.2'!A93:N285,14,FALSE)</f>
        <v>305257.77095042652</v>
      </c>
    </row>
    <row r="167" spans="1:4" ht="54" thickTop="1" thickBot="1">
      <c r="A167" s="137" t="s">
        <v>1082</v>
      </c>
      <c r="B167" s="138" t="s">
        <v>1991</v>
      </c>
      <c r="C167" s="133" t="s">
        <v>387</v>
      </c>
      <c r="D167" s="179">
        <f>VLOOKUP('452.3'!A92,'452.3'!A92:N286,14,FALSE)</f>
        <v>305257.77095042652</v>
      </c>
    </row>
    <row r="168" spans="1:4" ht="54" thickTop="1" thickBot="1">
      <c r="A168" s="137" t="s">
        <v>1083</v>
      </c>
      <c r="B168" s="138" t="s">
        <v>1992</v>
      </c>
      <c r="C168" s="133" t="s">
        <v>387</v>
      </c>
      <c r="D168" s="179">
        <f>VLOOKUP('452.4'!A93,'452.4'!A93:N287,14,FALSE)</f>
        <v>305257.77095042652</v>
      </c>
    </row>
    <row r="169" spans="1:4" ht="54" thickTop="1" thickBot="1">
      <c r="A169" s="137" t="s">
        <v>1084</v>
      </c>
      <c r="B169" s="138" t="s">
        <v>1214</v>
      </c>
      <c r="C169" s="133" t="s">
        <v>387</v>
      </c>
      <c r="D169" s="179">
        <f>VLOOKUP('453.1'!A92,'453.1'!A92:N288,14,FALSE)</f>
        <v>302554.44110191148</v>
      </c>
    </row>
    <row r="170" spans="1:4" ht="54" thickTop="1" thickBot="1">
      <c r="A170" s="137" t="s">
        <v>1085</v>
      </c>
      <c r="B170" s="138" t="s">
        <v>1993</v>
      </c>
      <c r="C170" s="133" t="s">
        <v>233</v>
      </c>
      <c r="D170" s="179">
        <f>VLOOKUP('460.1'!A87,'460.1'!A87:N289,14,FALSE)</f>
        <v>6153.5527175763636</v>
      </c>
    </row>
    <row r="171" spans="1:4" ht="54" thickTop="1" thickBot="1">
      <c r="A171" s="195" t="s">
        <v>2017</v>
      </c>
      <c r="B171" s="138" t="s">
        <v>2073</v>
      </c>
      <c r="C171" s="133" t="s">
        <v>233</v>
      </c>
      <c r="D171" s="179">
        <f>VLOOKUP('460.2'!A87,'460.2'!A87:N290,14,FALSE)</f>
        <v>3076.7763587881818</v>
      </c>
    </row>
    <row r="172" spans="1:4" ht="51.75" customHeight="1" thickTop="1" thickBot="1">
      <c r="A172" s="137" t="s">
        <v>1086</v>
      </c>
      <c r="B172" s="138" t="s">
        <v>1215</v>
      </c>
      <c r="C172" s="133" t="s">
        <v>387</v>
      </c>
      <c r="D172" s="179">
        <f>VLOOKUP('461.1'!A87,'461.1'!A87:N291,14,FALSE)</f>
        <v>111413.40433081501</v>
      </c>
    </row>
    <row r="173" spans="1:4" ht="54" thickTop="1" thickBot="1">
      <c r="A173" s="137" t="s">
        <v>1087</v>
      </c>
      <c r="B173" s="138" t="s">
        <v>1216</v>
      </c>
      <c r="C173" s="133" t="s">
        <v>387</v>
      </c>
      <c r="D173" s="179">
        <f>VLOOKUP('461.2'!A89,'461.2'!A89:N294,14,FALSE)</f>
        <v>134173.18242742741</v>
      </c>
    </row>
    <row r="174" spans="1:4" ht="54" thickTop="1" thickBot="1">
      <c r="A174" s="137" t="s">
        <v>1598</v>
      </c>
      <c r="B174" s="138" t="s">
        <v>2078</v>
      </c>
      <c r="C174" s="133" t="s">
        <v>387</v>
      </c>
      <c r="D174" s="179">
        <f>VLOOKUP('462.1.1'!A88,'462.1.1'!A88:N293,14,FALSE)</f>
        <v>180249.62487636186</v>
      </c>
    </row>
    <row r="175" spans="1:4" ht="54" thickTop="1" thickBot="1">
      <c r="A175" s="137" t="s">
        <v>1599</v>
      </c>
      <c r="B175" s="138" t="s">
        <v>2079</v>
      </c>
      <c r="C175" s="133" t="s">
        <v>387</v>
      </c>
      <c r="D175" s="179">
        <f>VLOOKUP('462.1.2'!A88,'462.1.2'!A88:N294,14,FALSE)</f>
        <v>182714.23530486476</v>
      </c>
    </row>
    <row r="176" spans="1:4" ht="54" thickTop="1" thickBot="1">
      <c r="A176" s="137" t="s">
        <v>1600</v>
      </c>
      <c r="B176" s="138" t="s">
        <v>2082</v>
      </c>
      <c r="C176" s="133" t="s">
        <v>387</v>
      </c>
      <c r="D176" s="179">
        <f>VLOOKUP('462.2.1'!A88,'462.2.1'!A88:N295,14,FALSE)</f>
        <v>196773.34686987603</v>
      </c>
    </row>
    <row r="177" spans="1:4" ht="54" thickTop="1" thickBot="1">
      <c r="A177" s="137" t="s">
        <v>1601</v>
      </c>
      <c r="B177" s="138" t="s">
        <v>2083</v>
      </c>
      <c r="C177" s="133" t="s">
        <v>387</v>
      </c>
      <c r="D177" s="179">
        <f>VLOOKUP('462.2.2'!A88,'462.2.2'!A88:N296,14,FALSE)</f>
        <v>199237.95729837893</v>
      </c>
    </row>
    <row r="178" spans="1:4" ht="54" thickTop="1" thickBot="1">
      <c r="A178" s="137" t="s">
        <v>1088</v>
      </c>
      <c r="B178" s="138" t="s">
        <v>1618</v>
      </c>
      <c r="C178" s="133" t="s">
        <v>233</v>
      </c>
      <c r="D178" s="179">
        <f>VLOOKUP('464.1'!A88,'464.1'!A88:N297,14,FALSE)</f>
        <v>6611.7222763660011</v>
      </c>
    </row>
    <row r="179" spans="1:4" ht="54" thickTop="1" thickBot="1">
      <c r="A179" s="137" t="s">
        <v>1089</v>
      </c>
      <c r="B179" s="138" t="s">
        <v>1619</v>
      </c>
      <c r="C179" s="133" t="s">
        <v>387</v>
      </c>
      <c r="D179" s="179">
        <f>VLOOKUP('465.1'!A92,'465.1'!A92:N298,14,FALSE)</f>
        <v>102039.75040805998</v>
      </c>
    </row>
    <row r="180" spans="1:4" ht="54" thickTop="1" thickBot="1">
      <c r="A180" s="137" t="s">
        <v>1602</v>
      </c>
      <c r="B180" s="138" t="s">
        <v>1620</v>
      </c>
      <c r="C180" s="133" t="s">
        <v>387</v>
      </c>
      <c r="D180" s="179">
        <f>VLOOKUP('465.2'!A92,'465.2'!A92:N299,14,FALSE)</f>
        <v>28560.770678024499</v>
      </c>
    </row>
    <row r="181" spans="1:4" ht="54" thickTop="1" thickBot="1">
      <c r="A181" s="137" t="s">
        <v>1090</v>
      </c>
      <c r="B181" s="138" t="s">
        <v>1621</v>
      </c>
      <c r="C181" s="133" t="s">
        <v>144</v>
      </c>
      <c r="D181" s="179">
        <f>VLOOKUP('466.1'!A92,'466.1'!A92:N300,14,FALSE)</f>
        <v>3337.1990611227557</v>
      </c>
    </row>
    <row r="182" spans="1:4" ht="54" thickTop="1" thickBot="1">
      <c r="A182" s="137" t="s">
        <v>1091</v>
      </c>
      <c r="B182" s="138" t="s">
        <v>1622</v>
      </c>
      <c r="C182" s="133" t="s">
        <v>144</v>
      </c>
      <c r="D182" s="179">
        <f>VLOOKUP('466.2'!A96,'466.2'!A96:N301,14,FALSE)</f>
        <v>3910.4219218705757</v>
      </c>
    </row>
    <row r="183" spans="1:4" ht="54" thickTop="1" thickBot="1">
      <c r="A183" s="139" t="s">
        <v>1092</v>
      </c>
      <c r="B183" s="140" t="s">
        <v>1735</v>
      </c>
      <c r="C183" s="133" t="s">
        <v>387</v>
      </c>
      <c r="D183" s="179">
        <f>VLOOKUP('500.1'!A95,'500.1'!A95:N302,14,FALSE)</f>
        <v>729786.40930367657</v>
      </c>
    </row>
    <row r="184" spans="1:4" ht="54" thickTop="1" thickBot="1">
      <c r="A184" s="137" t="s">
        <v>1624</v>
      </c>
      <c r="B184" s="138" t="s">
        <v>1736</v>
      </c>
      <c r="C184" s="133" t="s">
        <v>387</v>
      </c>
      <c r="D184" s="179">
        <f>VLOOKUP('500.2'!A95,'500.2'!A95:N303,14,FALSE)</f>
        <v>739131.95431152149</v>
      </c>
    </row>
    <row r="185" spans="1:4" ht="57.75" thickTop="1" thickBot="1">
      <c r="A185" s="137" t="s">
        <v>1093</v>
      </c>
      <c r="B185" s="138" t="s">
        <v>1875</v>
      </c>
      <c r="C185" s="133" t="s">
        <v>377</v>
      </c>
      <c r="D185" s="179">
        <f>VLOOKUP('501.1'!A88,'501.1'!A88:N304,14,FALSE)</f>
        <v>1143.7843277623399</v>
      </c>
    </row>
    <row r="186" spans="1:4" ht="57.75" thickTop="1" thickBot="1">
      <c r="A186" s="137" t="s">
        <v>1626</v>
      </c>
      <c r="B186" s="138" t="s">
        <v>1876</v>
      </c>
      <c r="C186" s="133" t="s">
        <v>377</v>
      </c>
      <c r="D186" s="179">
        <f>VLOOKUP('501.10'!A88,'501.10'!A88:N305,14,FALSE)</f>
        <v>1074.8816574152108</v>
      </c>
    </row>
    <row r="187" spans="1:4" ht="57.75" thickTop="1" thickBot="1">
      <c r="A187" s="137" t="s">
        <v>1627</v>
      </c>
      <c r="B187" s="138" t="s">
        <v>1877</v>
      </c>
      <c r="C187" s="133" t="s">
        <v>377</v>
      </c>
      <c r="D187" s="179">
        <f>VLOOKUP('501.20'!A88,'501.20'!A88:N306,14,FALSE)</f>
        <v>536.04972246233058</v>
      </c>
    </row>
    <row r="188" spans="1:4" ht="54" thickTop="1" thickBot="1">
      <c r="A188" s="137" t="s">
        <v>1628</v>
      </c>
      <c r="B188" s="138" t="s">
        <v>1737</v>
      </c>
      <c r="C188" s="133" t="s">
        <v>387</v>
      </c>
      <c r="D188" s="179">
        <f>VLOOKUP('505.1'!A84,'505.1'!A84:N307,14,FALSE)</f>
        <v>666021.49387297197</v>
      </c>
    </row>
    <row r="189" spans="1:4" ht="54" thickTop="1" thickBot="1">
      <c r="A189" s="137" t="s">
        <v>1094</v>
      </c>
      <c r="B189" s="138" t="s">
        <v>1738</v>
      </c>
      <c r="C189" s="133" t="s">
        <v>233</v>
      </c>
      <c r="D189" s="179">
        <f>VLOOKUP('510.1'!A84,'510.1'!A84:N308,14,FALSE)</f>
        <v>68338.078270458573</v>
      </c>
    </row>
    <row r="190" spans="1:4" ht="54" thickTop="1" thickBot="1">
      <c r="A190" s="137" t="s">
        <v>1632</v>
      </c>
      <c r="B190" s="138" t="s">
        <v>1217</v>
      </c>
      <c r="C190" s="133" t="s">
        <v>387</v>
      </c>
      <c r="D190" s="179">
        <f>VLOOKUP('600.1.1'!A85,'600.1.1'!A85:N311,14,FALSE)</f>
        <v>28447.518599338091</v>
      </c>
    </row>
    <row r="191" spans="1:4" ht="54" thickTop="1" thickBot="1">
      <c r="A191" s="137" t="s">
        <v>1633</v>
      </c>
      <c r="B191" s="138" t="s">
        <v>1739</v>
      </c>
      <c r="C191" s="133" t="s">
        <v>387</v>
      </c>
      <c r="D191" s="179">
        <f>VLOOKUP('600.2.1'!A88,'600.2.1'!A88:N310,14,FALSE)</f>
        <v>112346.90037488125</v>
      </c>
    </row>
    <row r="192" spans="1:4" ht="54" thickTop="1" thickBot="1">
      <c r="A192" s="137" t="s">
        <v>1634</v>
      </c>
      <c r="B192" s="138" t="s">
        <v>1740</v>
      </c>
      <c r="C192" s="133" t="s">
        <v>387</v>
      </c>
      <c r="D192" s="179">
        <f>VLOOKUP('600.2.2'!A90,'600.2.2'!A90:N312,14,FALSE)</f>
        <v>160090.09729944254</v>
      </c>
    </row>
    <row r="193" spans="1:4" ht="54" thickTop="1" thickBot="1">
      <c r="A193" s="137" t="s">
        <v>1635</v>
      </c>
      <c r="B193" s="138" t="s">
        <v>1741</v>
      </c>
      <c r="C193" s="133" t="s">
        <v>387</v>
      </c>
      <c r="D193" s="179">
        <f>VLOOKUP('600.2.3'!A89,'600.2.3'!A89:N312,14,FALSE)</f>
        <v>27847.72651489409</v>
      </c>
    </row>
    <row r="194" spans="1:4" ht="54" thickTop="1" thickBot="1">
      <c r="A194" s="137" t="s">
        <v>1636</v>
      </c>
      <c r="B194" s="138" t="s">
        <v>1742</v>
      </c>
      <c r="C194" s="133" t="s">
        <v>387</v>
      </c>
      <c r="D194" s="179">
        <f>VLOOKUP('600.2.4'!A88,'600.2.4'!A88:N312,14,FALSE)</f>
        <v>35243.034339510225</v>
      </c>
    </row>
    <row r="195" spans="1:4" ht="54" thickTop="1" thickBot="1">
      <c r="A195" s="137" t="s">
        <v>1095</v>
      </c>
      <c r="B195" s="138" t="s">
        <v>2094</v>
      </c>
      <c r="C195" s="133" t="s">
        <v>387</v>
      </c>
      <c r="D195" s="179">
        <f>VLOOKUP('610.1'!A89,'610.1'!A89:N314,14,FALSE)</f>
        <v>59457.669081004926</v>
      </c>
    </row>
    <row r="196" spans="1:4" ht="54" thickTop="1" thickBot="1">
      <c r="A196" s="137" t="s">
        <v>1096</v>
      </c>
      <c r="B196" s="138" t="s">
        <v>1743</v>
      </c>
      <c r="C196" s="133" t="s">
        <v>387</v>
      </c>
      <c r="D196" s="179">
        <f>VLOOKUP('610.2'!A89,'610.2'!A89:N315,14,FALSE)</f>
        <v>59793.091612165466</v>
      </c>
    </row>
    <row r="197" spans="1:4" ht="54" thickTop="1" thickBot="1">
      <c r="A197" s="137" t="s">
        <v>1638</v>
      </c>
      <c r="B197" s="138" t="s">
        <v>1744</v>
      </c>
      <c r="C197" s="133" t="s">
        <v>387</v>
      </c>
      <c r="D197" s="179">
        <f>VLOOKUP('610.3'!A89,'610.3'!A89:N316,14,FALSE)</f>
        <v>78075.229836053099</v>
      </c>
    </row>
    <row r="198" spans="1:4" ht="54" thickTop="1" thickBot="1">
      <c r="A198" s="137" t="s">
        <v>1640</v>
      </c>
      <c r="B198" s="138" t="s">
        <v>1745</v>
      </c>
      <c r="C198" s="133" t="s">
        <v>387</v>
      </c>
      <c r="D198" s="179">
        <f>VLOOKUP('610.4'!A89,'610.4'!A89:N317,14,FALSE)</f>
        <v>111581.04481177934</v>
      </c>
    </row>
    <row r="199" spans="1:4" ht="54" thickTop="1" thickBot="1">
      <c r="A199" s="137" t="s">
        <v>1642</v>
      </c>
      <c r="B199" s="138" t="s">
        <v>1218</v>
      </c>
      <c r="C199" s="133" t="s">
        <v>387</v>
      </c>
      <c r="D199" s="179">
        <f>VLOOKUP('610.5'!A89,'610.5'!A89:N318,14,FALSE)</f>
        <v>107146.93729522915</v>
      </c>
    </row>
    <row r="200" spans="1:4" ht="54" thickTop="1" thickBot="1">
      <c r="A200" s="137" t="s">
        <v>1644</v>
      </c>
      <c r="B200" s="138" t="s">
        <v>1746</v>
      </c>
      <c r="C200" s="133" t="s">
        <v>387</v>
      </c>
      <c r="D200" s="179">
        <f>VLOOKUP('610.6'!A89,'610.6'!A89:N319,14,FALSE)</f>
        <v>105594.07734045053</v>
      </c>
    </row>
    <row r="201" spans="1:4" ht="54" thickTop="1" thickBot="1">
      <c r="A201" s="137" t="s">
        <v>1646</v>
      </c>
      <c r="B201" s="138" t="s">
        <v>1747</v>
      </c>
      <c r="C201" s="133" t="s">
        <v>387</v>
      </c>
      <c r="D201" s="179">
        <f>VLOOKUP('610.7'!A89,'610.7'!A89:N320,14,FALSE)</f>
        <v>72758.024405680204</v>
      </c>
    </row>
    <row r="202" spans="1:4" ht="54" thickTop="1" thickBot="1">
      <c r="A202" s="137" t="s">
        <v>1097</v>
      </c>
      <c r="B202" s="138" t="s">
        <v>1748</v>
      </c>
      <c r="C202" s="133" t="s">
        <v>144</v>
      </c>
      <c r="D202" s="179">
        <f>VLOOKUP('620.1'!A88,'620.1'!A88:N321,14,FALSE)</f>
        <v>350135.64251306199</v>
      </c>
    </row>
    <row r="203" spans="1:4" ht="54" thickTop="1" thickBot="1">
      <c r="A203" s="137" t="s">
        <v>1098</v>
      </c>
      <c r="B203" s="138" t="s">
        <v>1878</v>
      </c>
      <c r="C203" s="133" t="s">
        <v>144</v>
      </c>
      <c r="D203" s="179">
        <f>VLOOKUP('620.2'!A88,'620.2'!A88:N322,14,FALSE)</f>
        <v>350135.64251306199</v>
      </c>
    </row>
    <row r="204" spans="1:4" ht="54" thickTop="1" thickBot="1">
      <c r="A204" s="137" t="s">
        <v>1099</v>
      </c>
      <c r="B204" s="138" t="s">
        <v>1749</v>
      </c>
      <c r="C204" s="133" t="s">
        <v>1845</v>
      </c>
      <c r="D204" s="179">
        <f>VLOOKUP('620.3'!A91,'620.3'!A91:N321,14,FALSE)</f>
        <v>51485785.548481748</v>
      </c>
    </row>
    <row r="205" spans="1:4" ht="54" thickTop="1" thickBot="1">
      <c r="A205" s="137" t="s">
        <v>1650</v>
      </c>
      <c r="B205" s="138" t="s">
        <v>1750</v>
      </c>
      <c r="C205" s="133" t="s">
        <v>144</v>
      </c>
      <c r="D205" s="179">
        <f>VLOOKUP('621.1.1'!A95,'621.1.1'!A95:N325,14,FALSE)</f>
        <v>2376210.6858762926</v>
      </c>
    </row>
    <row r="206" spans="1:4" ht="54" thickTop="1" thickBot="1">
      <c r="A206" s="137" t="s">
        <v>1652</v>
      </c>
      <c r="B206" s="138" t="s">
        <v>1751</v>
      </c>
      <c r="C206" s="133" t="s">
        <v>144</v>
      </c>
      <c r="D206" s="179">
        <f>VLOOKUP('621.1.2'!A99,'621.1.2'!A99:N326,14,FALSE)</f>
        <v>3682106.3540783203</v>
      </c>
    </row>
    <row r="207" spans="1:4" ht="54" thickTop="1" thickBot="1">
      <c r="A207" s="137" t="s">
        <v>1100</v>
      </c>
      <c r="B207" s="138" t="s">
        <v>1752</v>
      </c>
      <c r="C207" s="133" t="s">
        <v>387</v>
      </c>
      <c r="D207" s="179">
        <f>VLOOKUP('621.2'!A89,'621.2'!A89:N326,14,FALSE)</f>
        <v>2332585.4400381311</v>
      </c>
    </row>
    <row r="208" spans="1:4" ht="54" thickTop="1" thickBot="1">
      <c r="A208" s="137" t="s">
        <v>1101</v>
      </c>
      <c r="B208" s="138" t="s">
        <v>1753</v>
      </c>
      <c r="C208" s="133" t="s">
        <v>144</v>
      </c>
      <c r="D208" s="179">
        <f>VLOOKUP('621.3'!A93,'621.3'!A93:N327,14,FALSE)</f>
        <v>52997166.960793331</v>
      </c>
    </row>
    <row r="209" spans="1:4" ht="54" thickTop="1" thickBot="1">
      <c r="A209" s="137" t="s">
        <v>1102</v>
      </c>
      <c r="B209" s="138" t="s">
        <v>1754</v>
      </c>
      <c r="C209" s="133" t="s">
        <v>387</v>
      </c>
      <c r="D209" s="179">
        <f>VLOOKUP('621.4'!A93,'621.4'!A93:N328,14,FALSE)</f>
        <v>43971352.330199622</v>
      </c>
    </row>
    <row r="210" spans="1:4" ht="54" thickTop="1" thickBot="1">
      <c r="A210" s="137" t="s">
        <v>1103</v>
      </c>
      <c r="B210" s="138" t="s">
        <v>1755</v>
      </c>
      <c r="C210" s="133" t="s">
        <v>144</v>
      </c>
      <c r="D210" s="179">
        <f>VLOOKUP('621.5'!A89,'621.5'!A89:N329,14,FALSE)</f>
        <v>4105169.1657307241</v>
      </c>
    </row>
    <row r="211" spans="1:4" ht="54" thickTop="1" thickBot="1">
      <c r="A211" s="137" t="s">
        <v>1656</v>
      </c>
      <c r="B211" s="138" t="s">
        <v>1756</v>
      </c>
      <c r="C211" s="133" t="s">
        <v>144</v>
      </c>
      <c r="D211" s="179">
        <f>VLOOKUP('621.5.1'!A89,'621.5.1'!A89:N330,14,FALSE)</f>
        <v>544675.36309674452</v>
      </c>
    </row>
    <row r="212" spans="1:4" ht="54" thickTop="1" thickBot="1">
      <c r="A212" s="137" t="s">
        <v>1104</v>
      </c>
      <c r="B212" s="138" t="s">
        <v>1757</v>
      </c>
      <c r="C212" s="133" t="s">
        <v>1845</v>
      </c>
      <c r="D212" s="179">
        <f>VLOOKUP('621.6'!A98,'621.6'!A98:N331,14,FALSE)</f>
        <v>59597930.035733476</v>
      </c>
    </row>
    <row r="213" spans="1:4" ht="54" thickTop="1" thickBot="1">
      <c r="A213" s="137" t="s">
        <v>1731</v>
      </c>
      <c r="B213" s="138" t="s">
        <v>1758</v>
      </c>
      <c r="C213" s="133" t="s">
        <v>1845</v>
      </c>
      <c r="D213" s="179">
        <f>VLOOKUP('621.7'!A89,'621.7'!A89:N332,14,FALSE)</f>
        <v>718132.17364223721</v>
      </c>
    </row>
    <row r="214" spans="1:4" ht="54" thickTop="1" thickBot="1">
      <c r="A214" s="137" t="s">
        <v>1105</v>
      </c>
      <c r="B214" s="138" t="s">
        <v>1994</v>
      </c>
      <c r="C214" s="133" t="s">
        <v>233</v>
      </c>
      <c r="D214" s="179">
        <f>VLOOKUP('622.1'!A89,'622.1'!A89:N333,14,FALSE)</f>
        <v>101694.50584333346</v>
      </c>
    </row>
    <row r="215" spans="1:4" ht="54" thickTop="1" thickBot="1">
      <c r="A215" s="137" t="s">
        <v>1106</v>
      </c>
      <c r="B215" s="138" t="s">
        <v>1759</v>
      </c>
      <c r="C215" s="133" t="s">
        <v>233</v>
      </c>
      <c r="D215" s="179">
        <f>VLOOKUP('622.2'!A89,'622.2'!A89:N335,14,FALSE)</f>
        <v>514578.90580511047</v>
      </c>
    </row>
    <row r="216" spans="1:4" ht="54" thickTop="1" thickBot="1">
      <c r="A216" s="137" t="s">
        <v>1107</v>
      </c>
      <c r="B216" s="138" t="s">
        <v>1760</v>
      </c>
      <c r="C216" s="133" t="s">
        <v>233</v>
      </c>
      <c r="D216" s="179">
        <f>VLOOKUP('622.3'!A89,'622.3'!A89:N336,14,FALSE)</f>
        <v>838815.5905186598</v>
      </c>
    </row>
    <row r="217" spans="1:4" ht="54" thickTop="1" thickBot="1">
      <c r="A217" s="137" t="s">
        <v>1108</v>
      </c>
      <c r="B217" s="138" t="s">
        <v>1761</v>
      </c>
      <c r="C217" s="133" t="s">
        <v>233</v>
      </c>
      <c r="D217" s="179">
        <f>VLOOKUP('622.4'!A89,'622.4'!A89:N337,14,FALSE)</f>
        <v>825786.15295314137</v>
      </c>
    </row>
    <row r="218" spans="1:4" ht="54" thickTop="1" thickBot="1">
      <c r="A218" s="137" t="s">
        <v>1109</v>
      </c>
      <c r="B218" s="138" t="s">
        <v>1762</v>
      </c>
      <c r="C218" s="133" t="s">
        <v>144</v>
      </c>
      <c r="D218" s="179">
        <f>VLOOKUP('622.5'!A89,'622.5'!A89:N338,14,FALSE)</f>
        <v>74289.555689452187</v>
      </c>
    </row>
    <row r="219" spans="1:4" ht="54" thickTop="1" thickBot="1">
      <c r="A219" s="137" t="s">
        <v>1110</v>
      </c>
      <c r="B219" s="138" t="s">
        <v>1763</v>
      </c>
      <c r="C219" s="133" t="s">
        <v>144</v>
      </c>
      <c r="D219" s="179">
        <f>VLOOKUP('623.1'!A103,'623.1'!A103:N339,14,FALSE)</f>
        <v>472796.54870308354</v>
      </c>
    </row>
    <row r="220" spans="1:4" ht="54" thickTop="1" thickBot="1">
      <c r="A220" s="137" t="s">
        <v>1111</v>
      </c>
      <c r="B220" s="138" t="s">
        <v>1219</v>
      </c>
      <c r="C220" s="133" t="s">
        <v>1995</v>
      </c>
      <c r="D220" s="179">
        <f>VLOOKUP('623.2'!A89,'623.2'!A89:N340,14,FALSE)</f>
        <v>3030393.608262775</v>
      </c>
    </row>
    <row r="221" spans="1:4" ht="54" thickTop="1" thickBot="1">
      <c r="A221" s="137" t="s">
        <v>1112</v>
      </c>
      <c r="B221" s="138" t="s">
        <v>2114</v>
      </c>
      <c r="C221" s="133" t="s">
        <v>387</v>
      </c>
      <c r="D221" s="179">
        <f>VLOOKUP('630.1'!A89,'630.1'!A89:N341,14,FALSE)</f>
        <v>1070594.0088938265</v>
      </c>
    </row>
    <row r="222" spans="1:4" ht="54" thickTop="1" thickBot="1">
      <c r="A222" s="137" t="s">
        <v>1113</v>
      </c>
      <c r="B222" s="138" t="s">
        <v>2115</v>
      </c>
      <c r="C222" s="133" t="s">
        <v>387</v>
      </c>
      <c r="D222" s="179">
        <f>VLOOKUP('630.2'!A89,'630.2'!A89:N342,14,FALSE)</f>
        <v>1043645.6596914304</v>
      </c>
    </row>
    <row r="223" spans="1:4" ht="54" thickTop="1" thickBot="1">
      <c r="A223" s="137" t="s">
        <v>1114</v>
      </c>
      <c r="B223" s="138" t="s">
        <v>2116</v>
      </c>
      <c r="C223" s="133" t="s">
        <v>387</v>
      </c>
      <c r="D223" s="179">
        <f>VLOOKUP('630.3'!A89,'630.3'!A89:N343,14,FALSE)</f>
        <v>720892.49468376301</v>
      </c>
    </row>
    <row r="224" spans="1:4" ht="54" thickTop="1" thickBot="1">
      <c r="A224" s="137" t="s">
        <v>1115</v>
      </c>
      <c r="B224" s="138" t="s">
        <v>2117</v>
      </c>
      <c r="C224" s="133" t="s">
        <v>387</v>
      </c>
      <c r="D224" s="179">
        <f>VLOOKUP('630.4'!A89,'630.4'!A89:N344,14,FALSE)</f>
        <v>571984.87182094797</v>
      </c>
    </row>
    <row r="225" spans="1:4" ht="54" thickTop="1" thickBot="1">
      <c r="A225" s="137" t="s">
        <v>1116</v>
      </c>
      <c r="B225" s="138" t="s">
        <v>2118</v>
      </c>
      <c r="C225" s="133" t="s">
        <v>387</v>
      </c>
      <c r="D225" s="179">
        <f>VLOOKUP('630.5'!A93,'630.5'!A93:N345,14,FALSE)</f>
        <v>432330.10863785946</v>
      </c>
    </row>
    <row r="226" spans="1:4" ht="54" thickTop="1" thickBot="1">
      <c r="A226" s="137" t="s">
        <v>1117</v>
      </c>
      <c r="B226" s="138" t="s">
        <v>2119</v>
      </c>
      <c r="C226" s="133" t="s">
        <v>387</v>
      </c>
      <c r="D226" s="179">
        <f>VLOOKUP('630.6'!A93,'630.6'!A89:N346,14,FALSE)</f>
        <v>374392.00861697108</v>
      </c>
    </row>
    <row r="227" spans="1:4" ht="54" thickTop="1" thickBot="1">
      <c r="A227" s="137" t="s">
        <v>1118</v>
      </c>
      <c r="B227" s="138" t="s">
        <v>2120</v>
      </c>
      <c r="C227" s="133" t="s">
        <v>387</v>
      </c>
      <c r="D227" s="179">
        <f>VLOOKUP('630.7'!A93,'630.7'!A90:N347,14,FALSE)</f>
        <v>279773.14851405408</v>
      </c>
    </row>
    <row r="228" spans="1:4" ht="54" thickTop="1" thickBot="1">
      <c r="A228" s="137" t="s">
        <v>1119</v>
      </c>
      <c r="B228" s="138" t="s">
        <v>1764</v>
      </c>
      <c r="C228" s="133" t="s">
        <v>144</v>
      </c>
      <c r="D228" s="179">
        <f>VLOOKUP('632.1'!A90,'632.1'!A90:N349,14,FALSE)</f>
        <v>343075.05200128525</v>
      </c>
    </row>
    <row r="229" spans="1:4" ht="54" thickTop="1" thickBot="1">
      <c r="A229" s="137" t="s">
        <v>1659</v>
      </c>
      <c r="B229" s="138" t="s">
        <v>1765</v>
      </c>
      <c r="C229" s="133" t="s">
        <v>144</v>
      </c>
      <c r="D229" s="179">
        <f>VLOOKUP('632.2'!A90,'632.2'!A90:N350,14,FALSE)</f>
        <v>347745.1408182967</v>
      </c>
    </row>
    <row r="230" spans="1:4" ht="54" thickTop="1" thickBot="1">
      <c r="A230" s="137" t="s">
        <v>1662</v>
      </c>
      <c r="B230" s="138" t="s">
        <v>1766</v>
      </c>
      <c r="C230" s="133" t="s">
        <v>377</v>
      </c>
      <c r="D230" s="179">
        <f>VLOOKUP('640.1'!A90,'640.1'!A90:N351,14,FALSE)</f>
        <v>5989.3903570543298</v>
      </c>
    </row>
    <row r="231" spans="1:4" ht="54" thickTop="1" thickBot="1">
      <c r="A231" s="137" t="s">
        <v>1663</v>
      </c>
      <c r="B231" s="138" t="s">
        <v>1767</v>
      </c>
      <c r="C231" s="133" t="s">
        <v>377</v>
      </c>
      <c r="D231" s="179">
        <f>VLOOKUP('640.2'!A90,'640.2'!A90:N352,14,FALSE)</f>
        <v>7216.1079326675281</v>
      </c>
    </row>
    <row r="232" spans="1:4" ht="54" thickTop="1" thickBot="1">
      <c r="A232" s="137" t="s">
        <v>1120</v>
      </c>
      <c r="B232" s="138" t="s">
        <v>1768</v>
      </c>
      <c r="C232" s="133" t="s">
        <v>1664</v>
      </c>
      <c r="D232" s="179">
        <f>VLOOKUP('641.1'!A90,'641.1'!A90:N353,14,FALSE)</f>
        <v>2163.4279301428314</v>
      </c>
    </row>
    <row r="233" spans="1:4" ht="54" thickTop="1" thickBot="1">
      <c r="A233" s="137" t="s">
        <v>1121</v>
      </c>
      <c r="B233" s="138" t="s">
        <v>1768</v>
      </c>
      <c r="C233" s="133" t="s">
        <v>377</v>
      </c>
      <c r="D233" s="179">
        <f>VLOOKUP('641.2'!A90,'641.2'!A90:N354,14,FALSE)</f>
        <v>55813.458655879556</v>
      </c>
    </row>
    <row r="234" spans="1:4" ht="54" thickTop="1" thickBot="1">
      <c r="A234" s="137" t="s">
        <v>1122</v>
      </c>
      <c r="B234" s="138" t="s">
        <v>1769</v>
      </c>
      <c r="C234" s="133" t="s">
        <v>1845</v>
      </c>
      <c r="D234" s="179">
        <f>VLOOKUP('642.1'!A90,'642.1'!A90:N355,14,FALSE)</f>
        <v>677467.23199561331</v>
      </c>
    </row>
    <row r="235" spans="1:4" ht="54" thickTop="1" thickBot="1">
      <c r="A235" s="137" t="s">
        <v>1123</v>
      </c>
      <c r="B235" s="138" t="s">
        <v>1770</v>
      </c>
      <c r="C235" s="133" t="s">
        <v>144</v>
      </c>
      <c r="D235" s="179">
        <f>VLOOKUP('642.2'!A90,'642.2'!A90:N356,14,FALSE)</f>
        <v>55365.758433796698</v>
      </c>
    </row>
    <row r="236" spans="1:4" ht="54" thickTop="1" thickBot="1">
      <c r="A236" s="137" t="s">
        <v>1124</v>
      </c>
      <c r="B236" s="138" t="s">
        <v>1771</v>
      </c>
      <c r="C236" s="133" t="s">
        <v>377</v>
      </c>
      <c r="D236" s="179">
        <f>VLOOKUP('650.1'!A95,'650.1'!A95:N358,14,FALSE)</f>
        <v>8920.668413211597</v>
      </c>
    </row>
    <row r="237" spans="1:4" ht="54" thickTop="1" thickBot="1">
      <c r="A237" s="137" t="s">
        <v>1125</v>
      </c>
      <c r="B237" s="138" t="s">
        <v>2127</v>
      </c>
      <c r="C237" s="133" t="s">
        <v>377</v>
      </c>
      <c r="D237" s="179">
        <f>VLOOKUP('650.2'!A93,'650.2'!A93:N359,14,FALSE)</f>
        <v>8738.3640785648095</v>
      </c>
    </row>
    <row r="238" spans="1:4" ht="54" thickTop="1" thickBot="1">
      <c r="A238" s="137" t="s">
        <v>1126</v>
      </c>
      <c r="B238" s="138" t="s">
        <v>1772</v>
      </c>
      <c r="C238" s="133" t="s">
        <v>377</v>
      </c>
      <c r="D238" s="200">
        <f>VLOOKUP('650.3'!A90,'650.3'!A90:N360,14,FALSE)</f>
        <v>330.23465819443544</v>
      </c>
    </row>
    <row r="239" spans="1:4" ht="54" thickTop="1" thickBot="1">
      <c r="A239" s="137" t="s">
        <v>1127</v>
      </c>
      <c r="B239" s="138" t="s">
        <v>2131</v>
      </c>
      <c r="C239" s="133" t="s">
        <v>377</v>
      </c>
      <c r="D239" s="179">
        <f>VLOOKUP('650.4'!A93,'650.4'!A93:N361,14,FALSE)</f>
        <v>4288.6536479549122</v>
      </c>
    </row>
    <row r="240" spans="1:4" ht="57.75" thickTop="1" thickBot="1">
      <c r="A240" s="137" t="s">
        <v>1128</v>
      </c>
      <c r="B240" s="138" t="s">
        <v>1773</v>
      </c>
      <c r="C240" s="133" t="s">
        <v>233</v>
      </c>
      <c r="D240" s="179">
        <f>VLOOKUP('660.1'!A87,'660.1'!A87:N362,14,FALSE)</f>
        <v>359544.58612610504</v>
      </c>
    </row>
    <row r="241" spans="1:4" ht="76.5" thickTop="1" thickBot="1">
      <c r="A241" s="137" t="s">
        <v>1129</v>
      </c>
      <c r="B241" s="138" t="s">
        <v>1880</v>
      </c>
      <c r="C241" s="133" t="s">
        <v>144</v>
      </c>
      <c r="D241" s="179">
        <f>VLOOKUP('660.2'!A87,'660.2'!A87:N363,14,FALSE)</f>
        <v>406449.23014742672</v>
      </c>
    </row>
    <row r="242" spans="1:4" ht="54" thickTop="1" thickBot="1">
      <c r="A242" s="137" t="s">
        <v>1677</v>
      </c>
      <c r="B242" s="138" t="s">
        <v>1774</v>
      </c>
      <c r="C242" s="133" t="s">
        <v>144</v>
      </c>
      <c r="D242" s="179">
        <f>VLOOKUP('661.1'!A87,'661.1'!A87:N364,14,FALSE)</f>
        <v>648966.51477612962</v>
      </c>
    </row>
    <row r="243" spans="1:4" ht="54" thickTop="1" thickBot="1">
      <c r="A243" s="137" t="s">
        <v>1130</v>
      </c>
      <c r="B243" s="138" t="s">
        <v>1775</v>
      </c>
      <c r="C243" s="133" t="s">
        <v>144</v>
      </c>
      <c r="D243" s="179">
        <f>VLOOKUP('662.1'!A87,'662.1'!A87:N365,14,FALSE)</f>
        <v>447989.38741417439</v>
      </c>
    </row>
    <row r="244" spans="1:4" ht="54" thickTop="1" thickBot="1">
      <c r="A244" s="137" t="s">
        <v>1131</v>
      </c>
      <c r="B244" s="138" t="s">
        <v>1776</v>
      </c>
      <c r="C244" s="133" t="s">
        <v>144</v>
      </c>
      <c r="D244" s="179">
        <f>VLOOKUP('662.2'!A87,'662.2'!A87:N366,14,FALSE)</f>
        <v>443412.37806501117</v>
      </c>
    </row>
    <row r="245" spans="1:4" ht="54" thickTop="1" thickBot="1">
      <c r="A245" s="137" t="s">
        <v>1678</v>
      </c>
      <c r="B245" s="138" t="s">
        <v>1777</v>
      </c>
      <c r="C245" s="133" t="s">
        <v>144</v>
      </c>
      <c r="D245" s="179">
        <f>VLOOKUP('663.1'!A87,'663.1'!A87:N367,14,FALSE)</f>
        <v>26824.228911971979</v>
      </c>
    </row>
    <row r="246" spans="1:4" ht="54" thickTop="1" thickBot="1">
      <c r="A246" s="137" t="s">
        <v>1132</v>
      </c>
      <c r="B246" s="138" t="s">
        <v>1778</v>
      </c>
      <c r="C246" s="133" t="s">
        <v>387</v>
      </c>
      <c r="D246" s="179">
        <f>VLOOKUP('670.1'!A87,'670.1'!A87:N368,14,FALSE)</f>
        <v>267148.79398118402</v>
      </c>
    </row>
    <row r="247" spans="1:4" ht="54" thickTop="1" thickBot="1">
      <c r="A247" s="137" t="s">
        <v>1133</v>
      </c>
      <c r="B247" s="138" t="s">
        <v>1779</v>
      </c>
      <c r="C247" s="133" t="s">
        <v>387</v>
      </c>
      <c r="D247" s="179">
        <f>VLOOKUP('670.2'!A87,'670.2'!A87:N369,14,FALSE)</f>
        <v>294473.21130576084</v>
      </c>
    </row>
    <row r="248" spans="1:4" ht="54" thickTop="1" thickBot="1">
      <c r="A248" s="137" t="s">
        <v>1680</v>
      </c>
      <c r="B248" s="138" t="s">
        <v>1780</v>
      </c>
      <c r="C248" s="133" t="s">
        <v>387</v>
      </c>
      <c r="D248" s="179">
        <f>VLOOKUP('670.3'!A87,'670.3'!A87:N370,14,FALSE)</f>
        <v>295585.90011088637</v>
      </c>
    </row>
    <row r="249" spans="1:4" ht="54" thickTop="1" thickBot="1">
      <c r="A249" s="137" t="s">
        <v>1681</v>
      </c>
      <c r="B249" s="138" t="s">
        <v>1781</v>
      </c>
      <c r="C249" s="133" t="s">
        <v>387</v>
      </c>
      <c r="D249" s="179">
        <f>VLOOKUP('670.4'!A87,'670.4'!A87:N371,14,FALSE)</f>
        <v>316087.97899365518</v>
      </c>
    </row>
    <row r="250" spans="1:4" ht="54" thickTop="1" thickBot="1">
      <c r="A250" s="137" t="s">
        <v>1682</v>
      </c>
      <c r="B250" s="138" t="s">
        <v>1782</v>
      </c>
      <c r="C250" s="133" t="s">
        <v>387</v>
      </c>
      <c r="D250" s="179">
        <f>VLOOKUP('670.5'!A89,'670.5'!A89:N372,14,FALSE)</f>
        <v>311420.89228404447</v>
      </c>
    </row>
    <row r="251" spans="1:4" ht="54" thickTop="1" thickBot="1">
      <c r="A251" s="137" t="s">
        <v>1134</v>
      </c>
      <c r="B251" s="138" t="s">
        <v>1783</v>
      </c>
      <c r="C251" s="133" t="s">
        <v>387</v>
      </c>
      <c r="D251" s="179">
        <f>VLOOKUP('671.1'!A89,'671.1'!A89:N373,14,FALSE)</f>
        <v>491888.80022508628</v>
      </c>
    </row>
    <row r="252" spans="1:4" ht="54" thickTop="1" thickBot="1">
      <c r="A252" s="137" t="s">
        <v>1135</v>
      </c>
      <c r="B252" s="138" t="s">
        <v>1784</v>
      </c>
      <c r="C252" s="133" t="s">
        <v>144</v>
      </c>
      <c r="D252" s="179">
        <f>VLOOKUP('671.2'!A89,'671.2'!A89:N374,14,FALSE)</f>
        <v>76479.09018423532</v>
      </c>
    </row>
    <row r="253" spans="1:4" ht="54" thickTop="1" thickBot="1">
      <c r="A253" s="137" t="s">
        <v>1683</v>
      </c>
      <c r="B253" s="138" t="s">
        <v>1785</v>
      </c>
      <c r="C253" s="133" t="s">
        <v>387</v>
      </c>
      <c r="D253" s="179">
        <f>VLOOKUP('671.3'!A87,'671.3'!A87:N375,14,FALSE)</f>
        <v>529927.54304573638</v>
      </c>
    </row>
    <row r="254" spans="1:4" ht="54" thickTop="1" thickBot="1">
      <c r="A254" s="137" t="s">
        <v>1684</v>
      </c>
      <c r="B254" s="138" t="s">
        <v>1786</v>
      </c>
      <c r="C254" s="133" t="s">
        <v>144</v>
      </c>
      <c r="D254" s="179">
        <f>VLOOKUP('671.4'!A87,'671.4'!A87:N376,14,FALSE)</f>
        <v>79504.739096480072</v>
      </c>
    </row>
    <row r="255" spans="1:4" ht="54" thickTop="1" thickBot="1">
      <c r="A255" s="137" t="s">
        <v>1136</v>
      </c>
      <c r="B255" s="138" t="s">
        <v>1787</v>
      </c>
      <c r="C255" s="133" t="s">
        <v>144</v>
      </c>
      <c r="D255" s="179">
        <f>VLOOKUP('672.1'!A87,'672.1'!A87:N377,14,FALSE)</f>
        <v>36990.528605976622</v>
      </c>
    </row>
    <row r="256" spans="1:4" ht="54" thickTop="1" thickBot="1">
      <c r="A256" s="137" t="s">
        <v>1685</v>
      </c>
      <c r="B256" s="138" t="s">
        <v>1788</v>
      </c>
      <c r="C256" s="133" t="s">
        <v>144</v>
      </c>
      <c r="D256" s="179">
        <f>VLOOKUP('672.2'!A87,'672.2'!A87:N378,14,FALSE)</f>
        <v>36036.134635937196</v>
      </c>
    </row>
    <row r="257" spans="1:4" ht="54" thickTop="1" thickBot="1">
      <c r="A257" s="137" t="s">
        <v>1686</v>
      </c>
      <c r="B257" s="138" t="s">
        <v>1789</v>
      </c>
      <c r="C257" s="133" t="s">
        <v>144</v>
      </c>
      <c r="D257" s="179">
        <f>VLOOKUP('672.3'!A87,'672.3'!A87:N379,14,FALSE)</f>
        <v>38644.631829064521</v>
      </c>
    </row>
    <row r="258" spans="1:4" ht="54" thickTop="1" thickBot="1">
      <c r="A258" s="137" t="s">
        <v>1687</v>
      </c>
      <c r="B258" s="138" t="s">
        <v>1790</v>
      </c>
      <c r="C258" s="133" t="s">
        <v>144</v>
      </c>
      <c r="D258" s="179">
        <f>VLOOKUP('672.4'!A87,'672.3'!A87:N380,14,FALSE)</f>
        <v>38644.631829064521</v>
      </c>
    </row>
    <row r="259" spans="1:4" ht="54" thickTop="1" thickBot="1">
      <c r="A259" s="137" t="s">
        <v>1732</v>
      </c>
      <c r="B259" s="138" t="s">
        <v>1791</v>
      </c>
      <c r="C259" s="133" t="s">
        <v>233</v>
      </c>
      <c r="D259" s="179">
        <f>VLOOKUP('673.1.1'!A87,'673.1.1'!A87:N381,14,FALSE)</f>
        <v>8445.0441269637067</v>
      </c>
    </row>
    <row r="260" spans="1:4" ht="54" thickTop="1" thickBot="1">
      <c r="A260" s="137" t="s">
        <v>1733</v>
      </c>
      <c r="B260" s="138" t="s">
        <v>2046</v>
      </c>
      <c r="C260" s="133" t="s">
        <v>233</v>
      </c>
      <c r="D260" s="179">
        <f>VLOOKUP('673.1.2'!A87,'673.1.2'!A87:N382,14,FALSE)</f>
        <v>7963.9841718639691</v>
      </c>
    </row>
    <row r="261" spans="1:4" ht="54" thickTop="1" thickBot="1">
      <c r="A261" s="137" t="s">
        <v>1137</v>
      </c>
      <c r="B261" s="138" t="s">
        <v>1792</v>
      </c>
      <c r="C261" s="133" t="s">
        <v>387</v>
      </c>
      <c r="D261" s="179">
        <f>VLOOKUP('673.2'!A87,'673.2'!A87:N383,14,FALSE)</f>
        <v>84694.163654470525</v>
      </c>
    </row>
    <row r="262" spans="1:4" ht="54" thickTop="1" thickBot="1">
      <c r="A262" s="137" t="s">
        <v>1138</v>
      </c>
      <c r="B262" s="138" t="s">
        <v>1793</v>
      </c>
      <c r="C262" s="133" t="s">
        <v>387</v>
      </c>
      <c r="D262" s="179">
        <f>VLOOKUP('673.3'!A89,'673.3'!A89:N384,14,FALSE)</f>
        <v>57086.381573261962</v>
      </c>
    </row>
    <row r="263" spans="1:4" ht="54" thickTop="1" thickBot="1">
      <c r="A263" s="137" t="s">
        <v>1139</v>
      </c>
      <c r="B263" s="138" t="s">
        <v>1996</v>
      </c>
      <c r="C263" s="133" t="s">
        <v>144</v>
      </c>
      <c r="D263" s="179">
        <f>VLOOKUP('674.1'!A89,'674.1'!A89:N385,14,FALSE)</f>
        <v>102819.70913844844</v>
      </c>
    </row>
    <row r="264" spans="1:4" ht="54" thickTop="1" thickBot="1">
      <c r="A264" s="137" t="s">
        <v>1140</v>
      </c>
      <c r="B264" s="138" t="s">
        <v>1794</v>
      </c>
      <c r="C264" s="133" t="s">
        <v>144</v>
      </c>
      <c r="D264" s="179">
        <f>VLOOKUP('674.2'!A89,'674.2'!A89:N386,14,FALSE)</f>
        <v>197432.80046785733</v>
      </c>
    </row>
    <row r="265" spans="1:4" ht="54" thickTop="1" thickBot="1">
      <c r="A265" s="137" t="s">
        <v>1141</v>
      </c>
      <c r="B265" s="138" t="s">
        <v>1795</v>
      </c>
      <c r="C265" s="133" t="s">
        <v>233</v>
      </c>
      <c r="D265" s="179">
        <f>VLOOKUP('680.1'!A87,'680.1'!A87:N387,14,FALSE)</f>
        <v>168327.55779425913</v>
      </c>
    </row>
    <row r="266" spans="1:4" ht="54" thickTop="1" thickBot="1">
      <c r="A266" s="137" t="s">
        <v>1142</v>
      </c>
      <c r="B266" s="138" t="s">
        <v>1796</v>
      </c>
      <c r="C266" s="133" t="s">
        <v>144</v>
      </c>
      <c r="D266" s="179">
        <f>VLOOKUP('680.2'!A87,'680.2'!A87:N388,14,FALSE)</f>
        <v>14163.119086403367</v>
      </c>
    </row>
    <row r="267" spans="1:4" ht="54" thickTop="1" thickBot="1">
      <c r="A267" s="137" t="s">
        <v>1143</v>
      </c>
      <c r="B267" s="138" t="s">
        <v>1797</v>
      </c>
      <c r="C267" s="133" t="s">
        <v>387</v>
      </c>
      <c r="D267" s="179">
        <f>VLOOKUP('680.3'!A89,'680.3'!A89:N389,14,FALSE)</f>
        <v>69080.280305038003</v>
      </c>
    </row>
    <row r="268" spans="1:4" ht="54" thickTop="1" thickBot="1">
      <c r="A268" s="137" t="s">
        <v>1144</v>
      </c>
      <c r="B268" s="138" t="s">
        <v>1798</v>
      </c>
      <c r="C268" s="133" t="s">
        <v>387</v>
      </c>
      <c r="D268" s="179">
        <f>VLOOKUP('681.1'!A89,'681.1'!A89:N390,14,FALSE)</f>
        <v>180071.32013532537</v>
      </c>
    </row>
    <row r="269" spans="1:4" ht="54" thickTop="1" thickBot="1">
      <c r="A269" s="137" t="s">
        <v>1692</v>
      </c>
      <c r="B269" s="138" t="s">
        <v>1799</v>
      </c>
      <c r="C269" s="133" t="s">
        <v>387</v>
      </c>
      <c r="D269" s="179">
        <f>VLOOKUP('681.2'!A89,'681.2'!A89:N391,14,FALSE)</f>
        <v>207395.7374599023</v>
      </c>
    </row>
    <row r="270" spans="1:4" ht="54" thickTop="1" thickBot="1">
      <c r="A270" s="137" t="s">
        <v>1693</v>
      </c>
      <c r="B270" s="138" t="s">
        <v>1800</v>
      </c>
      <c r="C270" s="133" t="s">
        <v>387</v>
      </c>
      <c r="D270" s="179">
        <f>VLOOKUP('681.3'!A89,'681.3'!A89:N392,14,FALSE)</f>
        <v>208508.42626502784</v>
      </c>
    </row>
    <row r="271" spans="1:4" ht="54" thickTop="1" thickBot="1">
      <c r="A271" s="137" t="s">
        <v>1694</v>
      </c>
      <c r="B271" s="138" t="s">
        <v>1801</v>
      </c>
      <c r="C271" s="133" t="s">
        <v>387</v>
      </c>
      <c r="D271" s="179">
        <f>VLOOKUP('681.4'!A89,'681.4'!A89:N393,14,FALSE)</f>
        <v>229010.50514779665</v>
      </c>
    </row>
    <row r="272" spans="1:4" ht="54" thickTop="1" thickBot="1">
      <c r="A272" s="137" t="s">
        <v>1145</v>
      </c>
      <c r="B272" s="138" t="s">
        <v>1802</v>
      </c>
      <c r="C272" s="133" t="s">
        <v>387</v>
      </c>
      <c r="D272" s="179">
        <f>VLOOKUP('682.1'!A89,'682.1'!A89:N394,14,FALSE)</f>
        <v>232815.64771431003</v>
      </c>
    </row>
    <row r="273" spans="1:4" ht="54" thickTop="1" thickBot="1">
      <c r="A273" s="137" t="s">
        <v>1695</v>
      </c>
      <c r="B273" s="138" t="s">
        <v>1803</v>
      </c>
      <c r="C273" s="133" t="s">
        <v>387</v>
      </c>
      <c r="D273" s="179">
        <f>VLOOKUP('682.2'!A89,'682.2'!A89:N395,14,FALSE)</f>
        <v>232815.64771431003</v>
      </c>
    </row>
    <row r="274" spans="1:4" ht="54" thickTop="1" thickBot="1">
      <c r="A274" s="137" t="s">
        <v>1697</v>
      </c>
      <c r="B274" s="138" t="s">
        <v>1804</v>
      </c>
      <c r="C274" s="133" t="s">
        <v>387</v>
      </c>
      <c r="D274" s="179">
        <f>VLOOKUP('682.3'!A89,'682.3'!A89:N396,14,FALSE)</f>
        <v>232815.64771431003</v>
      </c>
    </row>
    <row r="275" spans="1:4" ht="54" thickTop="1" thickBot="1">
      <c r="A275" s="137" t="s">
        <v>1699</v>
      </c>
      <c r="B275" s="138" t="s">
        <v>1997</v>
      </c>
      <c r="C275" s="133" t="s">
        <v>387</v>
      </c>
      <c r="D275" s="179">
        <f>VLOOKUP('682.4'!A89,'682.4'!A89:N397,14,FALSE)</f>
        <v>232815.64771431003</v>
      </c>
    </row>
    <row r="276" spans="1:4" ht="54" thickTop="1" thickBot="1">
      <c r="A276" s="137" t="s">
        <v>1701</v>
      </c>
      <c r="B276" s="138" t="s">
        <v>1805</v>
      </c>
      <c r="C276" s="133" t="s">
        <v>233</v>
      </c>
      <c r="D276" s="179">
        <f>VLOOKUP('683.1'!A89,'683.1'!A89:N398,14,FALSE)</f>
        <v>14596.441456003569</v>
      </c>
    </row>
    <row r="277" spans="1:4" ht="54" thickTop="1" thickBot="1">
      <c r="A277" s="137" t="s">
        <v>1703</v>
      </c>
      <c r="B277" s="138" t="s">
        <v>1806</v>
      </c>
      <c r="C277" s="133" t="s">
        <v>233</v>
      </c>
      <c r="D277" s="179">
        <f>VLOOKUP('683.2'!A89,'683.2'!A89:N399,14,FALSE)</f>
        <v>27200.910227184599</v>
      </c>
    </row>
    <row r="278" spans="1:4" ht="54" thickTop="1" thickBot="1">
      <c r="A278" s="137" t="s">
        <v>1705</v>
      </c>
      <c r="B278" s="138" t="s">
        <v>1807</v>
      </c>
      <c r="C278" s="133" t="s">
        <v>233</v>
      </c>
      <c r="D278" s="179">
        <f>VLOOKUP('683.3'!A89,'683.3'!A89:N400,14,FALSE)</f>
        <v>14596.441456003569</v>
      </c>
    </row>
    <row r="279" spans="1:4" ht="54" thickTop="1" thickBot="1">
      <c r="A279" s="137" t="s">
        <v>1706</v>
      </c>
      <c r="B279" s="138" t="s">
        <v>1808</v>
      </c>
      <c r="C279" s="133" t="s">
        <v>233</v>
      </c>
      <c r="D279" s="179">
        <f>VLOOKUP('683.4'!A89,'683.4'!A89:N401,14,FALSE)</f>
        <v>27200.910227184599</v>
      </c>
    </row>
    <row r="280" spans="1:4" ht="54" thickTop="1" thickBot="1">
      <c r="A280" s="137" t="s">
        <v>1707</v>
      </c>
      <c r="B280" s="138" t="s">
        <v>1809</v>
      </c>
      <c r="C280" s="133" t="s">
        <v>233</v>
      </c>
      <c r="D280" s="179">
        <f>VLOOKUP('683.5'!A87,'683.5'!A87:N402,14,FALSE)</f>
        <v>78050.856864473855</v>
      </c>
    </row>
    <row r="281" spans="1:4" ht="54" thickTop="1" thickBot="1">
      <c r="A281" s="137" t="s">
        <v>2047</v>
      </c>
      <c r="B281" s="138" t="s">
        <v>1810</v>
      </c>
      <c r="C281" s="133" t="s">
        <v>233</v>
      </c>
      <c r="D281" s="179">
        <f>VLOOKUP('690.1.1'!A89,'690.1.1'!A89:N403,14,FALSE)</f>
        <v>15846.132788022882</v>
      </c>
    </row>
    <row r="282" spans="1:4" ht="54" thickTop="1" thickBot="1">
      <c r="A282" s="137" t="s">
        <v>1710</v>
      </c>
      <c r="B282" s="138" t="s">
        <v>1811</v>
      </c>
      <c r="C282" s="133" t="s">
        <v>233</v>
      </c>
      <c r="D282" s="179">
        <f>VLOOKUP('690.1.2'!A89,'690.1.2'!A89:N404,14,FALSE)</f>
        <v>26192.884431572806</v>
      </c>
    </row>
    <row r="283" spans="1:4" ht="54" thickTop="1" thickBot="1">
      <c r="A283" s="137" t="s">
        <v>1146</v>
      </c>
      <c r="B283" s="138" t="s">
        <v>1812</v>
      </c>
      <c r="C283" s="133" t="s">
        <v>144</v>
      </c>
      <c r="D283" s="179">
        <f>VLOOKUP('700.1'!A89,'700.1'!A89:N405,14,FALSE)</f>
        <v>2041.1217557401599</v>
      </c>
    </row>
    <row r="284" spans="1:4" ht="54" thickTop="1" thickBot="1">
      <c r="A284" s="137" t="s">
        <v>1147</v>
      </c>
      <c r="B284" s="138" t="s">
        <v>1813</v>
      </c>
      <c r="C284" s="133" t="s">
        <v>144</v>
      </c>
      <c r="D284" s="179">
        <f>VLOOKUP('700.2'!A89,'700.2'!A89:N406,14,FALSE)</f>
        <v>1994.2219963933258</v>
      </c>
    </row>
    <row r="285" spans="1:4" ht="54" thickTop="1" thickBot="1">
      <c r="A285" s="137" t="s">
        <v>1148</v>
      </c>
      <c r="B285" s="138" t="s">
        <v>1814</v>
      </c>
      <c r="C285" s="133" t="s">
        <v>233</v>
      </c>
      <c r="D285" s="179">
        <f>VLOOKUP('700.3'!A89,'700.3'!A89:N407,14,FALSE)</f>
        <v>41942.771721389909</v>
      </c>
    </row>
    <row r="286" spans="1:4" ht="54" thickTop="1" thickBot="1">
      <c r="A286" s="137" t="s">
        <v>1149</v>
      </c>
      <c r="B286" s="138" t="s">
        <v>1815</v>
      </c>
      <c r="C286" s="133" t="s">
        <v>233</v>
      </c>
      <c r="D286" s="179">
        <f>VLOOKUP('700.4'!A89,'700.4'!A89:N408,14,FALSE)</f>
        <v>48215.367618476172</v>
      </c>
    </row>
    <row r="287" spans="1:4" ht="54" thickTop="1" thickBot="1">
      <c r="A287" s="137" t="s">
        <v>1150</v>
      </c>
      <c r="B287" s="138" t="s">
        <v>1816</v>
      </c>
      <c r="C287" s="133" t="s">
        <v>1845</v>
      </c>
      <c r="D287" s="179">
        <f>VLOOKUP('701.1'!A89,'701.1'!A89:N409,14,FALSE)</f>
        <v>8713.1995084760165</v>
      </c>
    </row>
    <row r="288" spans="1:4" ht="54" thickTop="1" thickBot="1">
      <c r="A288" s="137" t="s">
        <v>1713</v>
      </c>
      <c r="B288" s="138" t="s">
        <v>1817</v>
      </c>
      <c r="C288" s="133" t="s">
        <v>1845</v>
      </c>
      <c r="D288" s="179">
        <f>VLOOKUP('710.1'!A89,'710.1'!A89:N410,14,FALSE)</f>
        <v>637690.0873220287</v>
      </c>
    </row>
    <row r="289" spans="1:4" ht="54" thickTop="1" thickBot="1">
      <c r="A289" s="137" t="s">
        <v>1151</v>
      </c>
      <c r="B289" s="138" t="s">
        <v>1818</v>
      </c>
      <c r="C289" s="133" t="s">
        <v>233</v>
      </c>
      <c r="D289" s="179">
        <f>VLOOKUP('710.2'!A89,'710.2'!A89:N411,14,FALSE)</f>
        <v>481437.00786792056</v>
      </c>
    </row>
    <row r="290" spans="1:4" ht="54" thickTop="1" thickBot="1">
      <c r="A290" s="137" t="s">
        <v>1152</v>
      </c>
      <c r="B290" s="138" t="s">
        <v>1819</v>
      </c>
      <c r="C290" s="133" t="s">
        <v>1845</v>
      </c>
      <c r="D290" s="179">
        <f>VLOOKUP('720.1'!A89,'720.1'!A89:N412,14,FALSE)</f>
        <v>504866.23631550628</v>
      </c>
    </row>
    <row r="291" spans="1:4" ht="54" thickTop="1" thickBot="1">
      <c r="A291" s="137" t="s">
        <v>1153</v>
      </c>
      <c r="B291" s="138" t="s">
        <v>1820</v>
      </c>
      <c r="C291" s="133" t="s">
        <v>144</v>
      </c>
      <c r="D291" s="179">
        <f>VLOOKUP('730.1'!A89,'730.1'!A89:N413,14,FALSE)</f>
        <v>127856.41359042193</v>
      </c>
    </row>
    <row r="292" spans="1:4" ht="54" thickTop="1" thickBot="1">
      <c r="A292" s="137" t="s">
        <v>1154</v>
      </c>
      <c r="B292" s="138" t="s">
        <v>1821</v>
      </c>
      <c r="C292" s="133" t="s">
        <v>1845</v>
      </c>
      <c r="D292" s="179">
        <f>VLOOKUP('730.2'!A89,'730.2'!A89:N414,14,FALSE)</f>
        <v>108092.27238736002</v>
      </c>
    </row>
    <row r="293" spans="1:4" ht="54" thickTop="1" thickBot="1">
      <c r="A293" s="137" t="s">
        <v>1155</v>
      </c>
      <c r="B293" s="138" t="s">
        <v>1822</v>
      </c>
      <c r="C293" s="133" t="s">
        <v>1845</v>
      </c>
      <c r="D293" s="179">
        <f>VLOOKUP('730.3'!A89,'730.3'!A89:N415,14,FALSE)</f>
        <v>98609.287051405641</v>
      </c>
    </row>
    <row r="294" spans="1:4" ht="54" thickTop="1" thickBot="1">
      <c r="A294" s="137" t="s">
        <v>1714</v>
      </c>
      <c r="B294" s="138" t="s">
        <v>1823</v>
      </c>
      <c r="C294" s="133" t="s">
        <v>1845</v>
      </c>
      <c r="D294" s="179">
        <f>VLOOKUP('730.4'!A89,'730.4'!A89:N416,14,FALSE)</f>
        <v>29869.930962183291</v>
      </c>
    </row>
    <row r="295" spans="1:4" ht="54" thickTop="1" thickBot="1">
      <c r="A295" s="137" t="s">
        <v>1156</v>
      </c>
      <c r="B295" s="138" t="s">
        <v>1824</v>
      </c>
      <c r="C295" s="133" t="s">
        <v>144</v>
      </c>
      <c r="D295" s="179">
        <f>VLOOKUP('731.1'!A89,'731.1'!A89:N417,14,FALSE)</f>
        <v>153974.90814082473</v>
      </c>
    </row>
    <row r="296" spans="1:4" ht="54" thickTop="1" thickBot="1">
      <c r="A296" s="137" t="s">
        <v>1157</v>
      </c>
      <c r="B296" s="138" t="s">
        <v>1825</v>
      </c>
      <c r="C296" s="133" t="s">
        <v>1995</v>
      </c>
      <c r="D296" s="179">
        <f>VLOOKUP('740.1'!A89,'740.1'!A89:N418,14,FALSE)</f>
        <v>13096.766569132071</v>
      </c>
    </row>
    <row r="297" spans="1:4" ht="54" thickTop="1" thickBot="1">
      <c r="A297" s="137" t="s">
        <v>1717</v>
      </c>
      <c r="B297" s="138" t="s">
        <v>1826</v>
      </c>
      <c r="C297" s="133" t="s">
        <v>1845</v>
      </c>
      <c r="D297" s="179">
        <f>VLOOKUP('741.1'!A89,'741.1'!A89:N419,14,FALSE)</f>
        <v>55683.430865713563</v>
      </c>
    </row>
    <row r="298" spans="1:4" ht="54" thickTop="1" thickBot="1">
      <c r="A298" s="137" t="s">
        <v>1158</v>
      </c>
      <c r="B298" s="138" t="s">
        <v>1827</v>
      </c>
      <c r="C298" s="133" t="s">
        <v>144</v>
      </c>
      <c r="D298" s="179">
        <f>VLOOKUP('800.1'!A89,'800.1'!A89:N420,14,FALSE)</f>
        <v>7314.8148612244213</v>
      </c>
    </row>
    <row r="299" spans="1:4" ht="54" thickTop="1" thickBot="1">
      <c r="A299" s="137" t="s">
        <v>1159</v>
      </c>
      <c r="B299" s="138" t="s">
        <v>1828</v>
      </c>
      <c r="C299" s="133" t="s">
        <v>144</v>
      </c>
      <c r="D299" s="179">
        <f>VLOOKUP('800.2'!A89,'800.2'!A89:N421,14,FALSE)</f>
        <v>18994.43356597922</v>
      </c>
    </row>
    <row r="300" spans="1:4" ht="54" thickTop="1" thickBot="1">
      <c r="A300" s="137" t="s">
        <v>1160</v>
      </c>
      <c r="B300" s="138" t="s">
        <v>1829</v>
      </c>
      <c r="C300" s="133" t="s">
        <v>144</v>
      </c>
      <c r="D300" s="179">
        <f>VLOOKUP('800.3'!A89,'800.3'!A89:N422,14,FALSE)</f>
        <v>50578.821522616068</v>
      </c>
    </row>
    <row r="301" spans="1:4" ht="54" thickTop="1" thickBot="1">
      <c r="A301" s="137" t="s">
        <v>1161</v>
      </c>
      <c r="B301" s="138" t="s">
        <v>1830</v>
      </c>
      <c r="C301" s="133" t="s">
        <v>144</v>
      </c>
      <c r="D301" s="179">
        <f>VLOOKUP('800.4'!A89,'800.4'!A89:N423,14,FALSE)</f>
        <v>61955.328475214905</v>
      </c>
    </row>
    <row r="302" spans="1:4" ht="54" thickTop="1" thickBot="1">
      <c r="A302" s="137" t="s">
        <v>1718</v>
      </c>
      <c r="B302" s="138" t="s">
        <v>1831</v>
      </c>
      <c r="C302" s="133" t="s">
        <v>1845</v>
      </c>
      <c r="D302" s="179">
        <f>VLOOKUP('802.1'!A89,'802.1'!A89:N424,14,FALSE)</f>
        <v>438506.69418125902</v>
      </c>
    </row>
    <row r="303" spans="1:4" ht="54" thickTop="1" thickBot="1">
      <c r="A303" s="137" t="s">
        <v>1719</v>
      </c>
      <c r="B303" s="138" t="s">
        <v>1881</v>
      </c>
      <c r="C303" s="133" t="s">
        <v>1845</v>
      </c>
      <c r="D303" s="179">
        <f>VLOOKUP('802.2'!A89,'802.2'!A89:N425,14,FALSE)</f>
        <v>78727.413279056578</v>
      </c>
    </row>
    <row r="304" spans="1:4" ht="54" thickTop="1" thickBot="1">
      <c r="A304" s="137" t="s">
        <v>1720</v>
      </c>
      <c r="B304" s="138" t="s">
        <v>1832</v>
      </c>
      <c r="C304" s="133" t="s">
        <v>1845</v>
      </c>
      <c r="D304" s="179">
        <f>VLOOKUP('802.3'!A89,'802.3'!A89:N426,14,FALSE)</f>
        <v>53035.929457875362</v>
      </c>
    </row>
    <row r="305" spans="1:4" ht="54" thickTop="1" thickBot="1">
      <c r="A305" s="137" t="s">
        <v>1721</v>
      </c>
      <c r="B305" s="138" t="s">
        <v>1833</v>
      </c>
      <c r="C305" s="133" t="s">
        <v>1845</v>
      </c>
      <c r="D305" s="179">
        <f>VLOOKUP('802.4'!A89,'802.4'!A89:N427,14,FALSE)</f>
        <v>46341.187286968285</v>
      </c>
    </row>
    <row r="306" spans="1:4" ht="54" thickTop="1" thickBot="1">
      <c r="A306" s="137" t="s">
        <v>1722</v>
      </c>
      <c r="B306" s="138" t="s">
        <v>1834</v>
      </c>
      <c r="C306" s="133" t="s">
        <v>1845</v>
      </c>
      <c r="D306" s="179">
        <f>VLOOKUP('802.5'!A89,'802.5'!A89:N428,14,FALSE)</f>
        <v>544086.30644997</v>
      </c>
    </row>
    <row r="307" spans="1:4" ht="54" thickTop="1" thickBot="1">
      <c r="A307" s="137" t="s">
        <v>1723</v>
      </c>
      <c r="B307" s="138" t="s">
        <v>1835</v>
      </c>
      <c r="C307" s="133" t="s">
        <v>1845</v>
      </c>
      <c r="D307" s="179">
        <f>VLOOKUP('802.6'!A89,'802.6'!A89:N429,14,FALSE)</f>
        <v>524793.55875277391</v>
      </c>
    </row>
    <row r="308" spans="1:4" ht="54" thickTop="1" thickBot="1">
      <c r="A308" s="137" t="s">
        <v>1724</v>
      </c>
      <c r="B308" s="138" t="s">
        <v>1836</v>
      </c>
      <c r="C308" s="133" t="s">
        <v>1845</v>
      </c>
      <c r="D308" s="179">
        <f>VLOOKUP('802.7'!A89,'802.7'!A89:N430,14,FALSE)</f>
        <v>346497.80093534105</v>
      </c>
    </row>
    <row r="309" spans="1:4" ht="54" thickTop="1" thickBot="1">
      <c r="A309" s="137" t="s">
        <v>1725</v>
      </c>
      <c r="B309" s="138" t="s">
        <v>1837</v>
      </c>
      <c r="C309" s="133" t="s">
        <v>1845</v>
      </c>
      <c r="D309" s="179">
        <f>VLOOKUP('802.8'!A89,'802.8'!A89:N431,14,FALSE)</f>
        <v>295062.96755643399</v>
      </c>
    </row>
    <row r="310" spans="1:4" ht="54" thickTop="1" thickBot="1">
      <c r="A310" s="137" t="s">
        <v>1162</v>
      </c>
      <c r="B310" s="138" t="s">
        <v>1838</v>
      </c>
      <c r="C310" s="133" t="s">
        <v>233</v>
      </c>
      <c r="D310" s="179">
        <f>VLOOKUP('810.1'!A89,'810.1'!A89:N432,14,FALSE)</f>
        <v>27970.306379803053</v>
      </c>
    </row>
    <row r="311" spans="1:4" ht="54" thickTop="1" thickBot="1">
      <c r="A311" s="137" t="s">
        <v>1163</v>
      </c>
      <c r="B311" s="138" t="s">
        <v>1839</v>
      </c>
      <c r="C311" s="133" t="s">
        <v>233</v>
      </c>
      <c r="D311" s="179">
        <f>VLOOKUP('810.2'!A89,'810.2'!A89:N433,14,FALSE)</f>
        <v>30815.978018259557</v>
      </c>
    </row>
    <row r="312" spans="1:4" ht="54" thickTop="1" thickBot="1">
      <c r="A312" s="137" t="s">
        <v>1164</v>
      </c>
      <c r="B312" s="138" t="s">
        <v>1840</v>
      </c>
      <c r="C312" s="133" t="s">
        <v>233</v>
      </c>
      <c r="D312" s="179">
        <f>VLOOKUP('810.3'!A89,'810.3'!A89:N435,14,FALSE)</f>
        <v>16244.202939615461</v>
      </c>
    </row>
    <row r="313" spans="1:4" ht="57.75" thickTop="1" thickBot="1">
      <c r="A313" s="137" t="s">
        <v>1726</v>
      </c>
      <c r="B313" s="138" t="s">
        <v>2050</v>
      </c>
      <c r="C313" s="133" t="s">
        <v>233</v>
      </c>
      <c r="D313" s="179">
        <f>VLOOKUP('811.1'!A89,'811.1'!A89:N436,14,FALSE)</f>
        <v>32718.19259538217</v>
      </c>
    </row>
    <row r="314" spans="1:4" ht="57.75" thickTop="1" thickBot="1">
      <c r="A314" s="137" t="s">
        <v>1727</v>
      </c>
      <c r="B314" s="138" t="s">
        <v>2051</v>
      </c>
      <c r="C314" s="133" t="s">
        <v>233</v>
      </c>
      <c r="D314" s="179">
        <f>VLOOKUP('811.2'!A89,'811.2'!A89:N437,14,FALSE)</f>
        <v>42457.241416663695</v>
      </c>
    </row>
    <row r="315" spans="1:4" ht="54" thickTop="1" thickBot="1">
      <c r="A315" s="137" t="s">
        <v>1165</v>
      </c>
      <c r="B315" s="138" t="s">
        <v>2053</v>
      </c>
      <c r="C315" s="133" t="s">
        <v>233</v>
      </c>
      <c r="D315" s="179">
        <f>VLOOKUP('812.1'!A89,'812.1'!A89:N438,14,FALSE)</f>
        <v>56183.941004629341</v>
      </c>
    </row>
    <row r="316" spans="1:4" ht="54" thickTop="1" thickBot="1">
      <c r="A316" s="137" t="s">
        <v>1728</v>
      </c>
      <c r="B316" s="138" t="s">
        <v>1841</v>
      </c>
      <c r="C316" s="133" t="s">
        <v>1995</v>
      </c>
      <c r="D316" s="179">
        <f>VLOOKUP('820.1'!A89,'820.1'!A89:N439,14,FALSE)</f>
        <v>107913.60273190722</v>
      </c>
    </row>
    <row r="317" spans="1:4" ht="54" thickTop="1" thickBot="1">
      <c r="A317" s="137" t="s">
        <v>1729</v>
      </c>
      <c r="B317" s="138" t="s">
        <v>1842</v>
      </c>
      <c r="C317" s="133" t="s">
        <v>984</v>
      </c>
      <c r="D317" s="179">
        <f>VLOOKUP('820.1.2'!A88,'820.1.2'!A88:N440,14,FALSE)</f>
        <v>6185528.0170995183</v>
      </c>
    </row>
    <row r="318" spans="1:4" ht="54" thickTop="1" thickBot="1">
      <c r="A318" s="137" t="s">
        <v>1166</v>
      </c>
      <c r="B318" s="138" t="s">
        <v>1843</v>
      </c>
      <c r="C318" s="133" t="s">
        <v>1998</v>
      </c>
      <c r="D318" s="179">
        <f>VLOOKUP('900.1'!A88,'900.1'!A88:N441,14,FALSE)</f>
        <v>914.23543152346144</v>
      </c>
    </row>
    <row r="319" spans="1:4" ht="57.75" thickTop="1" thickBot="1">
      <c r="A319" s="137" t="s">
        <v>1167</v>
      </c>
      <c r="B319" s="138" t="s">
        <v>2195</v>
      </c>
      <c r="C319" s="133" t="s">
        <v>1999</v>
      </c>
      <c r="D319" s="179">
        <f>VLOOKUP('900.2'!A88,'900.2'!A88:N442,14,FALSE)</f>
        <v>1122.0162114151572</v>
      </c>
    </row>
    <row r="320" spans="1:4" ht="54" thickTop="1" thickBot="1">
      <c r="A320" s="137" t="s">
        <v>1168</v>
      </c>
      <c r="B320" s="138" t="s">
        <v>1844</v>
      </c>
      <c r="C320" s="133" t="s">
        <v>1999</v>
      </c>
      <c r="D320" s="179">
        <f>VLOOKUP('900.3'!A88,'900.3'!A88:N443,14,FALSE)</f>
        <v>1122.0162114151572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N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2.28515625" customWidth="1"/>
    <col min="2" max="2" width="10.7109375" style="2" customWidth="1"/>
    <col min="3" max="3" width="73.140625" style="1" customWidth="1"/>
    <col min="4" max="4" width="20.140625" style="183" customWidth="1"/>
    <col min="5" max="5" width="16.5703125" customWidth="1"/>
    <col min="6" max="6" width="11.7109375" customWidth="1"/>
    <col min="7" max="7" width="11.42578125" customWidth="1"/>
    <col min="10" max="11" width="10.42578125" bestFit="1" customWidth="1"/>
  </cols>
  <sheetData>
    <row r="1" spans="1:14" ht="66" customHeight="1" thickTop="1">
      <c r="A1" s="678" t="s">
        <v>1850</v>
      </c>
      <c r="B1" s="679"/>
      <c r="C1" s="679"/>
      <c r="D1" s="680"/>
    </row>
    <row r="2" spans="1:14" ht="20.25" customHeight="1" thickBot="1">
      <c r="A2" s="681"/>
      <c r="B2" s="682"/>
      <c r="C2" s="682"/>
      <c r="D2" s="683"/>
      <c r="F2" s="214"/>
      <c r="G2" s="214"/>
      <c r="H2" s="214"/>
      <c r="I2" s="649"/>
      <c r="J2" s="650"/>
      <c r="K2" s="214"/>
      <c r="L2" s="214"/>
      <c r="M2" s="214"/>
      <c r="N2" s="214"/>
    </row>
    <row r="3" spans="1:14" ht="16.5" thickTop="1" thickBot="1">
      <c r="A3" s="677" t="s">
        <v>2223</v>
      </c>
      <c r="B3" s="677"/>
      <c r="C3" s="677"/>
      <c r="D3" s="677"/>
      <c r="F3" s="214"/>
      <c r="G3" s="214"/>
      <c r="H3" s="214"/>
      <c r="I3" s="649"/>
      <c r="J3" s="214"/>
      <c r="K3" s="214"/>
      <c r="L3" s="214"/>
      <c r="M3" s="214"/>
      <c r="N3" s="214"/>
    </row>
    <row r="4" spans="1:14" ht="16.5" thickTop="1" thickBot="1">
      <c r="A4" s="677"/>
      <c r="B4" s="677"/>
      <c r="C4" s="677"/>
      <c r="D4" s="677"/>
      <c r="F4" s="214"/>
      <c r="G4" s="214"/>
      <c r="H4" s="214"/>
      <c r="I4" s="214"/>
      <c r="J4" s="214"/>
      <c r="K4" s="214"/>
      <c r="L4" s="214"/>
      <c r="M4" s="214"/>
      <c r="N4" s="214"/>
    </row>
    <row r="5" spans="1:14" ht="16.5" thickTop="1" thickBot="1">
      <c r="A5" s="677"/>
      <c r="B5" s="677"/>
      <c r="C5" s="677"/>
      <c r="D5" s="677"/>
    </row>
    <row r="6" spans="1:14" ht="16.5" thickTop="1" thickBot="1">
      <c r="A6" s="657" t="s">
        <v>2238</v>
      </c>
      <c r="B6" s="658" t="s">
        <v>1882</v>
      </c>
      <c r="C6" s="659" t="s">
        <v>2239</v>
      </c>
      <c r="D6" s="660">
        <v>29260</v>
      </c>
    </row>
    <row r="7" spans="1:14" ht="16.5" thickTop="1" thickBot="1">
      <c r="A7" s="661"/>
      <c r="B7" s="662"/>
      <c r="C7" s="663"/>
      <c r="D7" s="664" t="s">
        <v>1848</v>
      </c>
    </row>
    <row r="8" spans="1:14" ht="16.5" thickTop="1" thickBot="1">
      <c r="A8" s="665" t="s">
        <v>98</v>
      </c>
      <c r="B8" s="666" t="s">
        <v>1882</v>
      </c>
      <c r="C8" s="667" t="s">
        <v>99</v>
      </c>
      <c r="D8" s="668">
        <v>58677.433987924393</v>
      </c>
    </row>
    <row r="9" spans="1:14" ht="16.5" thickTop="1" thickBot="1">
      <c r="A9" s="665" t="s">
        <v>102</v>
      </c>
      <c r="B9" s="666" t="s">
        <v>1882</v>
      </c>
      <c r="C9" s="667" t="s">
        <v>103</v>
      </c>
      <c r="D9" s="668">
        <f>$D$6*1.85</f>
        <v>54131</v>
      </c>
    </row>
    <row r="10" spans="1:14" ht="16.5" thickTop="1" thickBot="1">
      <c r="A10" s="665" t="s">
        <v>0</v>
      </c>
      <c r="B10" s="666" t="s">
        <v>1882</v>
      </c>
      <c r="C10" s="667" t="s">
        <v>1</v>
      </c>
      <c r="D10" s="668">
        <v>69346.058349365194</v>
      </c>
    </row>
    <row r="11" spans="1:14" ht="16.5" thickTop="1" thickBot="1">
      <c r="A11" s="665" t="s">
        <v>1674</v>
      </c>
      <c r="B11" s="666" t="s">
        <v>1882</v>
      </c>
      <c r="C11" s="667" t="s">
        <v>1673</v>
      </c>
      <c r="D11" s="668">
        <v>320058.73084322392</v>
      </c>
    </row>
    <row r="12" spans="1:14" ht="16.5" thickTop="1" thickBot="1">
      <c r="A12" s="665" t="s">
        <v>100</v>
      </c>
      <c r="B12" s="666" t="s">
        <v>1882</v>
      </c>
      <c r="C12" s="667" t="s">
        <v>101</v>
      </c>
      <c r="D12" s="668">
        <v>80014.682710805981</v>
      </c>
    </row>
    <row r="13" spans="1:14" ht="16.5" thickTop="1" thickBot="1">
      <c r="A13" s="665" t="s">
        <v>62</v>
      </c>
      <c r="B13" s="666" t="s">
        <v>1882</v>
      </c>
      <c r="C13" s="667" t="s">
        <v>63</v>
      </c>
      <c r="D13" s="668">
        <v>586774.33987924387</v>
      </c>
    </row>
    <row r="14" spans="1:14" ht="16.5" thickTop="1" thickBot="1">
      <c r="A14" s="665" t="s">
        <v>108</v>
      </c>
      <c r="B14" s="666" t="s">
        <v>1882</v>
      </c>
      <c r="C14" s="667" t="s">
        <v>109</v>
      </c>
      <c r="D14" s="668">
        <v>320058.73084322392</v>
      </c>
    </row>
    <row r="15" spans="1:14" ht="16.5" thickTop="1" thickBot="1">
      <c r="A15" s="665" t="s">
        <v>41</v>
      </c>
      <c r="B15" s="666" t="s">
        <v>1882</v>
      </c>
      <c r="C15" s="667" t="s">
        <v>42</v>
      </c>
      <c r="D15" s="668">
        <v>213372.48722881597</v>
      </c>
    </row>
    <row r="16" spans="1: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160817.24361440798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541310</v>
      </c>
    </row>
    <row r="32" spans="1:4" ht="16.5" thickTop="1" thickBot="1">
      <c r="A32" s="665" t="s">
        <v>7</v>
      </c>
      <c r="B32" s="666" t="s">
        <v>1882</v>
      </c>
      <c r="C32" s="667" t="s">
        <v>8</v>
      </c>
      <c r="D32" s="668">
        <f>$D$64*2</f>
        <v>108262</v>
      </c>
    </row>
    <row r="33" spans="1:4" ht="16.5" thickTop="1" thickBot="1">
      <c r="A33" s="665" t="s">
        <v>9</v>
      </c>
      <c r="B33" s="666" t="s">
        <v>1882</v>
      </c>
      <c r="C33" s="667" t="s">
        <v>10</v>
      </c>
      <c r="D33" s="668">
        <f>$D$64*3</f>
        <v>162393</v>
      </c>
    </row>
    <row r="34" spans="1:4" ht="16.5" thickTop="1" thickBot="1">
      <c r="A34" s="665" t="s">
        <v>11</v>
      </c>
      <c r="B34" s="666" t="s">
        <v>1882</v>
      </c>
      <c r="C34" s="667" t="s">
        <v>12</v>
      </c>
      <c r="D34" s="668">
        <f>$D$64*4</f>
        <v>216524</v>
      </c>
    </row>
    <row r="35" spans="1:4" ht="16.5" thickTop="1" thickBot="1">
      <c r="A35" s="665" t="s">
        <v>13</v>
      </c>
      <c r="B35" s="666" t="s">
        <v>1882</v>
      </c>
      <c r="C35" s="667" t="s">
        <v>14</v>
      </c>
      <c r="D35" s="668">
        <f>$D$64*5</f>
        <v>270655</v>
      </c>
    </row>
    <row r="36" spans="1:4" ht="16.5" thickTop="1" thickBot="1">
      <c r="A36" s="665" t="s">
        <v>15</v>
      </c>
      <c r="B36" s="666" t="s">
        <v>1882</v>
      </c>
      <c r="C36" s="667" t="s">
        <v>16</v>
      </c>
      <c r="D36" s="668">
        <f>$D$64*6</f>
        <v>324786</v>
      </c>
    </row>
    <row r="37" spans="1:4" ht="16.5" thickTop="1" thickBot="1">
      <c r="A37" s="665" t="s">
        <v>17</v>
      </c>
      <c r="B37" s="666" t="s">
        <v>1882</v>
      </c>
      <c r="C37" s="667" t="s">
        <v>18</v>
      </c>
      <c r="D37" s="668">
        <f>$D$64*7</f>
        <v>378917</v>
      </c>
    </row>
    <row r="38" spans="1:4" ht="16.5" thickTop="1" thickBot="1">
      <c r="A38" s="665" t="s">
        <v>19</v>
      </c>
      <c r="B38" s="666" t="s">
        <v>1882</v>
      </c>
      <c r="C38" s="667" t="s">
        <v>20</v>
      </c>
      <c r="D38" s="668">
        <f>$D$64*8</f>
        <v>433048</v>
      </c>
    </row>
    <row r="39" spans="1:4" ht="16.5" thickTop="1" thickBot="1">
      <c r="A39" s="665" t="s">
        <v>21</v>
      </c>
      <c r="B39" s="666" t="s">
        <v>1882</v>
      </c>
      <c r="C39" s="667" t="s">
        <v>22</v>
      </c>
      <c r="D39" s="668">
        <f>$D$64*9</f>
        <v>487179</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54131</v>
      </c>
    </row>
    <row r="52" spans="1:4" ht="16.5" thickTop="1" thickBot="1">
      <c r="A52" s="665" t="s">
        <v>48</v>
      </c>
      <c r="B52" s="666" t="s">
        <v>1882</v>
      </c>
      <c r="C52" s="667" t="s">
        <v>49</v>
      </c>
      <c r="D52" s="668">
        <f>D51*2</f>
        <v>108262</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54131</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M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activeCell="F9" sqref="F9"/>
    </sheetView>
  </sheetViews>
  <sheetFormatPr baseColWidth="10" defaultRowHeight="15"/>
  <cols>
    <col min="1" max="1" width="11.5703125" customWidth="1"/>
    <col min="2" max="2" width="9.140625" style="6" customWidth="1"/>
    <col min="3" max="3" width="89.7109375" style="7" customWidth="1"/>
    <col min="4" max="4" width="20.140625" style="183" customWidth="1"/>
    <col min="5" max="5" width="12" customWidth="1"/>
    <col min="8" max="8" width="18.28515625" customWidth="1"/>
    <col min="13" max="13" width="22.42578125" customWidth="1"/>
  </cols>
  <sheetData>
    <row r="1" spans="1:4" ht="15.75" customHeight="1" thickTop="1">
      <c r="A1" s="687" t="s">
        <v>1850</v>
      </c>
      <c r="B1" s="688"/>
      <c r="C1" s="688"/>
      <c r="D1" s="689"/>
    </row>
    <row r="2" spans="1:4" ht="89.25" customHeight="1" thickBot="1">
      <c r="A2" s="690"/>
      <c r="B2" s="691"/>
      <c r="C2" s="691"/>
      <c r="D2" s="692"/>
    </row>
    <row r="3" spans="1:4" ht="32.25" customHeight="1" thickTop="1" thickBot="1">
      <c r="A3" s="684" t="s">
        <v>110</v>
      </c>
      <c r="B3" s="685"/>
      <c r="C3" s="685"/>
      <c r="D3" s="686"/>
    </row>
    <row r="4" spans="1:4" ht="16.5" customHeight="1" thickTop="1" thickBot="1">
      <c r="A4" s="8"/>
      <c r="B4" s="8"/>
      <c r="C4" s="9"/>
      <c r="D4" s="185"/>
    </row>
    <row r="5" spans="1:4" ht="16.5" thickTop="1" thickBot="1">
      <c r="A5" s="8"/>
      <c r="B5" s="8"/>
      <c r="C5" s="9"/>
      <c r="D5" s="185"/>
    </row>
    <row r="6" spans="1:4" ht="16.5" thickTop="1" thickBot="1">
      <c r="A6" s="10"/>
      <c r="B6" s="8"/>
      <c r="C6" s="11" t="s">
        <v>111</v>
      </c>
      <c r="D6" s="185" t="s">
        <v>1846</v>
      </c>
    </row>
    <row r="7" spans="1:4" ht="30" customHeight="1" thickTop="1" thickBot="1">
      <c r="A7" s="10" t="s">
        <v>115</v>
      </c>
      <c r="B7" s="8" t="s">
        <v>92</v>
      </c>
      <c r="C7" s="11" t="s">
        <v>116</v>
      </c>
      <c r="D7" s="654">
        <v>74474.713844759142</v>
      </c>
    </row>
    <row r="8" spans="1:4" ht="30" customHeight="1" thickTop="1" thickBot="1">
      <c r="A8" s="10" t="s">
        <v>112</v>
      </c>
      <c r="B8" s="8" t="s">
        <v>113</v>
      </c>
      <c r="C8" s="11" t="s">
        <v>114</v>
      </c>
      <c r="D8" s="654">
        <v>3560.2437477596332</v>
      </c>
    </row>
    <row r="9" spans="1:4" ht="30" customHeight="1" thickTop="1" thickBot="1">
      <c r="A9" s="10" t="s">
        <v>117</v>
      </c>
      <c r="B9" s="8" t="s">
        <v>113</v>
      </c>
      <c r="C9" s="11" t="s">
        <v>118</v>
      </c>
      <c r="D9" s="654">
        <v>85042.31018554965</v>
      </c>
    </row>
    <row r="10" spans="1:4" ht="30" customHeight="1" thickTop="1" thickBot="1">
      <c r="A10" s="10" t="s">
        <v>119</v>
      </c>
      <c r="B10" s="8" t="s">
        <v>113</v>
      </c>
      <c r="C10" s="11" t="s">
        <v>120</v>
      </c>
      <c r="D10" s="654">
        <v>91549.124942390568</v>
      </c>
    </row>
    <row r="11" spans="1:4" ht="30" customHeight="1" thickTop="1" thickBot="1">
      <c r="A11" s="10" t="s">
        <v>123</v>
      </c>
      <c r="B11" s="8" t="s">
        <v>113</v>
      </c>
      <c r="C11" s="11" t="s">
        <v>124</v>
      </c>
      <c r="D11" s="654">
        <v>20344.249987197905</v>
      </c>
    </row>
    <row r="12" spans="1:4" ht="30" customHeight="1" thickTop="1" thickBot="1">
      <c r="A12" s="10" t="s">
        <v>121</v>
      </c>
      <c r="B12" s="8" t="s">
        <v>113</v>
      </c>
      <c r="C12" s="11" t="s">
        <v>122</v>
      </c>
      <c r="D12" s="654">
        <v>39671.287475035911</v>
      </c>
    </row>
    <row r="13" spans="1:4" ht="30" customHeight="1" thickTop="1" thickBot="1">
      <c r="A13" s="10" t="s">
        <v>125</v>
      </c>
      <c r="B13" s="8" t="s">
        <v>113</v>
      </c>
      <c r="C13" s="11" t="s">
        <v>126</v>
      </c>
      <c r="D13" s="654">
        <v>55946.687464794239</v>
      </c>
    </row>
    <row r="14" spans="1:4" ht="30" customHeight="1" thickTop="1" thickBot="1">
      <c r="A14" s="10" t="s">
        <v>131</v>
      </c>
      <c r="B14" s="8" t="s">
        <v>113</v>
      </c>
      <c r="C14" s="11" t="s">
        <v>132</v>
      </c>
      <c r="D14" s="654">
        <v>220307.8831113661</v>
      </c>
    </row>
    <row r="15" spans="1:4" ht="30" customHeight="1" thickTop="1" thickBot="1">
      <c r="A15" s="10" t="s">
        <v>129</v>
      </c>
      <c r="B15" s="8" t="s">
        <v>113</v>
      </c>
      <c r="C15" s="11" t="s">
        <v>130</v>
      </c>
      <c r="D15" s="654">
        <v>205476.92487069883</v>
      </c>
    </row>
    <row r="16" spans="1:4" ht="30" customHeight="1" thickTop="1" thickBot="1">
      <c r="A16" s="10" t="s">
        <v>127</v>
      </c>
      <c r="B16" s="8" t="s">
        <v>113</v>
      </c>
      <c r="C16" s="11" t="s">
        <v>128</v>
      </c>
      <c r="D16" s="654">
        <v>178012.18738798166</v>
      </c>
    </row>
    <row r="17" spans="1:4" ht="30" customHeight="1" thickTop="1" thickBot="1">
      <c r="A17" s="10" t="s">
        <v>1711</v>
      </c>
      <c r="B17" s="8" t="s">
        <v>113</v>
      </c>
      <c r="C17" s="11" t="s">
        <v>1712</v>
      </c>
      <c r="D17" s="654">
        <v>52207.264052039878</v>
      </c>
    </row>
    <row r="18" spans="1:4" ht="30" customHeight="1" thickTop="1" thickBot="1">
      <c r="A18" s="10" t="s">
        <v>133</v>
      </c>
      <c r="B18" s="8" t="s">
        <v>113</v>
      </c>
      <c r="C18" s="11" t="s">
        <v>134</v>
      </c>
      <c r="D18" s="654">
        <v>36416.207477084252</v>
      </c>
    </row>
    <row r="19" spans="1:4" ht="30" customHeight="1" thickTop="1" thickBot="1">
      <c r="A19" s="10" t="s">
        <v>146</v>
      </c>
      <c r="B19" s="8" t="s">
        <v>113</v>
      </c>
      <c r="C19" s="11" t="s">
        <v>147</v>
      </c>
      <c r="D19" s="654">
        <v>141711.55304879567</v>
      </c>
    </row>
    <row r="20" spans="1:4" ht="30" customHeight="1" thickTop="1" thickBot="1">
      <c r="A20" s="10" t="s">
        <v>135</v>
      </c>
      <c r="B20" s="8" t="s">
        <v>113</v>
      </c>
      <c r="C20" s="11" t="s">
        <v>1884</v>
      </c>
      <c r="D20" s="654">
        <v>36416.207477084252</v>
      </c>
    </row>
    <row r="21" spans="1:4" ht="30" customHeight="1" thickTop="1" thickBot="1">
      <c r="A21" s="10" t="s">
        <v>136</v>
      </c>
      <c r="B21" s="8" t="s">
        <v>113</v>
      </c>
      <c r="C21" s="11" t="s">
        <v>137</v>
      </c>
      <c r="D21" s="654">
        <v>172432.3827619963</v>
      </c>
    </row>
    <row r="22" spans="1:4" ht="30" customHeight="1" thickTop="1" thickBot="1">
      <c r="A22" s="10" t="s">
        <v>138</v>
      </c>
      <c r="B22" s="8" t="s">
        <v>113</v>
      </c>
      <c r="C22" s="11" t="s">
        <v>139</v>
      </c>
      <c r="D22" s="654">
        <v>48826.199969274967</v>
      </c>
    </row>
    <row r="23" spans="1:4" ht="30" customHeight="1" thickTop="1" thickBot="1">
      <c r="A23" s="10" t="s">
        <v>143</v>
      </c>
      <c r="B23" s="8" t="s">
        <v>144</v>
      </c>
      <c r="C23" s="11" t="s">
        <v>145</v>
      </c>
      <c r="D23" s="654">
        <v>42389.311318334061</v>
      </c>
    </row>
    <row r="24" spans="1:4" ht="30" customHeight="1" thickTop="1" thickBot="1">
      <c r="A24" s="10" t="s">
        <v>140</v>
      </c>
      <c r="B24" s="8" t="s">
        <v>998</v>
      </c>
      <c r="C24" s="11" t="s">
        <v>142</v>
      </c>
      <c r="D24" s="654">
        <v>50831.413777549125</v>
      </c>
    </row>
    <row r="25" spans="1:4" ht="30" customHeight="1" thickTop="1" thickBot="1">
      <c r="A25" s="10" t="s">
        <v>148</v>
      </c>
      <c r="B25" s="8" t="s">
        <v>113</v>
      </c>
      <c r="C25" s="11" t="s">
        <v>149</v>
      </c>
      <c r="D25" s="654">
        <v>147495.8124071848</v>
      </c>
    </row>
    <row r="26" spans="1:4" ht="30" customHeight="1" thickTop="1" thickBot="1">
      <c r="A26" s="10" t="s">
        <v>150</v>
      </c>
      <c r="B26" s="8" t="s">
        <v>113</v>
      </c>
      <c r="C26" s="11" t="s">
        <v>151</v>
      </c>
      <c r="D26" s="654">
        <v>178459.76088770002</v>
      </c>
    </row>
    <row r="27" spans="1:4" ht="30" customHeight="1" thickTop="1" thickBot="1">
      <c r="A27" s="10" t="s">
        <v>152</v>
      </c>
      <c r="B27" s="8" t="s">
        <v>113</v>
      </c>
      <c r="C27" s="11" t="s">
        <v>153</v>
      </c>
      <c r="D27" s="654">
        <v>103674.29793476051</v>
      </c>
    </row>
    <row r="28" spans="1:4" ht="30" customHeight="1" thickTop="1" thickBot="1">
      <c r="A28" s="10" t="s">
        <v>154</v>
      </c>
      <c r="B28" s="8" t="s">
        <v>113</v>
      </c>
      <c r="C28" s="11" t="s">
        <v>155</v>
      </c>
      <c r="D28" s="654">
        <v>114017.18384997404</v>
      </c>
    </row>
    <row r="29" spans="1:4" ht="30" customHeight="1" thickTop="1" thickBot="1">
      <c r="A29" s="10" t="s">
        <v>156</v>
      </c>
      <c r="B29" s="8" t="s">
        <v>113</v>
      </c>
      <c r="C29" s="11" t="s">
        <v>157</v>
      </c>
      <c r="D29" s="654">
        <v>1525.8187490398427</v>
      </c>
    </row>
    <row r="30" spans="1:4" ht="30" customHeight="1" thickTop="1" thickBot="1">
      <c r="A30" s="10" t="s">
        <v>166</v>
      </c>
      <c r="B30" s="8" t="s">
        <v>113</v>
      </c>
      <c r="C30" s="11" t="s">
        <v>167</v>
      </c>
      <c r="D30" s="654">
        <v>142653.73367640891</v>
      </c>
    </row>
    <row r="31" spans="1:4" ht="30" customHeight="1" thickTop="1" thickBot="1">
      <c r="A31" s="10" t="s">
        <v>162</v>
      </c>
      <c r="B31" s="8" t="s">
        <v>113</v>
      </c>
      <c r="C31" s="11" t="s">
        <v>163</v>
      </c>
      <c r="D31" s="654">
        <v>14240.974991038533</v>
      </c>
    </row>
    <row r="32" spans="1:4" ht="30" customHeight="1" thickTop="1" thickBot="1">
      <c r="A32" s="10" t="s">
        <v>164</v>
      </c>
      <c r="B32" s="8" t="s">
        <v>113</v>
      </c>
      <c r="C32" s="11" t="s">
        <v>165</v>
      </c>
      <c r="D32" s="654">
        <v>34127.479353524483</v>
      </c>
    </row>
    <row r="33" spans="1:11" ht="30" customHeight="1" thickTop="1" thickBot="1">
      <c r="A33" s="10" t="s">
        <v>171</v>
      </c>
      <c r="B33" s="8" t="s">
        <v>113</v>
      </c>
      <c r="C33" s="11" t="s">
        <v>172</v>
      </c>
      <c r="D33" s="654">
        <v>12715.156241998689</v>
      </c>
    </row>
    <row r="34" spans="1:11" ht="30" customHeight="1" thickTop="1" thickBot="1">
      <c r="A34" s="10" t="s">
        <v>160</v>
      </c>
      <c r="B34" s="8" t="s">
        <v>113</v>
      </c>
      <c r="C34" s="11" t="s">
        <v>161</v>
      </c>
      <c r="D34" s="654">
        <v>8239.421244815152</v>
      </c>
      <c r="H34" s="652"/>
      <c r="K34" s="652"/>
    </row>
    <row r="35" spans="1:11" ht="30" customHeight="1" thickTop="1" thickBot="1">
      <c r="A35" s="10" t="s">
        <v>173</v>
      </c>
      <c r="B35" s="8" t="s">
        <v>113</v>
      </c>
      <c r="C35" s="11" t="s">
        <v>1886</v>
      </c>
      <c r="D35" s="654">
        <v>134882.53764016461</v>
      </c>
    </row>
    <row r="36" spans="1:11" ht="30" customHeight="1" thickTop="1" thickBot="1">
      <c r="A36" s="10" t="s">
        <v>170</v>
      </c>
      <c r="B36" s="8" t="s">
        <v>113</v>
      </c>
      <c r="C36" s="11" t="s">
        <v>1885</v>
      </c>
      <c r="D36" s="654">
        <v>100773.34342831123</v>
      </c>
    </row>
    <row r="37" spans="1:11" ht="30" customHeight="1" thickTop="1" thickBot="1">
      <c r="A37" s="10" t="s">
        <v>168</v>
      </c>
      <c r="B37" s="8" t="s">
        <v>113</v>
      </c>
      <c r="C37" s="11" t="s">
        <v>169</v>
      </c>
      <c r="D37" s="654">
        <v>106807.312432789</v>
      </c>
    </row>
    <row r="38" spans="1:11" ht="30" customHeight="1" thickTop="1" thickBot="1">
      <c r="A38" s="10" t="s">
        <v>174</v>
      </c>
      <c r="B38" s="8" t="s">
        <v>113</v>
      </c>
      <c r="C38" s="11" t="s">
        <v>175</v>
      </c>
      <c r="D38" s="654">
        <v>57472.50621383408</v>
      </c>
    </row>
    <row r="39" spans="1:11" ht="30" customHeight="1" thickTop="1" thickBot="1">
      <c r="A39" s="10" t="s">
        <v>176</v>
      </c>
      <c r="B39" s="8" t="s">
        <v>113</v>
      </c>
      <c r="C39" s="11" t="s">
        <v>177</v>
      </c>
      <c r="D39" s="654">
        <v>50860.624967994758</v>
      </c>
    </row>
    <row r="40" spans="1:11" ht="30" customHeight="1" thickTop="1" thickBot="1">
      <c r="A40" s="10" t="s">
        <v>180</v>
      </c>
      <c r="B40" s="8" t="s">
        <v>113</v>
      </c>
      <c r="C40" s="11" t="s">
        <v>181</v>
      </c>
      <c r="D40" s="654">
        <v>88065.172132082924</v>
      </c>
    </row>
    <row r="41" spans="1:11" ht="30" customHeight="1" thickTop="1" thickBot="1">
      <c r="A41" s="10" t="s">
        <v>178</v>
      </c>
      <c r="B41" s="8" t="s">
        <v>113</v>
      </c>
      <c r="C41" s="11" t="s">
        <v>179</v>
      </c>
      <c r="D41" s="654">
        <v>78942.228864223289</v>
      </c>
    </row>
    <row r="42" spans="1:11" ht="30" customHeight="1" thickTop="1" thickBot="1">
      <c r="A42" s="10" t="s">
        <v>182</v>
      </c>
      <c r="B42" s="8" t="s">
        <v>113</v>
      </c>
      <c r="C42" s="11" t="s">
        <v>183</v>
      </c>
      <c r="D42" s="654">
        <v>99996.223824686807</v>
      </c>
    </row>
    <row r="43" spans="1:11" ht="30" customHeight="1" thickTop="1" thickBot="1">
      <c r="A43" s="10" t="s">
        <v>1672</v>
      </c>
      <c r="B43" s="8" t="s">
        <v>113</v>
      </c>
      <c r="C43" s="11" t="s">
        <v>1671</v>
      </c>
      <c r="D43" s="654">
        <v>10172.124993598953</v>
      </c>
    </row>
    <row r="44" spans="1:11" ht="30" customHeight="1" thickTop="1" thickBot="1">
      <c r="A44" s="10" t="s">
        <v>184</v>
      </c>
      <c r="B44" s="8" t="s">
        <v>113</v>
      </c>
      <c r="C44" s="11" t="s">
        <v>185</v>
      </c>
      <c r="D44" s="654">
        <v>10952.326980607992</v>
      </c>
    </row>
    <row r="45" spans="1:11" ht="30" customHeight="1" thickTop="1" thickBot="1">
      <c r="A45" s="10" t="s">
        <v>1603</v>
      </c>
      <c r="B45" s="8" t="s">
        <v>113</v>
      </c>
      <c r="C45" s="11" t="s">
        <v>1604</v>
      </c>
      <c r="D45" s="655">
        <v>1435.3132520767874</v>
      </c>
    </row>
    <row r="46" spans="1:11" ht="30" customHeight="1" thickTop="1" thickBot="1">
      <c r="A46" s="10" t="s">
        <v>188</v>
      </c>
      <c r="B46" s="8" t="s">
        <v>113</v>
      </c>
      <c r="C46" s="11" t="s">
        <v>189</v>
      </c>
      <c r="D46" s="654">
        <v>3031.2932480924878</v>
      </c>
    </row>
    <row r="47" spans="1:11" ht="30" customHeight="1" thickTop="1" thickBot="1">
      <c r="A47" s="10" t="s">
        <v>186</v>
      </c>
      <c r="B47" s="8" t="s">
        <v>113</v>
      </c>
      <c r="C47" s="11" t="s">
        <v>187</v>
      </c>
      <c r="D47" s="654">
        <v>3051.6374980796854</v>
      </c>
    </row>
    <row r="48" spans="1:11" ht="30" customHeight="1" thickTop="1" thickBot="1">
      <c r="A48" s="10" t="s">
        <v>190</v>
      </c>
      <c r="B48" s="8" t="s">
        <v>113</v>
      </c>
      <c r="C48" s="11" t="s">
        <v>191</v>
      </c>
      <c r="D48" s="654">
        <v>3458.5224978236438</v>
      </c>
    </row>
    <row r="49" spans="1:4" ht="30" customHeight="1" thickTop="1" thickBot="1">
      <c r="A49" s="10" t="s">
        <v>201</v>
      </c>
      <c r="B49" s="8" t="s">
        <v>113</v>
      </c>
      <c r="C49" s="11" t="s">
        <v>1888</v>
      </c>
      <c r="D49" s="654">
        <v>135739.62469640473</v>
      </c>
    </row>
    <row r="50" spans="1:4" ht="30" customHeight="1" thickTop="1" thickBot="1">
      <c r="A50" s="10" t="s">
        <v>192</v>
      </c>
      <c r="B50" s="8" t="s">
        <v>113</v>
      </c>
      <c r="C50" s="11" t="s">
        <v>193</v>
      </c>
      <c r="D50" s="654">
        <v>60098.616311958052</v>
      </c>
    </row>
    <row r="51" spans="1:4" ht="30" customHeight="1" thickTop="1" thickBot="1">
      <c r="A51" s="10" t="s">
        <v>194</v>
      </c>
      <c r="B51" s="8" t="s">
        <v>113</v>
      </c>
      <c r="C51" s="11" t="s">
        <v>1887</v>
      </c>
      <c r="D51" s="654">
        <v>4946.7046009074993</v>
      </c>
    </row>
    <row r="52" spans="1:4" ht="30" customHeight="1" thickTop="1" thickBot="1">
      <c r="A52" s="10" t="s">
        <v>224</v>
      </c>
      <c r="B52" s="8" t="s">
        <v>92</v>
      </c>
      <c r="C52" s="11" t="s">
        <v>1891</v>
      </c>
      <c r="D52" s="654">
        <v>212491.97562745944</v>
      </c>
    </row>
    <row r="53" spans="1:4" ht="30" customHeight="1" thickTop="1" thickBot="1">
      <c r="A53" s="10" t="s">
        <v>195</v>
      </c>
      <c r="B53" s="8" t="s">
        <v>113</v>
      </c>
      <c r="C53" s="11" t="s">
        <v>196</v>
      </c>
      <c r="D53" s="654">
        <v>3916.2681225355964</v>
      </c>
    </row>
    <row r="54" spans="1:4" ht="30" customHeight="1" thickTop="1" thickBot="1">
      <c r="A54" s="10" t="s">
        <v>214</v>
      </c>
      <c r="B54" s="8" t="s">
        <v>113</v>
      </c>
      <c r="C54" s="11" t="s">
        <v>215</v>
      </c>
      <c r="D54" s="654">
        <v>8137.6999948791617</v>
      </c>
    </row>
    <row r="55" spans="1:4" ht="30" customHeight="1" thickTop="1" thickBot="1">
      <c r="A55" s="10" t="s">
        <v>197</v>
      </c>
      <c r="B55" s="8" t="s">
        <v>113</v>
      </c>
      <c r="C55" s="11" t="s">
        <v>198</v>
      </c>
      <c r="D55" s="654">
        <v>146631.60183216457</v>
      </c>
    </row>
    <row r="56" spans="1:4" ht="30" customHeight="1" thickTop="1" thickBot="1">
      <c r="A56" s="10" t="s">
        <v>199</v>
      </c>
      <c r="B56" s="8" t="s">
        <v>113</v>
      </c>
      <c r="C56" s="11" t="s">
        <v>200</v>
      </c>
      <c r="D56" s="654">
        <v>19835.643737517956</v>
      </c>
    </row>
    <row r="57" spans="1:4" ht="30" customHeight="1" thickTop="1" thickBot="1">
      <c r="A57" s="10" t="s">
        <v>202</v>
      </c>
      <c r="B57" s="8" t="s">
        <v>113</v>
      </c>
      <c r="C57" s="11" t="s">
        <v>203</v>
      </c>
      <c r="D57" s="654">
        <v>64019.071937630652</v>
      </c>
    </row>
    <row r="58" spans="1:4" ht="30" customHeight="1" thickTop="1" thickBot="1">
      <c r="A58" s="10" t="s">
        <v>212</v>
      </c>
      <c r="B58" s="8" t="s">
        <v>113</v>
      </c>
      <c r="C58" s="11" t="s">
        <v>213</v>
      </c>
      <c r="D58" s="654">
        <v>50691.163168346189</v>
      </c>
    </row>
    <row r="59" spans="1:4" ht="30" customHeight="1" thickTop="1" thickBot="1">
      <c r="A59" s="10" t="s">
        <v>206</v>
      </c>
      <c r="B59" s="8" t="s">
        <v>113</v>
      </c>
      <c r="C59" s="11" t="s">
        <v>207</v>
      </c>
      <c r="D59" s="654">
        <v>8137.6999948791617</v>
      </c>
    </row>
    <row r="60" spans="1:4" ht="30" customHeight="1" thickTop="1" thickBot="1">
      <c r="A60" s="10" t="s">
        <v>204</v>
      </c>
      <c r="B60" s="8" t="s">
        <v>113</v>
      </c>
      <c r="C60" s="11" t="s">
        <v>205</v>
      </c>
      <c r="D60" s="654">
        <v>9111.7786136840386</v>
      </c>
    </row>
    <row r="61" spans="1:4" ht="30" customHeight="1" thickTop="1" thickBot="1">
      <c r="A61" s="10" t="s">
        <v>208</v>
      </c>
      <c r="B61" s="8" t="s">
        <v>113</v>
      </c>
      <c r="C61" s="11" t="s">
        <v>209</v>
      </c>
      <c r="D61" s="654">
        <v>12264.751738996147</v>
      </c>
    </row>
    <row r="62" spans="1:4" ht="30" customHeight="1" thickTop="1" thickBot="1">
      <c r="A62" s="10" t="s">
        <v>210</v>
      </c>
      <c r="B62" s="8" t="s">
        <v>113</v>
      </c>
      <c r="C62" s="11" t="s">
        <v>211</v>
      </c>
      <c r="D62" s="654">
        <v>14501.381390874667</v>
      </c>
    </row>
    <row r="63" spans="1:4" ht="30" customHeight="1" thickTop="1" thickBot="1">
      <c r="A63" s="10" t="s">
        <v>217</v>
      </c>
      <c r="B63" s="8" t="s">
        <v>113</v>
      </c>
      <c r="C63" s="11" t="s">
        <v>218</v>
      </c>
      <c r="D63" s="654">
        <v>29499.162481436961</v>
      </c>
    </row>
    <row r="64" spans="1:4" ht="30" customHeight="1" thickTop="1" thickBot="1">
      <c r="A64" s="10" t="s">
        <v>219</v>
      </c>
      <c r="B64" s="8" t="s">
        <v>113</v>
      </c>
      <c r="C64" s="11" t="s">
        <v>220</v>
      </c>
      <c r="D64" s="654">
        <v>18818.43123815806</v>
      </c>
    </row>
    <row r="65" spans="1:4" ht="30" customHeight="1" thickTop="1" thickBot="1">
      <c r="A65" s="10" t="s">
        <v>216</v>
      </c>
      <c r="B65" s="8" t="s">
        <v>113</v>
      </c>
      <c r="C65" s="11" t="s">
        <v>1889</v>
      </c>
      <c r="D65" s="654">
        <v>22378.674985917696</v>
      </c>
    </row>
    <row r="66" spans="1:4" ht="30" customHeight="1" thickTop="1" thickBot="1">
      <c r="A66" s="10" t="s">
        <v>221</v>
      </c>
      <c r="B66" s="8" t="s">
        <v>113</v>
      </c>
      <c r="C66" s="11" t="s">
        <v>1890</v>
      </c>
      <c r="D66" s="654">
        <v>84241.200346140497</v>
      </c>
    </row>
    <row r="67" spans="1:4" ht="30" customHeight="1" thickTop="1" thickBot="1">
      <c r="A67" s="10" t="s">
        <v>222</v>
      </c>
      <c r="B67" s="8" t="s">
        <v>113</v>
      </c>
      <c r="C67" s="11" t="s">
        <v>223</v>
      </c>
      <c r="D67" s="654">
        <v>26523.563674627545</v>
      </c>
    </row>
    <row r="68" spans="1:4" ht="30" customHeight="1" thickTop="1" thickBot="1">
      <c r="A68" s="10" t="s">
        <v>225</v>
      </c>
      <c r="B68" s="8" t="s">
        <v>113</v>
      </c>
      <c r="C68" s="11" t="s">
        <v>226</v>
      </c>
      <c r="D68" s="654">
        <v>46038.902828864724</v>
      </c>
    </row>
    <row r="69" spans="1:4" ht="30" customHeight="1" thickTop="1" thickBot="1">
      <c r="A69" s="10" t="s">
        <v>227</v>
      </c>
      <c r="B69" s="8" t="s">
        <v>113</v>
      </c>
      <c r="C69" s="11" t="s">
        <v>1892</v>
      </c>
      <c r="D69" s="654">
        <v>28481.949982077065</v>
      </c>
    </row>
    <row r="70" spans="1:4" ht="30" customHeight="1" thickTop="1" thickBot="1">
      <c r="A70" s="10" t="s">
        <v>232</v>
      </c>
      <c r="B70" s="8" t="s">
        <v>233</v>
      </c>
      <c r="C70" s="11" t="s">
        <v>1895</v>
      </c>
      <c r="D70" s="654">
        <v>3560.2437477596332</v>
      </c>
    </row>
    <row r="71" spans="1:4" ht="30" customHeight="1" thickTop="1" thickBot="1">
      <c r="A71" s="10" t="s">
        <v>228</v>
      </c>
      <c r="B71" s="8" t="s">
        <v>113</v>
      </c>
      <c r="C71" s="11" t="s">
        <v>1893</v>
      </c>
      <c r="D71" s="654">
        <v>4577.4562471195286</v>
      </c>
    </row>
    <row r="72" spans="1:4" ht="30" customHeight="1" thickTop="1" thickBot="1">
      <c r="A72" s="10" t="s">
        <v>229</v>
      </c>
      <c r="B72" s="8" t="s">
        <v>113</v>
      </c>
      <c r="C72" s="11" t="s">
        <v>1894</v>
      </c>
      <c r="D72" s="654">
        <v>7120.4874955192663</v>
      </c>
    </row>
    <row r="73" spans="1:4" ht="30" customHeight="1" thickTop="1" thickBot="1">
      <c r="A73" s="10" t="s">
        <v>230</v>
      </c>
      <c r="B73" s="8" t="s">
        <v>113</v>
      </c>
      <c r="C73" s="11" t="s">
        <v>231</v>
      </c>
      <c r="D73" s="654">
        <v>3051.6374980796854</v>
      </c>
    </row>
    <row r="74" spans="1:4" ht="30" customHeight="1" thickTop="1" thickBot="1">
      <c r="A74" s="10" t="s">
        <v>234</v>
      </c>
      <c r="B74" s="8" t="s">
        <v>113</v>
      </c>
      <c r="C74" s="11" t="s">
        <v>235</v>
      </c>
      <c r="D74" s="654">
        <v>15438.639428838518</v>
      </c>
    </row>
    <row r="75" spans="1:4" ht="30" customHeight="1" thickTop="1" thickBot="1">
      <c r="A75" s="10" t="s">
        <v>236</v>
      </c>
      <c r="B75" s="8" t="s">
        <v>113</v>
      </c>
      <c r="C75" s="11" t="s">
        <v>237</v>
      </c>
      <c r="D75" s="654">
        <v>422807.60627526994</v>
      </c>
    </row>
    <row r="76" spans="1:4" ht="30" customHeight="1" thickTop="1" thickBot="1">
      <c r="A76" s="10" t="s">
        <v>238</v>
      </c>
      <c r="B76" s="8" t="s">
        <v>113</v>
      </c>
      <c r="C76" s="11" t="s">
        <v>239</v>
      </c>
      <c r="D76" s="654">
        <v>561949.74355809775</v>
      </c>
    </row>
    <row r="77" spans="1:4" ht="30" customHeight="1" thickTop="1" thickBot="1">
      <c r="A77" s="10" t="s">
        <v>240</v>
      </c>
      <c r="B77" s="8" t="s">
        <v>113</v>
      </c>
      <c r="C77" s="11" t="s">
        <v>1896</v>
      </c>
      <c r="D77" s="654">
        <v>168072.31119168765</v>
      </c>
    </row>
    <row r="78" spans="1:4" ht="30" customHeight="1" thickTop="1" thickBot="1">
      <c r="A78" s="10" t="s">
        <v>241</v>
      </c>
      <c r="B78" s="8" t="s">
        <v>113</v>
      </c>
      <c r="C78" s="11" t="s">
        <v>1897</v>
      </c>
      <c r="D78" s="654">
        <v>197474.49811573033</v>
      </c>
    </row>
    <row r="79" spans="1:4" ht="30" customHeight="1" thickTop="1" thickBot="1">
      <c r="A79" s="10" t="s">
        <v>246</v>
      </c>
      <c r="B79" s="8" t="s">
        <v>113</v>
      </c>
      <c r="C79" s="11" t="s">
        <v>1902</v>
      </c>
      <c r="D79" s="654">
        <v>101037.85115619395</v>
      </c>
    </row>
    <row r="80" spans="1:4" ht="30" customHeight="1" thickTop="1" thickBot="1">
      <c r="A80" s="10" t="s">
        <v>243</v>
      </c>
      <c r="B80" s="8" t="s">
        <v>113</v>
      </c>
      <c r="C80" s="11" t="s">
        <v>1899</v>
      </c>
      <c r="D80" s="654">
        <v>169432.57806515583</v>
      </c>
    </row>
    <row r="81" spans="1:13" ht="30" customHeight="1" thickTop="1" thickBot="1">
      <c r="A81" s="10" t="s">
        <v>244</v>
      </c>
      <c r="B81" s="8" t="s">
        <v>113</v>
      </c>
      <c r="C81" s="11" t="s">
        <v>1900</v>
      </c>
      <c r="D81" s="654">
        <v>215403.61108167237</v>
      </c>
    </row>
    <row r="82" spans="1:13" ht="30" customHeight="1" thickTop="1" thickBot="1">
      <c r="A82" s="10" t="s">
        <v>245</v>
      </c>
      <c r="B82" s="8" t="s">
        <v>113</v>
      </c>
      <c r="C82" s="11" t="s">
        <v>1901</v>
      </c>
      <c r="D82" s="654">
        <v>71204.874955192659</v>
      </c>
    </row>
    <row r="83" spans="1:13" ht="30" customHeight="1" thickTop="1" thickBot="1">
      <c r="A83" s="10" t="s">
        <v>247</v>
      </c>
      <c r="B83" s="8" t="s">
        <v>113</v>
      </c>
      <c r="C83" s="11" t="s">
        <v>1903</v>
      </c>
      <c r="D83" s="654">
        <v>71204.874955192659</v>
      </c>
    </row>
    <row r="84" spans="1:13" ht="30" customHeight="1" thickTop="1" thickBot="1">
      <c r="A84" s="10" t="s">
        <v>242</v>
      </c>
      <c r="B84" s="8" t="s">
        <v>113</v>
      </c>
      <c r="C84" s="11" t="s">
        <v>1898</v>
      </c>
      <c r="D84" s="654">
        <v>204208.16771547342</v>
      </c>
    </row>
    <row r="85" spans="1:13" ht="30" customHeight="1" thickTop="1" thickBot="1">
      <c r="A85" s="10" t="s">
        <v>248</v>
      </c>
      <c r="B85" s="8" t="s">
        <v>113</v>
      </c>
      <c r="C85" s="11" t="s">
        <v>1904</v>
      </c>
      <c r="D85" s="654">
        <v>381454.68725996069</v>
      </c>
    </row>
    <row r="86" spans="1:13" ht="30" customHeight="1" thickTop="1" thickBot="1">
      <c r="A86" s="10" t="s">
        <v>249</v>
      </c>
      <c r="B86" s="8" t="s">
        <v>113</v>
      </c>
      <c r="C86" s="11" t="s">
        <v>250</v>
      </c>
      <c r="D86" s="654">
        <v>4068.8499974395809</v>
      </c>
    </row>
    <row r="87" spans="1:13" ht="30" customHeight="1" thickTop="1" thickBot="1">
      <c r="A87" s="10" t="s">
        <v>255</v>
      </c>
      <c r="B87" s="8" t="s">
        <v>113</v>
      </c>
      <c r="C87" s="11" t="s">
        <v>256</v>
      </c>
      <c r="D87" s="655">
        <v>589503.65710296622</v>
      </c>
    </row>
    <row r="88" spans="1:13" ht="30" customHeight="1" thickTop="1" thickBot="1">
      <c r="A88" s="10" t="s">
        <v>253</v>
      </c>
      <c r="B88" s="8" t="s">
        <v>113</v>
      </c>
      <c r="C88" s="11" t="s">
        <v>254</v>
      </c>
      <c r="D88" s="654">
        <v>20207.570231238795</v>
      </c>
    </row>
    <row r="89" spans="1:13" ht="30" customHeight="1" thickTop="1" thickBot="1">
      <c r="A89" s="10" t="s">
        <v>251</v>
      </c>
      <c r="B89" s="8" t="s">
        <v>113</v>
      </c>
      <c r="C89" s="11" t="s">
        <v>252</v>
      </c>
      <c r="D89" s="654">
        <v>33490.779244958569</v>
      </c>
    </row>
    <row r="90" spans="1:13" ht="30" customHeight="1" thickTop="1" thickBot="1">
      <c r="A90" s="10" t="s">
        <v>257</v>
      </c>
      <c r="B90" s="8" t="s">
        <v>113</v>
      </c>
      <c r="C90" s="11" t="s">
        <v>258</v>
      </c>
      <c r="D90" s="654">
        <v>6357.5781209993447</v>
      </c>
    </row>
    <row r="91" spans="1:13" ht="30" customHeight="1" thickTop="1" thickBot="1">
      <c r="A91" s="10" t="s">
        <v>259</v>
      </c>
      <c r="B91" s="8" t="s">
        <v>113</v>
      </c>
      <c r="C91" s="11" t="s">
        <v>260</v>
      </c>
      <c r="D91" s="654">
        <v>70208.006705819964</v>
      </c>
    </row>
    <row r="92" spans="1:13" ht="51.6" customHeight="1" thickTop="1" thickBot="1">
      <c r="A92" s="10" t="s">
        <v>261</v>
      </c>
      <c r="B92" s="8" t="s">
        <v>113</v>
      </c>
      <c r="C92" s="11" t="s">
        <v>262</v>
      </c>
      <c r="D92" s="654">
        <v>15258.187490398428</v>
      </c>
      <c r="L92" s="651"/>
      <c r="M92" s="651" t="s">
        <v>2237</v>
      </c>
    </row>
    <row r="93" spans="1:13" ht="30" customHeight="1" thickTop="1" thickBot="1">
      <c r="A93" s="10" t="s">
        <v>263</v>
      </c>
      <c r="B93" s="8" t="s">
        <v>113</v>
      </c>
      <c r="C93" s="11" t="s">
        <v>264</v>
      </c>
      <c r="D93" s="654">
        <v>8900.6093693990824</v>
      </c>
    </row>
    <row r="94" spans="1:13" ht="30" customHeight="1" thickTop="1" thickBot="1">
      <c r="A94" s="10" t="s">
        <v>265</v>
      </c>
      <c r="B94" s="8" t="s">
        <v>113</v>
      </c>
      <c r="C94" s="11" t="s">
        <v>266</v>
      </c>
      <c r="D94" s="654">
        <v>25430.312483997379</v>
      </c>
    </row>
    <row r="95" spans="1:13" ht="30" customHeight="1" thickTop="1" thickBot="1">
      <c r="A95" s="10" t="s">
        <v>267</v>
      </c>
      <c r="B95" s="8" t="s">
        <v>113</v>
      </c>
      <c r="C95" s="11" t="s">
        <v>268</v>
      </c>
      <c r="D95" s="654">
        <v>89707.078254799198</v>
      </c>
    </row>
    <row r="96" spans="1:13" ht="30" customHeight="1" thickTop="1" thickBot="1">
      <c r="A96" s="10" t="s">
        <v>269</v>
      </c>
      <c r="B96" s="8" t="s">
        <v>113</v>
      </c>
      <c r="C96" s="11" t="s">
        <v>270</v>
      </c>
      <c r="D96" s="654">
        <v>232412.71185374886</v>
      </c>
    </row>
    <row r="97" spans="1:4" ht="30" customHeight="1" thickTop="1" thickBot="1">
      <c r="A97" s="10" t="s">
        <v>271</v>
      </c>
      <c r="B97" s="8" t="s">
        <v>113</v>
      </c>
      <c r="C97" s="11" t="s">
        <v>272</v>
      </c>
      <c r="D97" s="654">
        <v>178012.18738798166</v>
      </c>
    </row>
    <row r="98" spans="1:4" ht="30" customHeight="1" thickTop="1" thickBot="1">
      <c r="A98" s="10" t="s">
        <v>273</v>
      </c>
      <c r="B98" s="8" t="s">
        <v>113</v>
      </c>
      <c r="C98" s="11" t="s">
        <v>274</v>
      </c>
      <c r="D98" s="654">
        <v>7629.093745199214</v>
      </c>
    </row>
    <row r="99" spans="1:4" ht="30" customHeight="1" thickTop="1" thickBot="1">
      <c r="A99" s="10" t="s">
        <v>275</v>
      </c>
      <c r="B99" s="8" t="s">
        <v>113</v>
      </c>
      <c r="C99" s="11" t="s">
        <v>276</v>
      </c>
      <c r="D99" s="654">
        <v>6052.4143711913766</v>
      </c>
    </row>
    <row r="100" spans="1:4" ht="30" customHeight="1" thickTop="1" thickBot="1">
      <c r="A100" s="10" t="s">
        <v>277</v>
      </c>
      <c r="B100" s="8" t="s">
        <v>113</v>
      </c>
      <c r="C100" s="11" t="s">
        <v>278</v>
      </c>
      <c r="D100" s="654">
        <v>377134.70832568471</v>
      </c>
    </row>
    <row r="101" spans="1:4" ht="30" customHeight="1" thickTop="1" thickBot="1">
      <c r="A101" s="10" t="s">
        <v>279</v>
      </c>
      <c r="B101" s="8" t="s">
        <v>113</v>
      </c>
      <c r="C101" s="11" t="s">
        <v>1905</v>
      </c>
      <c r="D101" s="654">
        <v>379185.15582865162</v>
      </c>
    </row>
    <row r="102" spans="1:4" ht="30" customHeight="1" thickTop="1" thickBot="1">
      <c r="A102" s="10" t="s">
        <v>280</v>
      </c>
      <c r="B102" s="8" t="s">
        <v>113</v>
      </c>
      <c r="C102" s="11" t="s">
        <v>281</v>
      </c>
      <c r="D102" s="654">
        <v>617685.0075837425</v>
      </c>
    </row>
    <row r="103" spans="1:4" ht="30" customHeight="1" thickTop="1" thickBot="1">
      <c r="A103" s="10" t="s">
        <v>282</v>
      </c>
      <c r="B103" s="8" t="s">
        <v>113</v>
      </c>
      <c r="C103" s="11" t="s">
        <v>283</v>
      </c>
      <c r="D103" s="654">
        <v>628101.28089881397</v>
      </c>
    </row>
    <row r="104" spans="1:4" ht="30" customHeight="1" thickTop="1" thickBot="1">
      <c r="A104" s="10" t="s">
        <v>284</v>
      </c>
      <c r="B104" s="8" t="s">
        <v>113</v>
      </c>
      <c r="C104" s="11" t="s">
        <v>285</v>
      </c>
      <c r="D104" s="654">
        <v>390605.53090420231</v>
      </c>
    </row>
    <row r="105" spans="1:4" ht="30" customHeight="1" thickTop="1" thickBot="1">
      <c r="A105" s="10" t="s">
        <v>286</v>
      </c>
      <c r="B105" s="8" t="s">
        <v>113</v>
      </c>
      <c r="C105" s="11" t="s">
        <v>287</v>
      </c>
      <c r="D105" s="654">
        <v>302600.94159284019</v>
      </c>
    </row>
    <row r="106" spans="1:4" ht="30" customHeight="1" thickTop="1" thickBot="1">
      <c r="A106" s="10" t="s">
        <v>288</v>
      </c>
      <c r="B106" s="8" t="s">
        <v>113</v>
      </c>
      <c r="C106" s="11" t="s">
        <v>289</v>
      </c>
      <c r="D106" s="654">
        <v>20344.249987197905</v>
      </c>
    </row>
    <row r="107" spans="1:4" ht="30" customHeight="1" thickTop="1" thickBot="1">
      <c r="A107" s="10" t="s">
        <v>290</v>
      </c>
      <c r="B107" s="8" t="s">
        <v>113</v>
      </c>
      <c r="C107" s="11" t="s">
        <v>291</v>
      </c>
      <c r="D107" s="654">
        <v>595876.44794218719</v>
      </c>
    </row>
    <row r="108" spans="1:4" ht="30" customHeight="1" thickTop="1" thickBot="1">
      <c r="A108" s="10" t="s">
        <v>292</v>
      </c>
      <c r="B108" s="8" t="s">
        <v>113</v>
      </c>
      <c r="C108" s="11" t="s">
        <v>293</v>
      </c>
      <c r="D108" s="654">
        <v>7262.8972454296518</v>
      </c>
    </row>
    <row r="109" spans="1:4" ht="30" customHeight="1" thickTop="1" thickBot="1">
      <c r="A109" s="10" t="s">
        <v>294</v>
      </c>
      <c r="B109" s="8" t="s">
        <v>113</v>
      </c>
      <c r="C109" s="11" t="s">
        <v>1906</v>
      </c>
      <c r="D109" s="654">
        <v>937013.49990578613</v>
      </c>
    </row>
    <row r="110" spans="1:4" ht="30" customHeight="1" thickTop="1" thickBot="1">
      <c r="A110" s="10" t="s">
        <v>295</v>
      </c>
      <c r="B110" s="8" t="s">
        <v>113</v>
      </c>
      <c r="C110" s="11" t="s">
        <v>296</v>
      </c>
      <c r="D110" s="654">
        <v>3763.6862476316123</v>
      </c>
    </row>
    <row r="111" spans="1:4" ht="30" customHeight="1" thickTop="1" thickBot="1">
      <c r="A111" s="10" t="s">
        <v>297</v>
      </c>
      <c r="B111" s="8" t="s">
        <v>113</v>
      </c>
      <c r="C111" s="11" t="s">
        <v>298</v>
      </c>
      <c r="D111" s="654">
        <v>68948.757824263521</v>
      </c>
    </row>
    <row r="112" spans="1:4" ht="30" customHeight="1" thickTop="1" thickBot="1">
      <c r="A112" s="10" t="s">
        <v>299</v>
      </c>
      <c r="B112" s="8" t="s">
        <v>113</v>
      </c>
      <c r="C112" s="11" t="s">
        <v>300</v>
      </c>
      <c r="D112" s="654">
        <v>497979.88236053841</v>
      </c>
    </row>
    <row r="113" spans="1:4" ht="30" customHeight="1" thickTop="1" thickBot="1">
      <c r="A113" s="10" t="s">
        <v>301</v>
      </c>
      <c r="B113" s="8" t="s">
        <v>113</v>
      </c>
      <c r="C113" s="11" t="s">
        <v>302</v>
      </c>
      <c r="D113" s="654">
        <v>11499.587305263616</v>
      </c>
    </row>
    <row r="114" spans="1:4" ht="30" customHeight="1" thickTop="1" thickBot="1">
      <c r="A114" s="10" t="s">
        <v>305</v>
      </c>
      <c r="B114" s="8" t="s">
        <v>113</v>
      </c>
      <c r="C114" s="11" t="s">
        <v>306</v>
      </c>
      <c r="D114" s="654">
        <v>139205.53053740165</v>
      </c>
    </row>
    <row r="115" spans="1:4" ht="30" customHeight="1" thickTop="1" thickBot="1">
      <c r="A115" s="10" t="s">
        <v>303</v>
      </c>
      <c r="B115" s="8" t="s">
        <v>113</v>
      </c>
      <c r="C115" s="11" t="s">
        <v>304</v>
      </c>
      <c r="D115" s="654">
        <v>121870.39778633704</v>
      </c>
    </row>
    <row r="116" spans="1:4" ht="30" customHeight="1" thickTop="1" thickBot="1">
      <c r="A116" s="10" t="s">
        <v>309</v>
      </c>
      <c r="B116" s="8" t="s">
        <v>113</v>
      </c>
      <c r="C116" s="11" t="s">
        <v>1907</v>
      </c>
      <c r="D116" s="654">
        <v>127151.56241998691</v>
      </c>
    </row>
    <row r="117" spans="1:4" ht="30" customHeight="1" thickTop="1" thickBot="1">
      <c r="A117" s="10" t="s">
        <v>310</v>
      </c>
      <c r="B117" s="8" t="s">
        <v>113</v>
      </c>
      <c r="C117" s="11" t="s">
        <v>311</v>
      </c>
      <c r="D117" s="654">
        <v>193270.3748783801</v>
      </c>
    </row>
    <row r="118" spans="1:4" ht="30" customHeight="1" thickTop="1" thickBot="1">
      <c r="A118" s="10" t="s">
        <v>313</v>
      </c>
      <c r="B118" s="8" t="s">
        <v>113</v>
      </c>
      <c r="C118" s="11" t="s">
        <v>1909</v>
      </c>
      <c r="D118" s="654">
        <v>233238.40346247793</v>
      </c>
    </row>
    <row r="119" spans="1:4" ht="30" customHeight="1" thickTop="1" thickBot="1">
      <c r="A119" s="10" t="s">
        <v>318</v>
      </c>
      <c r="B119" s="8" t="s">
        <v>113</v>
      </c>
      <c r="C119" s="11" t="s">
        <v>319</v>
      </c>
      <c r="D119" s="654">
        <v>249267.92296814232</v>
      </c>
    </row>
    <row r="120" spans="1:4" ht="30" customHeight="1" thickTop="1" thickBot="1">
      <c r="A120" s="10" t="s">
        <v>314</v>
      </c>
      <c r="B120" s="8" t="s">
        <v>113</v>
      </c>
      <c r="C120" s="11" t="s">
        <v>315</v>
      </c>
      <c r="D120" s="654">
        <v>249267.92296814232</v>
      </c>
    </row>
    <row r="121" spans="1:4" ht="30" customHeight="1" thickTop="1" thickBot="1">
      <c r="A121" s="10" t="s">
        <v>1648</v>
      </c>
      <c r="B121" s="8" t="s">
        <v>113</v>
      </c>
      <c r="C121" s="11" t="s">
        <v>1649</v>
      </c>
      <c r="D121" s="654">
        <v>141799.42241076939</v>
      </c>
    </row>
    <row r="122" spans="1:4" ht="30" customHeight="1" thickTop="1" thickBot="1">
      <c r="A122" s="10" t="s">
        <v>322</v>
      </c>
      <c r="B122" s="8" t="s">
        <v>113</v>
      </c>
      <c r="C122" s="11" t="s">
        <v>323</v>
      </c>
      <c r="D122" s="654">
        <v>141799.42241076939</v>
      </c>
    </row>
    <row r="123" spans="1:4" ht="30" customHeight="1" thickTop="1" thickBot="1">
      <c r="A123" s="10" t="s">
        <v>320</v>
      </c>
      <c r="B123" s="8" t="s">
        <v>113</v>
      </c>
      <c r="C123" s="11" t="s">
        <v>321</v>
      </c>
      <c r="D123" s="654">
        <v>127151.56241998691</v>
      </c>
    </row>
    <row r="124" spans="1:4" ht="30" customHeight="1" thickTop="1" thickBot="1">
      <c r="A124" s="10" t="s">
        <v>312</v>
      </c>
      <c r="B124" s="8" t="s">
        <v>113</v>
      </c>
      <c r="C124" s="11" t="s">
        <v>1908</v>
      </c>
      <c r="D124" s="654">
        <v>249267.92296814232</v>
      </c>
    </row>
    <row r="125" spans="1:4" ht="30" customHeight="1" thickTop="1" thickBot="1">
      <c r="A125" s="10" t="s">
        <v>316</v>
      </c>
      <c r="B125" s="8" t="s">
        <v>113</v>
      </c>
      <c r="C125" s="11" t="s">
        <v>317</v>
      </c>
      <c r="D125" s="654">
        <v>183098.24988478114</v>
      </c>
    </row>
    <row r="126" spans="1:4" ht="30" customHeight="1" thickTop="1" thickBot="1">
      <c r="A126" s="10" t="s">
        <v>307</v>
      </c>
      <c r="B126" s="8" t="s">
        <v>113</v>
      </c>
      <c r="C126" s="11" t="s">
        <v>308</v>
      </c>
      <c r="D126" s="654">
        <v>127151.56241998691</v>
      </c>
    </row>
    <row r="127" spans="1:4" ht="30" customHeight="1" thickTop="1" thickBot="1">
      <c r="A127" s="10" t="s">
        <v>324</v>
      </c>
      <c r="B127" s="8" t="s">
        <v>113</v>
      </c>
      <c r="C127" s="11" t="s">
        <v>325</v>
      </c>
      <c r="D127" s="654">
        <v>2543.0312483997382</v>
      </c>
    </row>
    <row r="128" spans="1:4" ht="30" customHeight="1" thickTop="1" thickBot="1">
      <c r="A128" s="10" t="s">
        <v>326</v>
      </c>
      <c r="B128" s="8" t="s">
        <v>113</v>
      </c>
      <c r="C128" s="11" t="s">
        <v>327</v>
      </c>
      <c r="D128" s="654">
        <v>152335.94678541835</v>
      </c>
    </row>
    <row r="129" spans="1:4" ht="30" customHeight="1" thickTop="1" thickBot="1">
      <c r="A129" s="10" t="s">
        <v>328</v>
      </c>
      <c r="B129" s="8" t="s">
        <v>113</v>
      </c>
      <c r="C129" s="11" t="s">
        <v>329</v>
      </c>
      <c r="D129" s="654">
        <v>114.66102436590563</v>
      </c>
    </row>
    <row r="130" spans="1:4" ht="30" customHeight="1" thickTop="1" thickBot="1">
      <c r="A130" s="10" t="s">
        <v>330</v>
      </c>
      <c r="B130" s="8" t="s">
        <v>113</v>
      </c>
      <c r="C130" s="11" t="s">
        <v>331</v>
      </c>
      <c r="D130" s="654">
        <v>5721.8203088994105</v>
      </c>
    </row>
    <row r="131" spans="1:4" ht="30" customHeight="1" thickTop="1" thickBot="1">
      <c r="A131" s="10" t="s">
        <v>332</v>
      </c>
      <c r="B131" s="8" t="s">
        <v>113</v>
      </c>
      <c r="C131" s="11" t="s">
        <v>333</v>
      </c>
      <c r="D131" s="654">
        <v>5721.8203088994105</v>
      </c>
    </row>
    <row r="132" spans="1:4" ht="30" customHeight="1" thickTop="1" thickBot="1">
      <c r="A132" s="10" t="s">
        <v>334</v>
      </c>
      <c r="B132" s="8" t="s">
        <v>113</v>
      </c>
      <c r="C132" s="11" t="s">
        <v>1676</v>
      </c>
      <c r="D132" s="654">
        <v>4424.8743722155441</v>
      </c>
    </row>
    <row r="133" spans="1:4" ht="30" customHeight="1" thickTop="1" thickBot="1">
      <c r="A133" s="10" t="s">
        <v>335</v>
      </c>
      <c r="B133" s="8" t="s">
        <v>92</v>
      </c>
      <c r="C133" s="11" t="s">
        <v>1910</v>
      </c>
      <c r="D133" s="654">
        <v>193767.28903036629</v>
      </c>
    </row>
    <row r="134" spans="1:4" ht="30" customHeight="1" thickTop="1" thickBot="1">
      <c r="A134" s="10" t="s">
        <v>336</v>
      </c>
      <c r="B134" s="8" t="s">
        <v>113</v>
      </c>
      <c r="C134" s="11" t="s">
        <v>337</v>
      </c>
      <c r="D134" s="654">
        <v>54929.47496543434</v>
      </c>
    </row>
    <row r="135" spans="1:4" ht="30" customHeight="1" thickTop="1" thickBot="1">
      <c r="A135" s="10" t="s">
        <v>338</v>
      </c>
      <c r="B135" s="8" t="s">
        <v>339</v>
      </c>
      <c r="C135" s="11" t="s">
        <v>340</v>
      </c>
      <c r="D135" s="654">
        <v>1403.7532491166553</v>
      </c>
    </row>
    <row r="136" spans="1:4" ht="30" customHeight="1" thickTop="1" thickBot="1">
      <c r="A136" s="10" t="s">
        <v>352</v>
      </c>
      <c r="B136" s="8" t="s">
        <v>339</v>
      </c>
      <c r="C136" s="11" t="s">
        <v>353</v>
      </c>
      <c r="D136" s="654">
        <v>1403.7532491166553</v>
      </c>
    </row>
    <row r="137" spans="1:4" ht="30" customHeight="1" thickTop="1" thickBot="1">
      <c r="A137" s="10" t="s">
        <v>343</v>
      </c>
      <c r="B137" s="8" t="s">
        <v>344</v>
      </c>
      <c r="C137" s="11" t="s">
        <v>345</v>
      </c>
      <c r="D137" s="654">
        <v>254.3031248399738</v>
      </c>
    </row>
    <row r="138" spans="1:4" ht="30" customHeight="1" thickTop="1" thickBot="1">
      <c r="A138" s="10" t="s">
        <v>346</v>
      </c>
      <c r="B138" s="8" t="s">
        <v>344</v>
      </c>
      <c r="C138" s="11" t="s">
        <v>347</v>
      </c>
      <c r="D138" s="654">
        <v>254.3031248399738</v>
      </c>
    </row>
    <row r="139" spans="1:4" ht="30" customHeight="1" thickTop="1" thickBot="1">
      <c r="A139" s="10" t="s">
        <v>350</v>
      </c>
      <c r="B139" s="8" t="s">
        <v>339</v>
      </c>
      <c r="C139" s="11" t="s">
        <v>351</v>
      </c>
      <c r="D139" s="654">
        <v>1403.7532491166553</v>
      </c>
    </row>
    <row r="140" spans="1:4" ht="30" customHeight="1" thickTop="1" thickBot="1">
      <c r="A140" s="10" t="s">
        <v>348</v>
      </c>
      <c r="B140" s="8" t="s">
        <v>339</v>
      </c>
      <c r="C140" s="11" t="s">
        <v>349</v>
      </c>
      <c r="D140" s="654">
        <v>1403.7532491166553</v>
      </c>
    </row>
    <row r="141" spans="1:4" ht="30" customHeight="1" thickTop="1" thickBot="1">
      <c r="A141" s="10" t="s">
        <v>356</v>
      </c>
      <c r="B141" s="8" t="s">
        <v>113</v>
      </c>
      <c r="C141" s="11" t="s">
        <v>357</v>
      </c>
      <c r="D141" s="654">
        <v>69170.449956472876</v>
      </c>
    </row>
    <row r="142" spans="1:4" ht="30" customHeight="1" thickTop="1" thickBot="1">
      <c r="A142" s="10" t="s">
        <v>341</v>
      </c>
      <c r="B142" s="8" t="s">
        <v>339</v>
      </c>
      <c r="C142" s="11" t="s">
        <v>342</v>
      </c>
      <c r="D142" s="654">
        <v>1403.7532491166553</v>
      </c>
    </row>
    <row r="143" spans="1:4" ht="30" customHeight="1" thickTop="1" thickBot="1">
      <c r="A143" s="10" t="s">
        <v>354</v>
      </c>
      <c r="B143" s="8" t="s">
        <v>113</v>
      </c>
      <c r="C143" s="11" t="s">
        <v>355</v>
      </c>
      <c r="D143" s="654">
        <v>69170.449956472876</v>
      </c>
    </row>
    <row r="144" spans="1:4" ht="30" customHeight="1" thickTop="1" thickBot="1">
      <c r="A144" s="10" t="s">
        <v>359</v>
      </c>
      <c r="B144" s="8" t="s">
        <v>113</v>
      </c>
      <c r="C144" s="11" t="s">
        <v>360</v>
      </c>
      <c r="D144" s="654">
        <v>64847.296834193323</v>
      </c>
    </row>
    <row r="145" spans="1:4" ht="68.25" customHeight="1" thickTop="1" thickBot="1">
      <c r="A145" s="10" t="s">
        <v>358</v>
      </c>
      <c r="B145" s="8" t="s">
        <v>113</v>
      </c>
      <c r="C145" s="11" t="s">
        <v>2197</v>
      </c>
      <c r="D145" s="654">
        <v>280515.05892650859</v>
      </c>
    </row>
    <row r="146" spans="1:4" ht="30" customHeight="1" thickTop="1" thickBot="1">
      <c r="A146" s="10" t="s">
        <v>361</v>
      </c>
      <c r="B146" s="8" t="s">
        <v>113</v>
      </c>
      <c r="C146" s="11" t="s">
        <v>1911</v>
      </c>
      <c r="D146" s="654">
        <v>138405.20645026164</v>
      </c>
    </row>
    <row r="147" spans="1:4" ht="30" customHeight="1" thickTop="1" thickBot="1">
      <c r="A147" s="10" t="s">
        <v>362</v>
      </c>
      <c r="B147" s="8" t="s">
        <v>113</v>
      </c>
      <c r="C147" s="11" t="s">
        <v>1912</v>
      </c>
      <c r="D147" s="654">
        <v>142653.73367640891</v>
      </c>
    </row>
    <row r="148" spans="1:4" ht="30" customHeight="1" thickTop="1" thickBot="1">
      <c r="A148" s="10" t="s">
        <v>367</v>
      </c>
      <c r="B148" s="8" t="s">
        <v>113</v>
      </c>
      <c r="C148" s="11" t="s">
        <v>368</v>
      </c>
      <c r="D148" s="654">
        <v>9663.5187439190049</v>
      </c>
    </row>
    <row r="149" spans="1:4" ht="30" customHeight="1" thickTop="1" thickBot="1">
      <c r="A149" s="10" t="s">
        <v>363</v>
      </c>
      <c r="B149" s="8" t="s">
        <v>113</v>
      </c>
      <c r="C149" s="11" t="s">
        <v>364</v>
      </c>
      <c r="D149" s="654">
        <v>7807.1059325871956</v>
      </c>
    </row>
    <row r="150" spans="1:4" ht="30" customHeight="1" thickTop="1" thickBot="1">
      <c r="A150" s="10" t="s">
        <v>158</v>
      </c>
      <c r="B150" s="8" t="s">
        <v>113</v>
      </c>
      <c r="C150" s="11" t="s">
        <v>159</v>
      </c>
      <c r="D150" s="654">
        <v>67136.024957753078</v>
      </c>
    </row>
    <row r="151" spans="1:4" ht="30" customHeight="1" thickTop="1" thickBot="1">
      <c r="A151" s="10" t="s">
        <v>369</v>
      </c>
      <c r="B151" s="8" t="s">
        <v>113</v>
      </c>
      <c r="C151" s="11" t="s">
        <v>370</v>
      </c>
      <c r="D151" s="654">
        <v>141392.53741102543</v>
      </c>
    </row>
    <row r="152" spans="1:4" ht="30" customHeight="1" thickTop="1" thickBot="1">
      <c r="A152" s="10" t="s">
        <v>371</v>
      </c>
      <c r="B152" s="8" t="s">
        <v>113</v>
      </c>
      <c r="C152" s="11" t="s">
        <v>372</v>
      </c>
      <c r="D152" s="654">
        <v>193270.3748783801</v>
      </c>
    </row>
    <row r="153" spans="1:4" ht="30" customHeight="1" thickTop="1" thickBot="1">
      <c r="A153" s="10" t="s">
        <v>365</v>
      </c>
      <c r="B153" s="8" t="s">
        <v>113</v>
      </c>
      <c r="C153" s="11" t="s">
        <v>366</v>
      </c>
      <c r="D153" s="654">
        <v>141392.53741102543</v>
      </c>
    </row>
    <row r="154" spans="1:4" ht="30" customHeight="1" thickTop="1" thickBot="1">
      <c r="A154" s="10" t="s">
        <v>373</v>
      </c>
      <c r="B154" s="8" t="s">
        <v>113</v>
      </c>
      <c r="C154" s="11" t="s">
        <v>374</v>
      </c>
      <c r="D154" s="654">
        <v>56963.89996415413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3" sqref="F13"/>
    </sheetView>
  </sheetViews>
  <sheetFormatPr baseColWidth="10" defaultRowHeight="15"/>
  <cols>
    <col min="1" max="1" width="11.5703125" customWidth="1"/>
    <col min="2" max="2" width="9.140625"/>
    <col min="3" max="3" width="77.42578125" style="197" customWidth="1"/>
    <col min="4" max="4" width="18" style="183" customWidth="1"/>
    <col min="5" max="5" width="11.85546875" customWidth="1"/>
  </cols>
  <sheetData>
    <row r="1" spans="1:4" ht="81.75" customHeight="1" thickTop="1" thickBot="1">
      <c r="A1" s="694" t="s">
        <v>1850</v>
      </c>
      <c r="B1" s="695"/>
      <c r="C1" s="695"/>
      <c r="D1" s="696"/>
    </row>
    <row r="2" spans="1:4" ht="60.75" customHeight="1" thickTop="1" thickBot="1">
      <c r="A2" s="693" t="s">
        <v>375</v>
      </c>
      <c r="B2" s="693"/>
      <c r="C2" s="693"/>
      <c r="D2" s="693"/>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70" t="s">
        <v>742</v>
      </c>
      <c r="B6" s="670" t="s">
        <v>377</v>
      </c>
      <c r="C6" s="672" t="s">
        <v>2240</v>
      </c>
      <c r="D6" s="653">
        <v>2949.9395177462752</v>
      </c>
    </row>
    <row r="7" spans="1:4" ht="16.5" thickTop="1" thickBot="1">
      <c r="A7" s="670" t="s">
        <v>747</v>
      </c>
      <c r="B7" s="670" t="s">
        <v>377</v>
      </c>
      <c r="C7" s="672" t="s">
        <v>748</v>
      </c>
      <c r="D7" s="653">
        <v>3074.1191385642128</v>
      </c>
    </row>
    <row r="8" spans="1:4" ht="16.5" thickTop="1" thickBot="1">
      <c r="A8" s="670" t="s">
        <v>743</v>
      </c>
      <c r="B8" s="670" t="s">
        <v>377</v>
      </c>
      <c r="C8" s="672" t="s">
        <v>744</v>
      </c>
      <c r="D8" s="653">
        <v>3710.1437879223254</v>
      </c>
    </row>
    <row r="9" spans="1:4" ht="16.5" thickTop="1" thickBot="1">
      <c r="A9" s="670" t="s">
        <v>745</v>
      </c>
      <c r="B9" s="670" t="s">
        <v>377</v>
      </c>
      <c r="C9" s="672" t="s">
        <v>746</v>
      </c>
      <c r="D9" s="653">
        <v>2811.4495933339017</v>
      </c>
    </row>
    <row r="10" spans="1:4" ht="16.5" thickTop="1" thickBot="1">
      <c r="A10" s="670" t="s">
        <v>1668</v>
      </c>
      <c r="B10" s="670" t="s">
        <v>377</v>
      </c>
      <c r="C10" s="672" t="s">
        <v>1667</v>
      </c>
      <c r="D10" s="653">
        <v>3040.5306713092564</v>
      </c>
    </row>
    <row r="11" spans="1:4" ht="16.5" thickTop="1" thickBot="1">
      <c r="A11" s="670" t="s">
        <v>751</v>
      </c>
      <c r="B11" s="670" t="s">
        <v>377</v>
      </c>
      <c r="C11" s="672" t="s">
        <v>752</v>
      </c>
      <c r="D11" s="653">
        <v>6418.6435493440131</v>
      </c>
    </row>
    <row r="12" spans="1:4" ht="16.5" thickTop="1" thickBot="1">
      <c r="A12" s="670" t="s">
        <v>749</v>
      </c>
      <c r="B12" s="670" t="s">
        <v>377</v>
      </c>
      <c r="C12" s="672" t="s">
        <v>750</v>
      </c>
      <c r="D12" s="653">
        <v>6418.6435493440131</v>
      </c>
    </row>
    <row r="13" spans="1:4" ht="16.5" thickTop="1" thickBot="1">
      <c r="A13" s="670" t="s">
        <v>753</v>
      </c>
      <c r="B13" s="670" t="s">
        <v>92</v>
      </c>
      <c r="C13" s="672" t="s">
        <v>1935</v>
      </c>
      <c r="D13" s="653">
        <v>668.50023663717218</v>
      </c>
    </row>
    <row r="14" spans="1:4" ht="16.5" thickTop="1" thickBot="1">
      <c r="A14" s="670" t="s">
        <v>755</v>
      </c>
      <c r="B14" s="670" t="s">
        <v>233</v>
      </c>
      <c r="C14" s="672" t="s">
        <v>1937</v>
      </c>
      <c r="D14" s="653">
        <v>31238.328814821129</v>
      </c>
    </row>
    <row r="15" spans="1:4" ht="16.5" thickTop="1" thickBot="1">
      <c r="A15" s="670" t="s">
        <v>756</v>
      </c>
      <c r="B15" s="670" t="s">
        <v>92</v>
      </c>
      <c r="C15" s="672" t="s">
        <v>1938</v>
      </c>
      <c r="D15" s="653">
        <v>715.87836867298415</v>
      </c>
    </row>
    <row r="16" spans="1:4" ht="16.5" thickTop="1" thickBot="1">
      <c r="A16" s="670" t="s">
        <v>754</v>
      </c>
      <c r="B16" s="670" t="s">
        <v>233</v>
      </c>
      <c r="C16" s="672" t="s">
        <v>1936</v>
      </c>
      <c r="D16" s="653">
        <v>34362.161696303243</v>
      </c>
    </row>
    <row r="17" spans="1:4" ht="16.5" thickTop="1" thickBot="1">
      <c r="A17" s="670" t="s">
        <v>776</v>
      </c>
      <c r="B17" s="670" t="s">
        <v>422</v>
      </c>
      <c r="C17" s="672" t="s">
        <v>777</v>
      </c>
      <c r="D17" s="653">
        <v>6493.4072829741517</v>
      </c>
    </row>
    <row r="18" spans="1:4" ht="16.5" thickTop="1" thickBot="1">
      <c r="A18" s="670" t="s">
        <v>757</v>
      </c>
      <c r="B18" s="670" t="s">
        <v>387</v>
      </c>
      <c r="C18" s="672" t="s">
        <v>1939</v>
      </c>
      <c r="D18" s="653">
        <v>77262.799935324263</v>
      </c>
    </row>
    <row r="19" spans="1:4" ht="16.5" thickTop="1" thickBot="1">
      <c r="A19" s="670" t="s">
        <v>758</v>
      </c>
      <c r="B19" s="670" t="s">
        <v>387</v>
      </c>
      <c r="C19" s="672" t="s">
        <v>2241</v>
      </c>
      <c r="D19" s="653">
        <v>78443.040087500587</v>
      </c>
    </row>
    <row r="20" spans="1:4" ht="16.5" thickTop="1" thickBot="1">
      <c r="A20" s="670" t="s">
        <v>761</v>
      </c>
      <c r="B20" s="670" t="s">
        <v>387</v>
      </c>
      <c r="C20" s="672" t="s">
        <v>762</v>
      </c>
      <c r="D20" s="653">
        <v>77807.01543814248</v>
      </c>
    </row>
    <row r="21" spans="1:4" ht="16.5" thickTop="1" thickBot="1">
      <c r="A21" s="670" t="s">
        <v>759</v>
      </c>
      <c r="B21" s="670" t="s">
        <v>387</v>
      </c>
      <c r="C21" s="672" t="s">
        <v>2242</v>
      </c>
      <c r="D21" s="653">
        <v>58726.275957399092</v>
      </c>
    </row>
    <row r="22" spans="1:4" ht="16.5" thickTop="1" thickBot="1">
      <c r="A22" s="670" t="s">
        <v>760</v>
      </c>
      <c r="B22" s="670" t="s">
        <v>387</v>
      </c>
      <c r="C22" s="672" t="s">
        <v>2243</v>
      </c>
      <c r="D22" s="653">
        <v>59680.31293143626</v>
      </c>
    </row>
    <row r="23" spans="1:4" ht="16.5" thickTop="1" thickBot="1">
      <c r="A23" s="670" t="s">
        <v>763</v>
      </c>
      <c r="B23" s="670" t="s">
        <v>387</v>
      </c>
      <c r="C23" s="672" t="s">
        <v>764</v>
      </c>
      <c r="D23" s="653">
        <v>81781.944837201707</v>
      </c>
    </row>
    <row r="24" spans="1:4" ht="16.5" thickTop="1" thickBot="1">
      <c r="A24" s="670" t="s">
        <v>772</v>
      </c>
      <c r="B24" s="670" t="s">
        <v>387</v>
      </c>
      <c r="C24" s="672" t="s">
        <v>773</v>
      </c>
      <c r="D24" s="653">
        <v>60727.311216012276</v>
      </c>
    </row>
    <row r="25" spans="1:4" ht="16.5" thickTop="1" thickBot="1">
      <c r="A25" s="670" t="s">
        <v>765</v>
      </c>
      <c r="B25" s="670" t="s">
        <v>387</v>
      </c>
      <c r="C25" s="672" t="s">
        <v>766</v>
      </c>
      <c r="D25" s="653">
        <v>51942.013030912552</v>
      </c>
    </row>
    <row r="26" spans="1:4" ht="16.5" thickTop="1" thickBot="1">
      <c r="A26" s="670" t="s">
        <v>768</v>
      </c>
      <c r="B26" s="670" t="s">
        <v>387</v>
      </c>
      <c r="C26" s="672" t="s">
        <v>2002</v>
      </c>
      <c r="D26" s="653">
        <v>51942.013030912552</v>
      </c>
    </row>
    <row r="27" spans="1:4" ht="16.5" thickTop="1" thickBot="1">
      <c r="A27" s="670" t="s">
        <v>767</v>
      </c>
      <c r="B27" s="670" t="s">
        <v>387</v>
      </c>
      <c r="C27" s="672" t="s">
        <v>2004</v>
      </c>
      <c r="D27" s="653">
        <v>57772.238983361924</v>
      </c>
    </row>
    <row r="28" spans="1:4" ht="16.5" thickTop="1" thickBot="1">
      <c r="A28" s="670" t="s">
        <v>770</v>
      </c>
      <c r="B28" s="670" t="s">
        <v>387</v>
      </c>
      <c r="C28" s="672" t="s">
        <v>2003</v>
      </c>
      <c r="D28" s="653">
        <v>60846.35812192614</v>
      </c>
    </row>
    <row r="29" spans="1:4" ht="16.5" thickTop="1" thickBot="1">
      <c r="A29" s="670" t="s">
        <v>769</v>
      </c>
      <c r="B29" s="670" t="s">
        <v>387</v>
      </c>
      <c r="C29" s="672" t="s">
        <v>2001</v>
      </c>
      <c r="D29" s="653">
        <v>64662.506018074811</v>
      </c>
    </row>
    <row r="30" spans="1:4" ht="16.5" thickTop="1" thickBot="1">
      <c r="A30" s="670" t="s">
        <v>771</v>
      </c>
      <c r="B30" s="670" t="s">
        <v>387</v>
      </c>
      <c r="C30" s="672" t="s">
        <v>2244</v>
      </c>
      <c r="D30" s="653">
        <v>55503.751067317986</v>
      </c>
    </row>
    <row r="31" spans="1:4" ht="16.5" thickTop="1" thickBot="1">
      <c r="A31" s="670" t="s">
        <v>774</v>
      </c>
      <c r="B31" s="670" t="s">
        <v>422</v>
      </c>
      <c r="C31" s="672" t="s">
        <v>775</v>
      </c>
      <c r="D31" s="653">
        <v>71.022752511655938</v>
      </c>
    </row>
    <row r="32" spans="1:4" ht="16.5" thickTop="1" thickBot="1">
      <c r="A32" s="670" t="s">
        <v>779</v>
      </c>
      <c r="B32" s="670" t="s">
        <v>144</v>
      </c>
      <c r="C32" s="672" t="s">
        <v>1941</v>
      </c>
      <c r="D32" s="653">
        <v>303.58449219870334</v>
      </c>
    </row>
    <row r="33" spans="1:4" ht="16.5" thickTop="1" thickBot="1">
      <c r="A33" s="670" t="s">
        <v>780</v>
      </c>
      <c r="B33" s="670" t="s">
        <v>377</v>
      </c>
      <c r="C33" s="672" t="s">
        <v>781</v>
      </c>
      <c r="D33" s="653">
        <v>7102.2752511655945</v>
      </c>
    </row>
    <row r="34" spans="1:4" ht="16.5" thickTop="1" thickBot="1">
      <c r="A34" s="670" t="s">
        <v>786</v>
      </c>
      <c r="B34" s="670" t="s">
        <v>377</v>
      </c>
      <c r="C34" s="672" t="s">
        <v>787</v>
      </c>
      <c r="D34" s="653">
        <v>7102.2752511655945</v>
      </c>
    </row>
    <row r="35" spans="1:4" ht="16.5" thickTop="1" thickBot="1">
      <c r="A35" s="670" t="s">
        <v>782</v>
      </c>
      <c r="B35" s="670" t="s">
        <v>377</v>
      </c>
      <c r="C35" s="672" t="s">
        <v>783</v>
      </c>
      <c r="D35" s="653">
        <v>8054.2824460880474</v>
      </c>
    </row>
    <row r="36" spans="1:4" ht="16.5" thickTop="1" thickBot="1">
      <c r="A36" s="670" t="s">
        <v>784</v>
      </c>
      <c r="B36" s="670" t="s">
        <v>377</v>
      </c>
      <c r="C36" s="672" t="s">
        <v>785</v>
      </c>
      <c r="D36" s="653">
        <v>8054.2824460880474</v>
      </c>
    </row>
    <row r="37" spans="1:4" ht="16.5" thickTop="1" thickBot="1">
      <c r="A37" s="670" t="s">
        <v>898</v>
      </c>
      <c r="B37" s="670" t="s">
        <v>377</v>
      </c>
      <c r="C37" s="672" t="s">
        <v>899</v>
      </c>
      <c r="D37" s="653">
        <v>4685.7493222231687</v>
      </c>
    </row>
    <row r="38" spans="1:4" ht="16.5" thickTop="1" thickBot="1">
      <c r="A38" s="670" t="s">
        <v>788</v>
      </c>
      <c r="B38" s="670" t="s">
        <v>377</v>
      </c>
      <c r="C38" s="672" t="s">
        <v>789</v>
      </c>
      <c r="D38" s="653">
        <v>5300.2054113176082</v>
      </c>
    </row>
    <row r="39" spans="1:4" ht="16.5" thickTop="1" thickBot="1">
      <c r="A39" s="670" t="s">
        <v>917</v>
      </c>
      <c r="B39" s="670" t="s">
        <v>92</v>
      </c>
      <c r="C39" s="672" t="s">
        <v>2245</v>
      </c>
      <c r="D39" s="653">
        <v>519420.13030912558</v>
      </c>
    </row>
    <row r="40" spans="1:4" ht="16.5" thickTop="1" thickBot="1">
      <c r="A40" s="670" t="s">
        <v>896</v>
      </c>
      <c r="B40" s="670" t="s">
        <v>92</v>
      </c>
      <c r="C40" s="672" t="s">
        <v>897</v>
      </c>
      <c r="D40" s="653">
        <v>19206.365832979191</v>
      </c>
    </row>
    <row r="41" spans="1:4" ht="16.5" thickTop="1" thickBot="1">
      <c r="A41" s="670" t="s">
        <v>827</v>
      </c>
      <c r="B41" s="670" t="s">
        <v>92</v>
      </c>
      <c r="C41" s="672" t="s">
        <v>828</v>
      </c>
      <c r="D41" s="653">
        <v>1036.720178453724</v>
      </c>
    </row>
    <row r="42" spans="1:4" ht="16.5" thickTop="1" thickBot="1">
      <c r="A42" s="670" t="s">
        <v>432</v>
      </c>
      <c r="B42" s="670" t="s">
        <v>92</v>
      </c>
      <c r="C42" s="672" t="s">
        <v>433</v>
      </c>
      <c r="D42" s="653">
        <v>13144.509420067669</v>
      </c>
    </row>
    <row r="43" spans="1:4" ht="16.5" thickTop="1" thickBot="1">
      <c r="A43" s="670" t="s">
        <v>376</v>
      </c>
      <c r="B43" s="670" t="s">
        <v>377</v>
      </c>
      <c r="C43" s="672" t="s">
        <v>378</v>
      </c>
      <c r="D43" s="653">
        <v>5851.4267740946389</v>
      </c>
    </row>
    <row r="44" spans="1:4" ht="16.5" thickTop="1" thickBot="1">
      <c r="A44" s="670" t="s">
        <v>379</v>
      </c>
      <c r="B44" s="670" t="s">
        <v>144</v>
      </c>
      <c r="C44" s="672" t="s">
        <v>2246</v>
      </c>
      <c r="D44" s="653">
        <v>19003.316695682854</v>
      </c>
    </row>
    <row r="45" spans="1:4" ht="16.5" thickTop="1" thickBot="1">
      <c r="A45" s="670" t="s">
        <v>778</v>
      </c>
      <c r="B45" s="670" t="s">
        <v>377</v>
      </c>
      <c r="C45" s="672" t="s">
        <v>1940</v>
      </c>
      <c r="D45" s="653">
        <v>6262.451905269907</v>
      </c>
    </row>
    <row r="46" spans="1:4" ht="16.5" thickTop="1" thickBot="1">
      <c r="A46" s="670" t="s">
        <v>913</v>
      </c>
      <c r="B46" s="670" t="s">
        <v>92</v>
      </c>
      <c r="C46" s="672" t="s">
        <v>1954</v>
      </c>
      <c r="D46" s="653">
        <v>2603.1940679017607</v>
      </c>
    </row>
    <row r="47" spans="1:4" ht="16.5" thickTop="1" thickBot="1">
      <c r="A47" s="670" t="s">
        <v>914</v>
      </c>
      <c r="B47" s="670" t="s">
        <v>92</v>
      </c>
      <c r="C47" s="672" t="s">
        <v>1955</v>
      </c>
      <c r="D47" s="653">
        <v>3123.832881482113</v>
      </c>
    </row>
    <row r="48" spans="1:4" ht="16.5" thickTop="1" thickBot="1">
      <c r="A48" s="670" t="s">
        <v>797</v>
      </c>
      <c r="B48" s="670" t="s">
        <v>387</v>
      </c>
      <c r="C48" s="672" t="s">
        <v>798</v>
      </c>
      <c r="D48" s="653">
        <v>39857.544693108415</v>
      </c>
    </row>
    <row r="49" spans="1:4" ht="16.5" thickTop="1" thickBot="1">
      <c r="A49" s="670" t="s">
        <v>800</v>
      </c>
      <c r="B49" s="670" t="s">
        <v>387</v>
      </c>
      <c r="C49" s="672" t="s">
        <v>801</v>
      </c>
      <c r="D49" s="653">
        <v>55534.459689361844</v>
      </c>
    </row>
    <row r="50" spans="1:4" ht="16.5" thickTop="1" thickBot="1">
      <c r="A50" s="670" t="s">
        <v>799</v>
      </c>
      <c r="B50" s="670" t="s">
        <v>387</v>
      </c>
      <c r="C50" s="672" t="s">
        <v>1943</v>
      </c>
      <c r="D50" s="653">
        <v>55534.459689361844</v>
      </c>
    </row>
    <row r="51" spans="1:4" ht="16.5" thickTop="1" thickBot="1">
      <c r="A51" s="670" t="s">
        <v>796</v>
      </c>
      <c r="B51" s="670" t="s">
        <v>387</v>
      </c>
      <c r="C51" s="672" t="s">
        <v>1942</v>
      </c>
      <c r="D51" s="653">
        <v>55534.459689361844</v>
      </c>
    </row>
    <row r="52" spans="1:4" ht="16.5" thickTop="1" thickBot="1">
      <c r="A52" s="670" t="s">
        <v>802</v>
      </c>
      <c r="B52" s="670" t="s">
        <v>387</v>
      </c>
      <c r="C52" s="672" t="s">
        <v>803</v>
      </c>
      <c r="D52" s="653">
        <v>37277.739052353216</v>
      </c>
    </row>
    <row r="53" spans="1:4" ht="16.5" thickTop="1" thickBot="1">
      <c r="A53" s="670" t="s">
        <v>380</v>
      </c>
      <c r="B53" s="670" t="s">
        <v>144</v>
      </c>
      <c r="C53" s="672" t="s">
        <v>381</v>
      </c>
      <c r="D53" s="653">
        <v>5088.1971948649034</v>
      </c>
    </row>
    <row r="54" spans="1:4" ht="16.5" thickTop="1" thickBot="1">
      <c r="A54" s="670" t="s">
        <v>794</v>
      </c>
      <c r="B54" s="670" t="s">
        <v>377</v>
      </c>
      <c r="C54" s="672" t="s">
        <v>795</v>
      </c>
      <c r="D54" s="653">
        <v>3710.1437879223254</v>
      </c>
    </row>
    <row r="55" spans="1:4" ht="16.5" thickTop="1" thickBot="1">
      <c r="A55" s="670" t="s">
        <v>790</v>
      </c>
      <c r="B55" s="670" t="s">
        <v>422</v>
      </c>
      <c r="C55" s="672" t="s">
        <v>791</v>
      </c>
      <c r="D55" s="653">
        <v>2692.5043489493451</v>
      </c>
    </row>
    <row r="56" spans="1:4" ht="16.5" thickTop="1" thickBot="1">
      <c r="A56" s="670" t="s">
        <v>792</v>
      </c>
      <c r="B56" s="670" t="s">
        <v>606</v>
      </c>
      <c r="C56" s="672" t="s">
        <v>793</v>
      </c>
      <c r="D56" s="653">
        <v>17172.665532669049</v>
      </c>
    </row>
    <row r="57" spans="1:4" ht="16.5" thickTop="1" thickBot="1">
      <c r="A57" s="670" t="s">
        <v>382</v>
      </c>
      <c r="B57" s="670" t="s">
        <v>377</v>
      </c>
      <c r="C57" s="672" t="s">
        <v>383</v>
      </c>
      <c r="D57" s="653">
        <v>5088.1971948649034</v>
      </c>
    </row>
    <row r="58" spans="1:4" ht="16.5" thickTop="1" thickBot="1">
      <c r="A58" s="670" t="s">
        <v>384</v>
      </c>
      <c r="B58" s="670" t="s">
        <v>377</v>
      </c>
      <c r="C58" s="672" t="s">
        <v>385</v>
      </c>
      <c r="D58" s="653">
        <v>4812.5865134763881</v>
      </c>
    </row>
    <row r="59" spans="1:4" ht="16.5" thickTop="1" thickBot="1">
      <c r="A59" s="670" t="s">
        <v>386</v>
      </c>
      <c r="B59" s="670" t="s">
        <v>387</v>
      </c>
      <c r="C59" s="672" t="s">
        <v>2247</v>
      </c>
      <c r="D59" s="653">
        <v>36041.396796959736</v>
      </c>
    </row>
    <row r="60" spans="1:4" ht="16.5" thickTop="1" thickBot="1">
      <c r="A60" s="670" t="s">
        <v>388</v>
      </c>
      <c r="B60" s="670" t="s">
        <v>377</v>
      </c>
      <c r="C60" s="672" t="s">
        <v>389</v>
      </c>
      <c r="D60" s="653">
        <v>6201.2403312416018</v>
      </c>
    </row>
    <row r="61" spans="1:4" ht="16.5" thickTop="1" thickBot="1">
      <c r="A61" s="670" t="s">
        <v>390</v>
      </c>
      <c r="B61" s="670" t="s">
        <v>233</v>
      </c>
      <c r="C61" s="672" t="s">
        <v>391</v>
      </c>
      <c r="D61" s="653">
        <v>99961.874057450084</v>
      </c>
    </row>
    <row r="62" spans="1:4" ht="16.5" thickTop="1" thickBot="1">
      <c r="A62" s="670" t="s">
        <v>398</v>
      </c>
      <c r="B62" s="670" t="s">
        <v>233</v>
      </c>
      <c r="C62" s="672" t="s">
        <v>399</v>
      </c>
      <c r="D62" s="653">
        <v>4452.1725455067908</v>
      </c>
    </row>
    <row r="63" spans="1:4" ht="16.5" thickTop="1" thickBot="1">
      <c r="A63" s="670" t="s">
        <v>392</v>
      </c>
      <c r="B63" s="670" t="s">
        <v>387</v>
      </c>
      <c r="C63" s="672" t="s">
        <v>393</v>
      </c>
      <c r="D63" s="653">
        <v>21001.851258268664</v>
      </c>
    </row>
    <row r="64" spans="1:4" ht="16.5" thickTop="1" thickBot="1">
      <c r="A64" s="670" t="s">
        <v>400</v>
      </c>
      <c r="B64" s="670" t="s">
        <v>92</v>
      </c>
      <c r="C64" s="672" t="s">
        <v>401</v>
      </c>
      <c r="D64" s="653">
        <v>20972.372688643743</v>
      </c>
    </row>
    <row r="65" spans="1:6" ht="16.5" thickTop="1" thickBot="1">
      <c r="A65" s="670" t="s">
        <v>394</v>
      </c>
      <c r="B65" s="670" t="s">
        <v>92</v>
      </c>
      <c r="C65" s="672" t="s">
        <v>395</v>
      </c>
      <c r="D65" s="653">
        <v>74308.879866672869</v>
      </c>
    </row>
    <row r="66" spans="1:6" ht="16.5" thickTop="1" thickBot="1">
      <c r="A66" s="670" t="s">
        <v>396</v>
      </c>
      <c r="B66" s="670" t="s">
        <v>92</v>
      </c>
      <c r="C66" s="672" t="s">
        <v>397</v>
      </c>
      <c r="D66" s="653">
        <v>82683.204416554683</v>
      </c>
    </row>
    <row r="67" spans="1:6" ht="16.5" thickTop="1" thickBot="1">
      <c r="A67" s="670" t="s">
        <v>918</v>
      </c>
      <c r="B67" s="670" t="s">
        <v>144</v>
      </c>
      <c r="C67" s="672" t="s">
        <v>919</v>
      </c>
      <c r="D67" s="653">
        <v>13568.525852973076</v>
      </c>
      <c r="F67" s="106"/>
    </row>
    <row r="68" spans="1:6" ht="16.5" thickTop="1" thickBot="1">
      <c r="A68" s="670" t="s">
        <v>402</v>
      </c>
      <c r="B68" s="670" t="s">
        <v>377</v>
      </c>
      <c r="C68" s="672" t="s">
        <v>403</v>
      </c>
      <c r="D68" s="653">
        <v>728.89433901249299</v>
      </c>
    </row>
    <row r="69" spans="1:6" ht="16.5" thickTop="1" thickBot="1">
      <c r="A69" s="670" t="s">
        <v>404</v>
      </c>
      <c r="B69" s="670" t="s">
        <v>377</v>
      </c>
      <c r="C69" s="672" t="s">
        <v>405</v>
      </c>
      <c r="D69" s="653">
        <v>9752.377956824399</v>
      </c>
    </row>
    <row r="70" spans="1:6" ht="16.5" thickTop="1" thickBot="1">
      <c r="A70" s="670" t="s">
        <v>406</v>
      </c>
      <c r="B70" s="670" t="s">
        <v>144</v>
      </c>
      <c r="C70" s="672" t="s">
        <v>407</v>
      </c>
      <c r="D70" s="653">
        <v>51199.984273328097</v>
      </c>
    </row>
    <row r="71" spans="1:6" ht="16.5" thickTop="1" thickBot="1">
      <c r="A71" s="670" t="s">
        <v>408</v>
      </c>
      <c r="B71" s="670" t="s">
        <v>92</v>
      </c>
      <c r="C71" s="672" t="s">
        <v>409</v>
      </c>
      <c r="D71" s="653">
        <v>9293.4028224092854</v>
      </c>
      <c r="F71" s="106"/>
    </row>
    <row r="72" spans="1:6" ht="16.5" thickTop="1" thickBot="1">
      <c r="A72" s="670" t="s">
        <v>410</v>
      </c>
      <c r="B72" s="670" t="s">
        <v>92</v>
      </c>
      <c r="C72" s="672" t="s">
        <v>411</v>
      </c>
      <c r="D72" s="653">
        <v>13144509.420067668</v>
      </c>
    </row>
    <row r="73" spans="1:6" ht="16.5" thickTop="1" thickBot="1">
      <c r="A73" s="670" t="s">
        <v>810</v>
      </c>
      <c r="B73" s="670" t="s">
        <v>377</v>
      </c>
      <c r="C73" s="672" t="s">
        <v>811</v>
      </c>
      <c r="D73" s="653">
        <v>1473.4571043462952</v>
      </c>
    </row>
    <row r="74" spans="1:6" ht="16.5" thickTop="1" thickBot="1">
      <c r="A74" s="670" t="s">
        <v>805</v>
      </c>
      <c r="B74" s="670" t="s">
        <v>377</v>
      </c>
      <c r="C74" s="672" t="s">
        <v>806</v>
      </c>
      <c r="D74" s="653">
        <v>1664.2644991537288</v>
      </c>
    </row>
    <row r="75" spans="1:6" ht="16.5" thickTop="1" thickBot="1">
      <c r="A75" s="670" t="s">
        <v>808</v>
      </c>
      <c r="B75" s="670" t="s">
        <v>377</v>
      </c>
      <c r="C75" s="672" t="s">
        <v>809</v>
      </c>
      <c r="D75" s="653">
        <v>1685.4653207989995</v>
      </c>
    </row>
    <row r="76" spans="1:6" ht="16.5" thickTop="1" thickBot="1">
      <c r="A76" s="670" t="s">
        <v>822</v>
      </c>
      <c r="B76" s="670" t="s">
        <v>377</v>
      </c>
      <c r="C76" s="672" t="s">
        <v>823</v>
      </c>
      <c r="D76" s="653">
        <v>2459.2953108513698</v>
      </c>
    </row>
    <row r="77" spans="1:6" ht="16.5" thickTop="1" thickBot="1">
      <c r="A77" s="670" t="s">
        <v>807</v>
      </c>
      <c r="B77" s="670" t="s">
        <v>377</v>
      </c>
      <c r="C77" s="672" t="s">
        <v>2037</v>
      </c>
      <c r="D77" s="653">
        <v>1653.6640883310936</v>
      </c>
    </row>
    <row r="78" spans="1:6" ht="16.5" thickTop="1" thickBot="1">
      <c r="A78" s="670" t="s">
        <v>817</v>
      </c>
      <c r="B78" s="670" t="s">
        <v>377</v>
      </c>
      <c r="C78" s="672" t="s">
        <v>818</v>
      </c>
      <c r="D78" s="653">
        <v>2491.096543319276</v>
      </c>
    </row>
    <row r="79" spans="1:6" ht="16.5" thickTop="1" thickBot="1">
      <c r="A79" s="670" t="s">
        <v>819</v>
      </c>
      <c r="B79" s="670" t="s">
        <v>377</v>
      </c>
      <c r="C79" s="672" t="s">
        <v>2023</v>
      </c>
      <c r="D79" s="653">
        <v>2713.7051705946151</v>
      </c>
    </row>
    <row r="80" spans="1:6" ht="16.5" thickTop="1" thickBot="1">
      <c r="A80" s="670" t="s">
        <v>820</v>
      </c>
      <c r="B80" s="670" t="s">
        <v>377</v>
      </c>
      <c r="C80" s="672" t="s">
        <v>2024</v>
      </c>
      <c r="D80" s="653">
        <v>2840.910100466238</v>
      </c>
    </row>
    <row r="81" spans="1:4" ht="16.5" thickTop="1" thickBot="1">
      <c r="A81" s="670" t="s">
        <v>812</v>
      </c>
      <c r="B81" s="670" t="s">
        <v>377</v>
      </c>
      <c r="C81" s="672" t="s">
        <v>2248</v>
      </c>
      <c r="D81" s="653">
        <v>2809.1088679983322</v>
      </c>
    </row>
    <row r="82" spans="1:4" ht="16.5" thickTop="1" thickBot="1">
      <c r="A82" s="670" t="s">
        <v>813</v>
      </c>
      <c r="B82" s="670" t="s">
        <v>377</v>
      </c>
      <c r="C82" s="672" t="s">
        <v>2249</v>
      </c>
      <c r="D82" s="653">
        <v>2925.7133870473194</v>
      </c>
    </row>
    <row r="83" spans="1:4" ht="16.5" thickTop="1" thickBot="1">
      <c r="A83" s="670" t="s">
        <v>814</v>
      </c>
      <c r="B83" s="670" t="s">
        <v>377</v>
      </c>
      <c r="C83" s="672" t="s">
        <v>2250</v>
      </c>
      <c r="D83" s="653">
        <v>3127.1211926773885</v>
      </c>
    </row>
    <row r="84" spans="1:4" ht="16.5" thickTop="1" thickBot="1">
      <c r="A84" s="670" t="s">
        <v>815</v>
      </c>
      <c r="B84" s="670" t="s">
        <v>377</v>
      </c>
      <c r="C84" s="672" t="s">
        <v>2251</v>
      </c>
      <c r="D84" s="653">
        <v>3286.1273550169171</v>
      </c>
    </row>
    <row r="85" spans="1:4" ht="16.5" thickTop="1" thickBot="1">
      <c r="A85" s="670" t="s">
        <v>821</v>
      </c>
      <c r="B85" s="670" t="s">
        <v>377</v>
      </c>
      <c r="C85" s="672" t="s">
        <v>1944</v>
      </c>
      <c r="D85" s="653">
        <v>3339.1294091300929</v>
      </c>
    </row>
    <row r="86" spans="1:4" ht="16.5" thickTop="1" thickBot="1">
      <c r="A86" s="670" t="s">
        <v>816</v>
      </c>
      <c r="B86" s="670" t="s">
        <v>377</v>
      </c>
      <c r="C86" s="672" t="s">
        <v>2252</v>
      </c>
      <c r="D86" s="653">
        <v>3413.3322848885396</v>
      </c>
    </row>
    <row r="87" spans="1:4" ht="16.5" thickTop="1" thickBot="1">
      <c r="A87" s="670" t="s">
        <v>804</v>
      </c>
      <c r="B87" s="670" t="s">
        <v>377</v>
      </c>
      <c r="C87" s="672" t="s">
        <v>2253</v>
      </c>
      <c r="D87" s="653">
        <v>412.3459403556389</v>
      </c>
    </row>
    <row r="88" spans="1:4" ht="16.5" thickTop="1" thickBot="1">
      <c r="A88" s="670" t="s">
        <v>826</v>
      </c>
      <c r="B88" s="670" t="s">
        <v>377</v>
      </c>
      <c r="C88" s="672" t="s">
        <v>1945</v>
      </c>
      <c r="D88" s="653">
        <v>826.83204416554679</v>
      </c>
    </row>
    <row r="89" spans="1:4" ht="16.5" thickTop="1" thickBot="1">
      <c r="A89" s="670" t="s">
        <v>824</v>
      </c>
      <c r="B89" s="670" t="s">
        <v>377</v>
      </c>
      <c r="C89" s="672" t="s">
        <v>825</v>
      </c>
      <c r="D89" s="653">
        <v>879.83409827872299</v>
      </c>
    </row>
    <row r="90" spans="1:4" ht="16.5" thickTop="1" thickBot="1">
      <c r="A90" s="670" t="s">
        <v>915</v>
      </c>
      <c r="B90" s="670" t="s">
        <v>233</v>
      </c>
      <c r="C90" s="672" t="s">
        <v>916</v>
      </c>
      <c r="D90" s="653">
        <v>10780.347273994772</v>
      </c>
    </row>
    <row r="91" spans="1:4" ht="16.5" thickTop="1" thickBot="1">
      <c r="A91" s="670" t="s">
        <v>412</v>
      </c>
      <c r="B91" s="670" t="s">
        <v>377</v>
      </c>
      <c r="C91" s="672" t="s">
        <v>2254</v>
      </c>
      <c r="D91" s="653">
        <v>20197.662134036182</v>
      </c>
    </row>
    <row r="92" spans="1:4" ht="16.5" thickTop="1" thickBot="1">
      <c r="A92" s="670" t="s">
        <v>413</v>
      </c>
      <c r="B92" s="670" t="s">
        <v>144</v>
      </c>
      <c r="C92" s="672" t="s">
        <v>414</v>
      </c>
      <c r="D92" s="653">
        <v>39478.375189594648</v>
      </c>
    </row>
    <row r="93" spans="1:4" ht="16.5" thickTop="1" thickBot="1">
      <c r="A93" s="670" t="s">
        <v>415</v>
      </c>
      <c r="B93" s="670" t="s">
        <v>144</v>
      </c>
      <c r="C93" s="672" t="s">
        <v>416</v>
      </c>
      <c r="D93" s="653">
        <v>1077.722344111329</v>
      </c>
    </row>
    <row r="94" spans="1:4" ht="16.5" thickTop="1" thickBot="1">
      <c r="A94" s="670" t="s">
        <v>417</v>
      </c>
      <c r="B94" s="670" t="s">
        <v>144</v>
      </c>
      <c r="C94" s="672" t="s">
        <v>418</v>
      </c>
      <c r="D94" s="653">
        <v>1077.722344111329</v>
      </c>
    </row>
    <row r="95" spans="1:4" ht="16.5" thickTop="1" thickBot="1">
      <c r="A95" s="670" t="s">
        <v>419</v>
      </c>
      <c r="B95" s="670" t="s">
        <v>377</v>
      </c>
      <c r="C95" s="672" t="s">
        <v>420</v>
      </c>
      <c r="D95" s="653">
        <v>4536.9758320878727</v>
      </c>
    </row>
    <row r="96" spans="1:4" ht="16.5" thickTop="1" thickBot="1">
      <c r="A96" s="670" t="s">
        <v>436</v>
      </c>
      <c r="B96" s="670" t="s">
        <v>377</v>
      </c>
      <c r="C96" s="672" t="s">
        <v>437</v>
      </c>
      <c r="D96" s="653">
        <v>4748.9840485405766</v>
      </c>
    </row>
    <row r="97" spans="1:4" ht="16.5" thickTop="1" thickBot="1">
      <c r="A97" s="670" t="s">
        <v>434</v>
      </c>
      <c r="B97" s="670" t="s">
        <v>377</v>
      </c>
      <c r="C97" s="672" t="s">
        <v>435</v>
      </c>
      <c r="D97" s="653">
        <v>4823.1869242990233</v>
      </c>
    </row>
    <row r="98" spans="1:4" ht="16.5" thickTop="1" thickBot="1">
      <c r="A98" s="670" t="s">
        <v>421</v>
      </c>
      <c r="B98" s="670" t="s">
        <v>422</v>
      </c>
      <c r="C98" s="672" t="s">
        <v>423</v>
      </c>
      <c r="D98" s="653">
        <v>3445.1335173564453</v>
      </c>
    </row>
    <row r="99" spans="1:4" ht="16.5" thickTop="1" thickBot="1">
      <c r="A99" s="670" t="s">
        <v>835</v>
      </c>
      <c r="B99" s="670" t="s">
        <v>387</v>
      </c>
      <c r="C99" s="672" t="s">
        <v>2255</v>
      </c>
      <c r="D99" s="653">
        <v>430338.17647534871</v>
      </c>
    </row>
    <row r="100" spans="1:4" ht="16.5" thickTop="1" thickBot="1">
      <c r="A100" s="670" t="s">
        <v>836</v>
      </c>
      <c r="B100" s="670" t="s">
        <v>387</v>
      </c>
      <c r="C100" s="672" t="s">
        <v>2256</v>
      </c>
      <c r="D100" s="653">
        <v>472740.04273095971</v>
      </c>
    </row>
    <row r="101" spans="1:4" ht="16.5" thickTop="1" thickBot="1">
      <c r="A101" s="670" t="s">
        <v>837</v>
      </c>
      <c r="B101" s="670" t="s">
        <v>387</v>
      </c>
      <c r="C101" s="672" t="s">
        <v>2257</v>
      </c>
      <c r="D101" s="653">
        <v>648719.70135930087</v>
      </c>
    </row>
    <row r="102" spans="1:4" ht="16.5" thickTop="1" thickBot="1">
      <c r="A102" s="670" t="s">
        <v>838</v>
      </c>
      <c r="B102" s="670" t="s">
        <v>387</v>
      </c>
      <c r="C102" s="672" t="s">
        <v>2258</v>
      </c>
      <c r="D102" s="653">
        <v>489400.48476553103</v>
      </c>
    </row>
    <row r="103" spans="1:4" ht="16.5" thickTop="1" thickBot="1">
      <c r="A103" s="670" t="s">
        <v>839</v>
      </c>
      <c r="B103" s="670" t="s">
        <v>387</v>
      </c>
      <c r="C103" s="672" t="s">
        <v>2259</v>
      </c>
      <c r="D103" s="653">
        <v>506060.92680010229</v>
      </c>
    </row>
    <row r="104" spans="1:4" ht="16.5" thickTop="1" thickBot="1">
      <c r="A104" s="670" t="s">
        <v>833</v>
      </c>
      <c r="B104" s="670" t="s">
        <v>387</v>
      </c>
      <c r="C104" s="672" t="s">
        <v>2006</v>
      </c>
      <c r="D104" s="653">
        <v>342891.86877636565</v>
      </c>
    </row>
    <row r="105" spans="1:4" ht="16.5" thickTop="1" thickBot="1">
      <c r="A105" s="670" t="s">
        <v>832</v>
      </c>
      <c r="B105" s="670" t="s">
        <v>387</v>
      </c>
      <c r="C105" s="672" t="s">
        <v>2007</v>
      </c>
      <c r="D105" s="653">
        <v>374892.15249486163</v>
      </c>
    </row>
    <row r="106" spans="1:4" ht="16.5" thickTop="1" thickBot="1">
      <c r="A106" s="670" t="s">
        <v>1661</v>
      </c>
      <c r="B106" s="670" t="s">
        <v>387</v>
      </c>
      <c r="C106" s="672" t="s">
        <v>2005</v>
      </c>
      <c r="D106" s="653">
        <v>403403.07323363691</v>
      </c>
    </row>
    <row r="107" spans="1:4" ht="16.5" thickTop="1" thickBot="1">
      <c r="A107" s="670" t="s">
        <v>829</v>
      </c>
      <c r="B107" s="670" t="s">
        <v>387</v>
      </c>
      <c r="C107" s="672" t="s">
        <v>2005</v>
      </c>
      <c r="D107" s="653">
        <v>403403.07323363691</v>
      </c>
    </row>
    <row r="108" spans="1:4" ht="16.5" thickTop="1" thickBot="1">
      <c r="A108" s="670" t="s">
        <v>831</v>
      </c>
      <c r="B108" s="670" t="s">
        <v>387</v>
      </c>
      <c r="C108" s="672" t="s">
        <v>2008</v>
      </c>
      <c r="D108" s="653">
        <v>417130.04876252363</v>
      </c>
    </row>
    <row r="109" spans="1:4" ht="16.5" thickTop="1" thickBot="1">
      <c r="A109" s="670" t="s">
        <v>830</v>
      </c>
      <c r="B109" s="670" t="s">
        <v>387</v>
      </c>
      <c r="C109" s="672" t="s">
        <v>2009</v>
      </c>
      <c r="D109" s="653">
        <v>430858.26341178664</v>
      </c>
    </row>
    <row r="110" spans="1:4" ht="16.5" thickTop="1" thickBot="1">
      <c r="A110" s="670" t="s">
        <v>834</v>
      </c>
      <c r="B110" s="670" t="s">
        <v>387</v>
      </c>
      <c r="C110" s="672" t="s">
        <v>2010</v>
      </c>
      <c r="D110" s="653">
        <v>418706.06410233647</v>
      </c>
    </row>
    <row r="111" spans="1:4" ht="16.5" thickTop="1" thickBot="1">
      <c r="A111" s="670" t="s">
        <v>424</v>
      </c>
      <c r="B111" s="670" t="s">
        <v>144</v>
      </c>
      <c r="C111" s="672" t="s">
        <v>425</v>
      </c>
      <c r="D111" s="653">
        <v>3476.9347498243505</v>
      </c>
    </row>
    <row r="112" spans="1:4" ht="16.5" thickTop="1" thickBot="1">
      <c r="A112" s="670" t="s">
        <v>426</v>
      </c>
      <c r="B112" s="670" t="s">
        <v>233</v>
      </c>
      <c r="C112" s="672" t="s">
        <v>427</v>
      </c>
      <c r="D112" s="653">
        <v>8054.2824460880474</v>
      </c>
    </row>
    <row r="113" spans="1:4" ht="16.5" thickTop="1" thickBot="1">
      <c r="A113" s="670" t="s">
        <v>428</v>
      </c>
      <c r="B113" s="670" t="s">
        <v>92</v>
      </c>
      <c r="C113" s="672" t="s">
        <v>427</v>
      </c>
      <c r="D113" s="653">
        <v>8054.2824460880474</v>
      </c>
    </row>
    <row r="114" spans="1:4" ht="16.5" thickTop="1" thickBot="1">
      <c r="A114" s="670" t="s">
        <v>429</v>
      </c>
      <c r="B114" s="670" t="s">
        <v>144</v>
      </c>
      <c r="C114" s="672" t="s">
        <v>2260</v>
      </c>
      <c r="D114" s="653">
        <v>57242.218442230165</v>
      </c>
    </row>
    <row r="115" spans="1:4" ht="28.5" customHeight="1" thickTop="1" thickBot="1">
      <c r="A115" s="670" t="s">
        <v>430</v>
      </c>
      <c r="B115" s="670" t="s">
        <v>92</v>
      </c>
      <c r="C115" s="672" t="s">
        <v>431</v>
      </c>
      <c r="D115" s="653">
        <v>50881.971948649036</v>
      </c>
    </row>
    <row r="116" spans="1:4" ht="16.5" thickTop="1" thickBot="1">
      <c r="A116" s="670" t="s">
        <v>438</v>
      </c>
      <c r="B116" s="670" t="s">
        <v>92</v>
      </c>
      <c r="C116" s="672" t="s">
        <v>1913</v>
      </c>
      <c r="D116" s="653">
        <v>245345.83451160515</v>
      </c>
    </row>
    <row r="117" spans="1:4" ht="16.5" thickTop="1" thickBot="1">
      <c r="A117" s="670" t="s">
        <v>440</v>
      </c>
      <c r="B117" s="670" t="s">
        <v>92</v>
      </c>
      <c r="C117" s="672" t="s">
        <v>441</v>
      </c>
      <c r="D117" s="653">
        <v>45581.76653733143</v>
      </c>
    </row>
    <row r="118" spans="1:4" ht="30" customHeight="1" thickTop="1" thickBot="1">
      <c r="A118" s="670" t="s">
        <v>439</v>
      </c>
      <c r="B118" s="670" t="s">
        <v>92</v>
      </c>
      <c r="C118" s="672" t="s">
        <v>2261</v>
      </c>
      <c r="D118" s="653">
        <v>30211.170844510365</v>
      </c>
    </row>
    <row r="119" spans="1:4" ht="16.5" thickTop="1" thickBot="1">
      <c r="A119" s="670" t="s">
        <v>443</v>
      </c>
      <c r="B119" s="670" t="s">
        <v>387</v>
      </c>
      <c r="C119" s="672" t="s">
        <v>2262</v>
      </c>
      <c r="D119" s="653">
        <v>7632.2957922973555</v>
      </c>
    </row>
    <row r="120" spans="1:4" ht="16.5" thickTop="1" thickBot="1">
      <c r="A120" s="670" t="s">
        <v>442</v>
      </c>
      <c r="B120" s="670" t="s">
        <v>387</v>
      </c>
      <c r="C120" s="672" t="s">
        <v>2263</v>
      </c>
      <c r="D120" s="653">
        <v>7420.2875758446507</v>
      </c>
    </row>
    <row r="121" spans="1:4" ht="16.5" thickTop="1" thickBot="1">
      <c r="A121" s="670" t="s">
        <v>840</v>
      </c>
      <c r="B121" s="670" t="s">
        <v>606</v>
      </c>
      <c r="C121" s="672" t="s">
        <v>2264</v>
      </c>
      <c r="D121" s="653">
        <v>27260.648279067238</v>
      </c>
    </row>
    <row r="122" spans="1:4" ht="16.5" thickTop="1" thickBot="1">
      <c r="A122" s="670" t="s">
        <v>841</v>
      </c>
      <c r="B122" s="670" t="s">
        <v>606</v>
      </c>
      <c r="C122" s="672" t="s">
        <v>1946</v>
      </c>
      <c r="D122" s="653">
        <v>23320.903809797474</v>
      </c>
    </row>
    <row r="123" spans="1:4" ht="16.5" thickTop="1" thickBot="1">
      <c r="A123" s="670" t="s">
        <v>444</v>
      </c>
      <c r="B123" s="670" t="s">
        <v>387</v>
      </c>
      <c r="C123" s="672" t="s">
        <v>1914</v>
      </c>
      <c r="D123" s="653">
        <v>36444.71695062465</v>
      </c>
    </row>
    <row r="124" spans="1:4" ht="16.5" thickTop="1" thickBot="1">
      <c r="A124" s="670" t="s">
        <v>445</v>
      </c>
      <c r="B124" s="670" t="s">
        <v>144</v>
      </c>
      <c r="C124" s="672" t="s">
        <v>446</v>
      </c>
      <c r="D124" s="653">
        <v>16535.488719311983</v>
      </c>
    </row>
    <row r="125" spans="1:4" ht="16.5" thickTop="1" thickBot="1">
      <c r="A125" s="670" t="s">
        <v>865</v>
      </c>
      <c r="B125" s="670" t="s">
        <v>422</v>
      </c>
      <c r="C125" s="672" t="s">
        <v>1947</v>
      </c>
      <c r="D125" s="653">
        <v>4217.1743900008523</v>
      </c>
    </row>
    <row r="126" spans="1:4" ht="16.5" thickTop="1" thickBot="1">
      <c r="A126" s="670" t="s">
        <v>866</v>
      </c>
      <c r="B126" s="670" t="s">
        <v>422</v>
      </c>
      <c r="C126" s="672" t="s">
        <v>1948</v>
      </c>
      <c r="D126" s="653">
        <v>2894.7518035067578</v>
      </c>
    </row>
    <row r="127" spans="1:4" ht="16.5" thickTop="1" thickBot="1">
      <c r="A127" s="670" t="s">
        <v>864</v>
      </c>
      <c r="B127" s="670" t="s">
        <v>422</v>
      </c>
      <c r="C127" s="672" t="s">
        <v>2265</v>
      </c>
      <c r="D127" s="653">
        <v>3146.7409892796481</v>
      </c>
    </row>
    <row r="128" spans="1:4" ht="16.5" thickTop="1" thickBot="1">
      <c r="A128" s="670" t="s">
        <v>846</v>
      </c>
      <c r="B128" s="670" t="s">
        <v>422</v>
      </c>
      <c r="C128" s="672" t="s">
        <v>847</v>
      </c>
      <c r="D128" s="653">
        <v>2215.4858619307602</v>
      </c>
    </row>
    <row r="129" spans="1:4" ht="16.5" thickTop="1" thickBot="1">
      <c r="A129" s="670" t="s">
        <v>848</v>
      </c>
      <c r="B129" s="670" t="s">
        <v>422</v>
      </c>
      <c r="C129" s="672" t="s">
        <v>849</v>
      </c>
      <c r="D129" s="653">
        <v>2247.2870943986659</v>
      </c>
    </row>
    <row r="130" spans="1:4" ht="16.5" thickTop="1" thickBot="1">
      <c r="A130" s="670" t="s">
        <v>850</v>
      </c>
      <c r="B130" s="670" t="s">
        <v>422</v>
      </c>
      <c r="C130" s="672" t="s">
        <v>851</v>
      </c>
      <c r="D130" s="653">
        <v>2385.0924350929236</v>
      </c>
    </row>
    <row r="131" spans="1:4" ht="16.5" thickTop="1" thickBot="1">
      <c r="A131" s="670" t="s">
        <v>852</v>
      </c>
      <c r="B131" s="670" t="s">
        <v>422</v>
      </c>
      <c r="C131" s="672" t="s">
        <v>853</v>
      </c>
      <c r="D131" s="653">
        <v>3206.6242738471528</v>
      </c>
    </row>
    <row r="132" spans="1:4" ht="16.5" thickTop="1" thickBot="1">
      <c r="A132" s="670" t="s">
        <v>854</v>
      </c>
      <c r="B132" s="670" t="s">
        <v>422</v>
      </c>
      <c r="C132" s="672" t="s">
        <v>855</v>
      </c>
      <c r="D132" s="653">
        <v>1780.8690182027162</v>
      </c>
    </row>
    <row r="133" spans="1:4" ht="16.5" thickTop="1" thickBot="1">
      <c r="A133" s="670" t="s">
        <v>858</v>
      </c>
      <c r="B133" s="670" t="s">
        <v>422</v>
      </c>
      <c r="C133" s="672" t="s">
        <v>859</v>
      </c>
      <c r="D133" s="653">
        <v>3142.4092743506594</v>
      </c>
    </row>
    <row r="134" spans="1:4" ht="16.5" thickTop="1" thickBot="1">
      <c r="A134" s="670" t="s">
        <v>856</v>
      </c>
      <c r="B134" s="670" t="s">
        <v>422</v>
      </c>
      <c r="C134" s="672" t="s">
        <v>857</v>
      </c>
      <c r="D134" s="653">
        <v>2565.2994190777222</v>
      </c>
    </row>
    <row r="135" spans="1:4" ht="16.5" thickTop="1" thickBot="1">
      <c r="A135" s="670" t="s">
        <v>860</v>
      </c>
      <c r="B135" s="670" t="s">
        <v>422</v>
      </c>
      <c r="C135" s="672" t="s">
        <v>861</v>
      </c>
      <c r="D135" s="653">
        <v>3429.2329011224924</v>
      </c>
    </row>
    <row r="136" spans="1:4" ht="16.5" thickTop="1" thickBot="1">
      <c r="A136" s="670" t="s">
        <v>862</v>
      </c>
      <c r="B136" s="670" t="s">
        <v>422</v>
      </c>
      <c r="C136" s="672" t="s">
        <v>863</v>
      </c>
      <c r="D136" s="653">
        <v>3588.2390634620206</v>
      </c>
    </row>
    <row r="137" spans="1:4" ht="16.5" thickTop="1" thickBot="1">
      <c r="A137" s="670" t="s">
        <v>845</v>
      </c>
      <c r="B137" s="670" t="s">
        <v>377</v>
      </c>
      <c r="C137" s="672" t="s">
        <v>2266</v>
      </c>
      <c r="D137" s="653">
        <v>5724.2218442230169</v>
      </c>
    </row>
    <row r="138" spans="1:4" ht="31.5" thickTop="1" thickBot="1">
      <c r="A138" s="670" t="s">
        <v>842</v>
      </c>
      <c r="B138" s="670" t="s">
        <v>843</v>
      </c>
      <c r="C138" s="672" t="s">
        <v>844</v>
      </c>
      <c r="D138" s="653">
        <v>2.0825552543214085E-2</v>
      </c>
    </row>
    <row r="139" spans="1:4" ht="16.5" thickTop="1" thickBot="1">
      <c r="A139" s="670" t="s">
        <v>447</v>
      </c>
      <c r="B139" s="670" t="s">
        <v>377</v>
      </c>
      <c r="C139" s="672" t="s">
        <v>448</v>
      </c>
      <c r="D139" s="653">
        <v>6195.6018816061905</v>
      </c>
    </row>
    <row r="140" spans="1:4" ht="16.5" thickTop="1" thickBot="1">
      <c r="A140" s="670" t="s">
        <v>449</v>
      </c>
      <c r="B140" s="670" t="s">
        <v>450</v>
      </c>
      <c r="C140" s="672" t="s">
        <v>2267</v>
      </c>
      <c r="D140" s="653">
        <v>678.42629264865377</v>
      </c>
    </row>
    <row r="141" spans="1:4" ht="16.5" thickTop="1" thickBot="1">
      <c r="A141" s="670" t="s">
        <v>451</v>
      </c>
      <c r="B141" s="670" t="s">
        <v>144</v>
      </c>
      <c r="C141" s="672" t="s">
        <v>2268</v>
      </c>
      <c r="D141" s="653">
        <v>3392.1314632432691</v>
      </c>
    </row>
    <row r="142" spans="1:4" ht="16.5" thickTop="1" thickBot="1">
      <c r="A142" s="670" t="s">
        <v>452</v>
      </c>
      <c r="B142" s="670" t="s">
        <v>92</v>
      </c>
      <c r="C142" s="672" t="s">
        <v>2269</v>
      </c>
      <c r="D142" s="653">
        <v>2478.2407526424763</v>
      </c>
    </row>
    <row r="143" spans="1:4" ht="16.5" thickTop="1" thickBot="1">
      <c r="A143" s="670" t="s">
        <v>453</v>
      </c>
      <c r="B143" s="670" t="s">
        <v>454</v>
      </c>
      <c r="C143" s="672" t="s">
        <v>455</v>
      </c>
      <c r="D143" s="653">
        <v>9646.3738485980466</v>
      </c>
    </row>
    <row r="144" spans="1:4" ht="16.5" thickTop="1" thickBot="1">
      <c r="A144" s="670" t="s">
        <v>456</v>
      </c>
      <c r="B144" s="670" t="s">
        <v>422</v>
      </c>
      <c r="C144" s="672" t="s">
        <v>457</v>
      </c>
      <c r="D144" s="653">
        <v>28409.101004662378</v>
      </c>
    </row>
    <row r="145" spans="1:4" ht="16.5" thickTop="1" thickBot="1">
      <c r="A145" s="670" t="s">
        <v>873</v>
      </c>
      <c r="B145" s="670" t="s">
        <v>233</v>
      </c>
      <c r="C145" s="672" t="s">
        <v>875</v>
      </c>
      <c r="D145" s="653">
        <v>23791.111225367771</v>
      </c>
    </row>
    <row r="146" spans="1:4" ht="31.5" thickTop="1" thickBot="1">
      <c r="A146" s="670" t="s">
        <v>867</v>
      </c>
      <c r="B146" s="670" t="s">
        <v>233</v>
      </c>
      <c r="C146" s="672" t="s">
        <v>2270</v>
      </c>
      <c r="D146" s="653">
        <v>5088.1971948649034</v>
      </c>
    </row>
    <row r="147" spans="1:4" ht="16.5" thickTop="1" thickBot="1">
      <c r="A147" s="670" t="s">
        <v>868</v>
      </c>
      <c r="B147" s="670" t="s">
        <v>233</v>
      </c>
      <c r="C147" s="672" t="s">
        <v>2271</v>
      </c>
      <c r="D147" s="653">
        <v>19631.960843520421</v>
      </c>
    </row>
    <row r="148" spans="1:4" ht="16.5" thickTop="1" thickBot="1">
      <c r="A148" s="670" t="s">
        <v>1691</v>
      </c>
      <c r="B148" s="670" t="s">
        <v>233</v>
      </c>
      <c r="C148" s="672" t="s">
        <v>1949</v>
      </c>
      <c r="D148" s="653">
        <v>16324.632666858231</v>
      </c>
    </row>
    <row r="149" spans="1:4" ht="16.5" thickTop="1" thickBot="1">
      <c r="A149" s="670" t="s">
        <v>869</v>
      </c>
      <c r="B149" s="670" t="s">
        <v>144</v>
      </c>
      <c r="C149" s="672" t="s">
        <v>2272</v>
      </c>
      <c r="D149" s="653">
        <v>25546.990082550867</v>
      </c>
    </row>
    <row r="150" spans="1:4" ht="16.5" thickTop="1" thickBot="1">
      <c r="A150" s="670" t="s">
        <v>870</v>
      </c>
      <c r="B150" s="670" t="s">
        <v>233</v>
      </c>
      <c r="C150" s="672" t="s">
        <v>871</v>
      </c>
      <c r="D150" s="653">
        <v>8692.3368745608768</v>
      </c>
    </row>
    <row r="151" spans="1:4" ht="16.5" thickTop="1" thickBot="1">
      <c r="A151" s="670" t="s">
        <v>872</v>
      </c>
      <c r="B151" s="670" t="s">
        <v>450</v>
      </c>
      <c r="C151" s="672" t="s">
        <v>2273</v>
      </c>
      <c r="D151" s="653">
        <v>174164.74981589659</v>
      </c>
    </row>
    <row r="152" spans="1:4" ht="16.5" thickTop="1" thickBot="1">
      <c r="A152" s="670" t="s">
        <v>458</v>
      </c>
      <c r="B152" s="670" t="s">
        <v>92</v>
      </c>
      <c r="C152" s="672" t="s">
        <v>459</v>
      </c>
      <c r="D152" s="653">
        <v>1303.8505311841316</v>
      </c>
    </row>
    <row r="153" spans="1:4" ht="16.5" thickTop="1" thickBot="1">
      <c r="A153" s="670" t="s">
        <v>460</v>
      </c>
      <c r="B153" s="670" t="s">
        <v>377</v>
      </c>
      <c r="C153" s="672" t="s">
        <v>461</v>
      </c>
      <c r="D153" s="653">
        <v>42719.655615219919</v>
      </c>
    </row>
    <row r="154" spans="1:4" ht="16.5" thickTop="1" thickBot="1">
      <c r="A154" s="670" t="s">
        <v>462</v>
      </c>
      <c r="B154" s="670" t="s">
        <v>377</v>
      </c>
      <c r="C154" s="672" t="s">
        <v>463</v>
      </c>
      <c r="D154" s="653">
        <v>7568.6933273615441</v>
      </c>
    </row>
    <row r="155" spans="1:4" ht="16.5" thickTop="1" thickBot="1">
      <c r="A155" s="670" t="s">
        <v>909</v>
      </c>
      <c r="B155" s="670" t="s">
        <v>144</v>
      </c>
      <c r="C155" s="672" t="s">
        <v>2274</v>
      </c>
      <c r="D155" s="653">
        <v>56195.670982608885</v>
      </c>
    </row>
    <row r="156" spans="1:4" ht="16.5" thickTop="1" thickBot="1">
      <c r="A156" s="670" t="s">
        <v>910</v>
      </c>
      <c r="B156" s="670" t="s">
        <v>144</v>
      </c>
      <c r="C156" s="672" t="s">
        <v>2275</v>
      </c>
      <c r="D156" s="653">
        <v>21252.153574285552</v>
      </c>
    </row>
    <row r="157" spans="1:4" ht="16.5" thickTop="1" thickBot="1">
      <c r="A157" s="670" t="s">
        <v>911</v>
      </c>
      <c r="B157" s="670" t="s">
        <v>144</v>
      </c>
      <c r="C157" s="672" t="s">
        <v>2276</v>
      </c>
      <c r="D157" s="653">
        <v>35420.255957142595</v>
      </c>
    </row>
    <row r="158" spans="1:4" ht="16.5" thickTop="1" thickBot="1">
      <c r="A158" s="670" t="s">
        <v>912</v>
      </c>
      <c r="B158" s="670" t="s">
        <v>144</v>
      </c>
      <c r="C158" s="672" t="s">
        <v>2277</v>
      </c>
      <c r="D158" s="653">
        <v>31021.743068371703</v>
      </c>
    </row>
    <row r="159" spans="1:4" ht="16.5" thickTop="1" thickBot="1">
      <c r="A159" s="670" t="s">
        <v>466</v>
      </c>
      <c r="B159" s="670" t="s">
        <v>233</v>
      </c>
      <c r="C159" s="672" t="s">
        <v>467</v>
      </c>
      <c r="D159" s="653">
        <v>6701.1629951452551</v>
      </c>
    </row>
    <row r="160" spans="1:4" ht="16.5" thickTop="1" thickBot="1">
      <c r="A160" s="670" t="s">
        <v>902</v>
      </c>
      <c r="B160" s="670" t="s">
        <v>233</v>
      </c>
      <c r="C160" s="672" t="s">
        <v>467</v>
      </c>
      <c r="D160" s="653">
        <v>6701.1629951452551</v>
      </c>
    </row>
    <row r="161" spans="1:4" ht="16.5" thickTop="1" thickBot="1">
      <c r="A161" s="670" t="s">
        <v>468</v>
      </c>
      <c r="B161" s="670" t="s">
        <v>233</v>
      </c>
      <c r="C161" s="672" t="s">
        <v>469</v>
      </c>
      <c r="D161" s="653">
        <v>10373.915790561405</v>
      </c>
    </row>
    <row r="162" spans="1:4" ht="16.5" thickTop="1" thickBot="1">
      <c r="A162" s="670" t="s">
        <v>903</v>
      </c>
      <c r="B162" s="670" t="s">
        <v>233</v>
      </c>
      <c r="C162" s="672" t="s">
        <v>469</v>
      </c>
      <c r="D162" s="653">
        <v>10373.915790561405</v>
      </c>
    </row>
    <row r="163" spans="1:4" ht="16.5" thickTop="1" thickBot="1">
      <c r="A163" s="670" t="s">
        <v>894</v>
      </c>
      <c r="B163" s="670" t="s">
        <v>233</v>
      </c>
      <c r="C163" s="672" t="s">
        <v>895</v>
      </c>
      <c r="D163" s="653">
        <v>8939.0143947814122</v>
      </c>
    </row>
    <row r="164" spans="1:4" ht="16.5" thickTop="1" thickBot="1">
      <c r="A164" s="670" t="s">
        <v>900</v>
      </c>
      <c r="B164" s="670" t="s">
        <v>233</v>
      </c>
      <c r="C164" s="672" t="s">
        <v>895</v>
      </c>
      <c r="D164" s="653">
        <v>8939.0143947814122</v>
      </c>
    </row>
    <row r="165" spans="1:4" ht="16.5" thickTop="1" thickBot="1">
      <c r="A165" s="670" t="s">
        <v>907</v>
      </c>
      <c r="B165" s="670" t="s">
        <v>874</v>
      </c>
      <c r="C165" s="672" t="s">
        <v>908</v>
      </c>
      <c r="D165" s="653">
        <v>14852.096830586359</v>
      </c>
    </row>
    <row r="166" spans="1:4" ht="16.5" thickTop="1" thickBot="1">
      <c r="A166" s="670" t="s">
        <v>905</v>
      </c>
      <c r="B166" s="670" t="s">
        <v>233</v>
      </c>
      <c r="C166" s="672" t="s">
        <v>906</v>
      </c>
      <c r="D166" s="653">
        <v>8908.0363853733797</v>
      </c>
    </row>
    <row r="167" spans="1:4" ht="16.5" thickTop="1" thickBot="1">
      <c r="A167" s="670" t="s">
        <v>470</v>
      </c>
      <c r="B167" s="670" t="s">
        <v>233</v>
      </c>
      <c r="C167" s="672" t="s">
        <v>471</v>
      </c>
      <c r="D167" s="653">
        <v>9842.333149119595</v>
      </c>
    </row>
    <row r="168" spans="1:4" ht="16.5" thickTop="1" thickBot="1">
      <c r="A168" s="670" t="s">
        <v>904</v>
      </c>
      <c r="B168" s="670" t="s">
        <v>233</v>
      </c>
      <c r="C168" s="672" t="s">
        <v>471</v>
      </c>
      <c r="D168" s="653">
        <v>9842.333149119595</v>
      </c>
    </row>
    <row r="169" spans="1:4" ht="16.5" thickTop="1" thickBot="1">
      <c r="A169" s="670" t="s">
        <v>464</v>
      </c>
      <c r="B169" s="670" t="s">
        <v>233</v>
      </c>
      <c r="C169" s="672" t="s">
        <v>465</v>
      </c>
      <c r="D169" s="653">
        <v>9310.3408255205104</v>
      </c>
    </row>
    <row r="170" spans="1:4" ht="16.5" thickTop="1" thickBot="1">
      <c r="A170" s="670" t="s">
        <v>901</v>
      </c>
      <c r="B170" s="670" t="s">
        <v>233</v>
      </c>
      <c r="C170" s="672" t="s">
        <v>465</v>
      </c>
      <c r="D170" s="653">
        <v>9310.3408255205104</v>
      </c>
    </row>
    <row r="171" spans="1:4" ht="16.5" thickTop="1" thickBot="1">
      <c r="A171" s="670" t="s">
        <v>877</v>
      </c>
      <c r="B171" s="670" t="s">
        <v>233</v>
      </c>
      <c r="C171" s="672" t="s">
        <v>878</v>
      </c>
      <c r="D171" s="653">
        <v>10551.110004375343</v>
      </c>
    </row>
    <row r="172" spans="1:4" ht="16.5" thickTop="1" thickBot="1">
      <c r="A172" s="670" t="s">
        <v>890</v>
      </c>
      <c r="B172" s="670" t="s">
        <v>874</v>
      </c>
      <c r="C172" s="672" t="s">
        <v>891</v>
      </c>
      <c r="D172" s="653">
        <v>20119.579741361642</v>
      </c>
    </row>
    <row r="173" spans="1:4" ht="16.5" thickTop="1" thickBot="1">
      <c r="A173" s="670" t="s">
        <v>892</v>
      </c>
      <c r="B173" s="670" t="s">
        <v>874</v>
      </c>
      <c r="C173" s="672" t="s">
        <v>893</v>
      </c>
      <c r="D173" s="653">
        <v>7393.831285508827</v>
      </c>
    </row>
    <row r="174" spans="1:4" ht="16.5" thickTop="1" thickBot="1">
      <c r="A174" s="670" t="s">
        <v>879</v>
      </c>
      <c r="B174" s="670" t="s">
        <v>233</v>
      </c>
      <c r="C174" s="672" t="s">
        <v>880</v>
      </c>
      <c r="D174" s="653">
        <v>3339.3773503043785</v>
      </c>
    </row>
    <row r="175" spans="1:4" ht="16.5" thickTop="1" thickBot="1">
      <c r="A175" s="670" t="s">
        <v>881</v>
      </c>
      <c r="B175" s="670" t="s">
        <v>233</v>
      </c>
      <c r="C175" s="672" t="s">
        <v>882</v>
      </c>
      <c r="D175" s="653">
        <v>4124.6198510873628</v>
      </c>
    </row>
    <row r="176" spans="1:4" ht="31.5" thickTop="1" thickBot="1">
      <c r="A176" s="670" t="s">
        <v>887</v>
      </c>
      <c r="B176" s="670" t="s">
        <v>233</v>
      </c>
      <c r="C176" s="672" t="s">
        <v>1952</v>
      </c>
      <c r="D176" s="653">
        <v>4407.7281957712612</v>
      </c>
    </row>
    <row r="177" spans="1:4" ht="31.5" thickTop="1" thickBot="1">
      <c r="A177" s="670" t="s">
        <v>883</v>
      </c>
      <c r="B177" s="670" t="s">
        <v>233</v>
      </c>
      <c r="C177" s="672" t="s">
        <v>1951</v>
      </c>
      <c r="D177" s="653">
        <v>5475.0377636109833</v>
      </c>
    </row>
    <row r="178" spans="1:4" ht="16.5" thickTop="1" thickBot="1">
      <c r="A178" s="670" t="s">
        <v>884</v>
      </c>
      <c r="B178" s="670" t="s">
        <v>233</v>
      </c>
      <c r="C178" s="672" t="s">
        <v>2278</v>
      </c>
      <c r="D178" s="653">
        <v>6652.8373004687273</v>
      </c>
    </row>
    <row r="179" spans="1:4" ht="31.5" thickTop="1" thickBot="1">
      <c r="A179" s="670" t="s">
        <v>889</v>
      </c>
      <c r="B179" s="670" t="s">
        <v>233</v>
      </c>
      <c r="C179" s="672" t="s">
        <v>1953</v>
      </c>
      <c r="D179" s="653">
        <v>4236.5525666423127</v>
      </c>
    </row>
    <row r="180" spans="1:4" ht="31.5" thickTop="1" thickBot="1">
      <c r="A180" s="670" t="s">
        <v>876</v>
      </c>
      <c r="B180" s="670" t="s">
        <v>233</v>
      </c>
      <c r="C180" s="672" t="s">
        <v>1950</v>
      </c>
      <c r="D180" s="653">
        <v>5138.6322006041737</v>
      </c>
    </row>
    <row r="181" spans="1:4" ht="16.5" thickTop="1" thickBot="1">
      <c r="A181" s="670" t="s">
        <v>885</v>
      </c>
      <c r="B181" s="670" t="s">
        <v>233</v>
      </c>
      <c r="C181" s="672" t="s">
        <v>886</v>
      </c>
      <c r="D181" s="653">
        <v>5717.3014163461921</v>
      </c>
    </row>
    <row r="182" spans="1:4" ht="16.5" thickTop="1" thickBot="1">
      <c r="A182" s="670" t="s">
        <v>888</v>
      </c>
      <c r="B182" s="670" t="s">
        <v>233</v>
      </c>
      <c r="C182" s="672" t="s">
        <v>886</v>
      </c>
      <c r="D182" s="653">
        <v>5717.3014163461921</v>
      </c>
    </row>
    <row r="183" spans="1:4" ht="16.5" thickTop="1" thickBot="1">
      <c r="A183" s="670" t="s">
        <v>472</v>
      </c>
      <c r="B183" s="670" t="s">
        <v>377</v>
      </c>
      <c r="C183" s="672" t="s">
        <v>473</v>
      </c>
      <c r="D183" s="653">
        <v>5829.0721568456229</v>
      </c>
    </row>
    <row r="184" spans="1:4" ht="16.5" thickTop="1" thickBot="1">
      <c r="A184" s="670" t="s">
        <v>476</v>
      </c>
      <c r="B184" s="670" t="s">
        <v>92</v>
      </c>
      <c r="C184" s="672" t="s">
        <v>477</v>
      </c>
      <c r="D184" s="653">
        <v>10600.410822635216</v>
      </c>
    </row>
    <row r="185" spans="1:4" ht="16.5" thickTop="1" thickBot="1">
      <c r="A185" s="670" t="s">
        <v>474</v>
      </c>
      <c r="B185" s="670" t="s">
        <v>387</v>
      </c>
      <c r="C185" s="672" t="s">
        <v>475</v>
      </c>
      <c r="D185" s="653">
        <v>54521.296558134476</v>
      </c>
    </row>
    <row r="186" spans="1:4" ht="16.5" thickTop="1" thickBot="1">
      <c r="A186" s="670" t="s">
        <v>478</v>
      </c>
      <c r="B186" s="670" t="s">
        <v>144</v>
      </c>
      <c r="C186" s="672" t="s">
        <v>1915</v>
      </c>
      <c r="D186" s="653">
        <v>2544.0985974324517</v>
      </c>
    </row>
    <row r="187" spans="1:4" ht="16.5" thickTop="1" thickBot="1">
      <c r="A187" s="670" t="s">
        <v>1455</v>
      </c>
      <c r="B187" s="670" t="s">
        <v>377</v>
      </c>
      <c r="C187" s="672" t="s">
        <v>1454</v>
      </c>
      <c r="D187" s="653">
        <v>14212.745425658841</v>
      </c>
    </row>
    <row r="188" spans="1:4" ht="16.5" thickTop="1" thickBot="1">
      <c r="A188" s="670" t="s">
        <v>1709</v>
      </c>
      <c r="B188" s="670" t="s">
        <v>377</v>
      </c>
      <c r="C188" s="672" t="s">
        <v>1708</v>
      </c>
      <c r="D188" s="653">
        <v>14212.745425658841</v>
      </c>
    </row>
    <row r="189" spans="1:4" ht="16.5" thickTop="1" thickBot="1">
      <c r="A189" s="670" t="s">
        <v>479</v>
      </c>
      <c r="B189" s="670" t="s">
        <v>377</v>
      </c>
      <c r="C189" s="672" t="s">
        <v>480</v>
      </c>
      <c r="D189" s="653">
        <v>32074.474749431174</v>
      </c>
    </row>
    <row r="190" spans="1:4" ht="16.5" thickTop="1" thickBot="1">
      <c r="A190" s="670" t="s">
        <v>1666</v>
      </c>
      <c r="B190" s="670" t="s">
        <v>144</v>
      </c>
      <c r="C190" s="672" t="s">
        <v>1665</v>
      </c>
      <c r="D190" s="653">
        <v>1015245.6864816867</v>
      </c>
    </row>
    <row r="191" spans="1:4" ht="16.5" thickTop="1" thickBot="1">
      <c r="A191" s="670" t="s">
        <v>488</v>
      </c>
      <c r="B191" s="670" t="s">
        <v>92</v>
      </c>
      <c r="C191" s="672" t="s">
        <v>489</v>
      </c>
      <c r="D191" s="653">
        <v>718707.8537746676</v>
      </c>
    </row>
    <row r="192" spans="1:4" ht="16.5" thickTop="1" thickBot="1">
      <c r="A192" s="670" t="s">
        <v>490</v>
      </c>
      <c r="B192" s="670" t="s">
        <v>92</v>
      </c>
      <c r="C192" s="672" t="s">
        <v>491</v>
      </c>
      <c r="D192" s="653">
        <v>362852.06245880347</v>
      </c>
    </row>
    <row r="193" spans="1:4" ht="16.5" thickTop="1" thickBot="1">
      <c r="A193" s="670" t="s">
        <v>481</v>
      </c>
      <c r="B193" s="670" t="s">
        <v>233</v>
      </c>
      <c r="C193" s="672" t="s">
        <v>482</v>
      </c>
      <c r="D193" s="653">
        <v>2332.0903809797474</v>
      </c>
    </row>
    <row r="194" spans="1:4" ht="16.5" thickTop="1" thickBot="1">
      <c r="A194" s="670" t="s">
        <v>492</v>
      </c>
      <c r="B194" s="670" t="s">
        <v>92</v>
      </c>
      <c r="C194" s="672" t="s">
        <v>493</v>
      </c>
      <c r="D194" s="653">
        <v>1060.0410822635217</v>
      </c>
    </row>
    <row r="195" spans="1:4" ht="16.5" thickTop="1" thickBot="1">
      <c r="A195" s="670" t="s">
        <v>483</v>
      </c>
      <c r="B195" s="670" t="s">
        <v>422</v>
      </c>
      <c r="C195" s="672" t="s">
        <v>2279</v>
      </c>
      <c r="D195" s="653">
        <v>1441.6558718783892</v>
      </c>
    </row>
    <row r="196" spans="1:4" ht="16.5" thickTop="1" thickBot="1">
      <c r="A196" s="670" t="s">
        <v>484</v>
      </c>
      <c r="B196" s="670" t="s">
        <v>92</v>
      </c>
      <c r="C196" s="672" t="s">
        <v>485</v>
      </c>
      <c r="D196" s="653">
        <v>50918.47596815844</v>
      </c>
    </row>
    <row r="197" spans="1:4" ht="16.5" thickTop="1" thickBot="1">
      <c r="A197" s="670" t="s">
        <v>486</v>
      </c>
      <c r="B197" s="670" t="s">
        <v>144</v>
      </c>
      <c r="C197" s="672" t="s">
        <v>487</v>
      </c>
      <c r="D197" s="653">
        <v>2499.0663051856905</v>
      </c>
    </row>
    <row r="198" spans="1:4" ht="16.5" thickTop="1" thickBot="1">
      <c r="A198" s="670" t="s">
        <v>494</v>
      </c>
      <c r="B198" s="670" t="s">
        <v>92</v>
      </c>
      <c r="C198" s="672" t="s">
        <v>495</v>
      </c>
      <c r="D198" s="653">
        <v>20140.780563006909</v>
      </c>
    </row>
    <row r="199" spans="1:4" ht="16.5" thickTop="1" thickBot="1">
      <c r="A199" s="670" t="s">
        <v>925</v>
      </c>
      <c r="B199" s="670" t="s">
        <v>92</v>
      </c>
      <c r="C199" s="672" t="s">
        <v>926</v>
      </c>
      <c r="D199" s="653">
        <v>97131.564367806481</v>
      </c>
    </row>
    <row r="200" spans="1:4" ht="31.5" thickTop="1" thickBot="1">
      <c r="A200" s="670" t="s">
        <v>929</v>
      </c>
      <c r="B200" s="670" t="s">
        <v>92</v>
      </c>
      <c r="C200" s="672" t="s">
        <v>930</v>
      </c>
      <c r="D200" s="653">
        <v>130385.05311841315</v>
      </c>
    </row>
    <row r="201" spans="1:4" ht="16.5" thickTop="1" thickBot="1">
      <c r="A201" s="670" t="s">
        <v>927</v>
      </c>
      <c r="B201" s="670" t="s">
        <v>92</v>
      </c>
      <c r="C201" s="672" t="s">
        <v>928</v>
      </c>
      <c r="D201" s="653">
        <v>98843.393298768846</v>
      </c>
    </row>
    <row r="202" spans="1:4" ht="16.5" thickTop="1" thickBot="1">
      <c r="A202" s="670" t="s">
        <v>931</v>
      </c>
      <c r="B202" s="670" t="s">
        <v>233</v>
      </c>
      <c r="C202" s="672" t="s">
        <v>932</v>
      </c>
      <c r="D202" s="653">
        <v>3160.2775984327372</v>
      </c>
    </row>
    <row r="203" spans="1:4" ht="16.5" thickTop="1" thickBot="1">
      <c r="A203" s="670" t="s">
        <v>920</v>
      </c>
      <c r="B203" s="670" t="s">
        <v>233</v>
      </c>
      <c r="C203" s="672" t="s">
        <v>2280</v>
      </c>
      <c r="D203" s="653">
        <v>20458.792887685966</v>
      </c>
    </row>
    <row r="204" spans="1:4" ht="16.5" thickTop="1" thickBot="1">
      <c r="A204" s="670" t="s">
        <v>923</v>
      </c>
      <c r="B204" s="670" t="s">
        <v>92</v>
      </c>
      <c r="C204" s="672" t="s">
        <v>924</v>
      </c>
      <c r="D204" s="653">
        <v>78443.040087500587</v>
      </c>
    </row>
    <row r="205" spans="1:4" ht="16.5" thickTop="1" thickBot="1">
      <c r="A205" s="670" t="s">
        <v>921</v>
      </c>
      <c r="B205" s="670" t="s">
        <v>92</v>
      </c>
      <c r="C205" s="672" t="s">
        <v>922</v>
      </c>
      <c r="D205" s="653">
        <v>55093.999253072863</v>
      </c>
    </row>
    <row r="206" spans="1:4" ht="16.5" thickTop="1" thickBot="1">
      <c r="A206" s="670" t="s">
        <v>496</v>
      </c>
      <c r="B206" s="670" t="s">
        <v>144</v>
      </c>
      <c r="C206" s="672" t="s">
        <v>1916</v>
      </c>
      <c r="D206" s="653">
        <v>76640.970247652614</v>
      </c>
    </row>
    <row r="207" spans="1:4" ht="16.5" thickTop="1" thickBot="1">
      <c r="A207" s="670" t="s">
        <v>505</v>
      </c>
      <c r="B207" s="670" t="s">
        <v>144</v>
      </c>
      <c r="C207" s="672" t="s">
        <v>506</v>
      </c>
      <c r="D207" s="653">
        <v>75835.339025132329</v>
      </c>
    </row>
    <row r="208" spans="1:4" ht="16.5" thickTop="1" thickBot="1">
      <c r="A208" s="670" t="s">
        <v>507</v>
      </c>
      <c r="B208" s="670" t="s">
        <v>144</v>
      </c>
      <c r="C208" s="672" t="s">
        <v>508</v>
      </c>
      <c r="D208" s="653">
        <v>7844.3040087500594</v>
      </c>
    </row>
    <row r="209" spans="1:4" ht="16.5" thickTop="1" thickBot="1">
      <c r="A209" s="670" t="s">
        <v>509</v>
      </c>
      <c r="B209" s="670" t="s">
        <v>233</v>
      </c>
      <c r="C209" s="672" t="s">
        <v>510</v>
      </c>
      <c r="D209" s="653">
        <v>11057.288529090793</v>
      </c>
    </row>
    <row r="210" spans="1:4" ht="16.5" thickTop="1" thickBot="1">
      <c r="A210" s="670" t="s">
        <v>512</v>
      </c>
      <c r="B210" s="670" t="s">
        <v>233</v>
      </c>
      <c r="C210" s="672" t="s">
        <v>1918</v>
      </c>
      <c r="D210" s="653">
        <v>12199.608679814812</v>
      </c>
    </row>
    <row r="211" spans="1:4" ht="16.5" thickTop="1" thickBot="1">
      <c r="A211" s="670" t="s">
        <v>511</v>
      </c>
      <c r="B211" s="670" t="s">
        <v>233</v>
      </c>
      <c r="C211" s="672" t="s">
        <v>1917</v>
      </c>
      <c r="D211" s="653">
        <v>5064.7743785096654</v>
      </c>
    </row>
    <row r="212" spans="1:4" ht="16.5" thickTop="1" thickBot="1">
      <c r="A212" s="670" t="s">
        <v>519</v>
      </c>
      <c r="B212" s="670" t="s">
        <v>387</v>
      </c>
      <c r="C212" s="672" t="s">
        <v>520</v>
      </c>
      <c r="D212" s="653">
        <v>20825.552543214086</v>
      </c>
    </row>
    <row r="213" spans="1:4" ht="16.5" thickTop="1" thickBot="1">
      <c r="A213" s="670" t="s">
        <v>515</v>
      </c>
      <c r="B213" s="670" t="s">
        <v>387</v>
      </c>
      <c r="C213" s="672" t="s">
        <v>516</v>
      </c>
      <c r="D213" s="653">
        <v>32217.12978435219</v>
      </c>
    </row>
    <row r="214" spans="1:4" ht="16.5" thickTop="1" thickBot="1">
      <c r="A214" s="670" t="s">
        <v>513</v>
      </c>
      <c r="B214" s="670" t="s">
        <v>387</v>
      </c>
      <c r="C214" s="672" t="s">
        <v>514</v>
      </c>
      <c r="D214" s="653">
        <v>31758.967628401479</v>
      </c>
    </row>
    <row r="215" spans="1:4" ht="16.5" thickTop="1" thickBot="1">
      <c r="A215" s="670" t="s">
        <v>521</v>
      </c>
      <c r="B215" s="670" t="s">
        <v>387</v>
      </c>
      <c r="C215" s="672" t="s">
        <v>522</v>
      </c>
      <c r="D215" s="653">
        <v>52043.055805491997</v>
      </c>
    </row>
    <row r="216" spans="1:4" ht="16.5" thickTop="1" thickBot="1">
      <c r="A216" s="670" t="s">
        <v>525</v>
      </c>
      <c r="B216" s="670" t="s">
        <v>387</v>
      </c>
      <c r="C216" s="672" t="s">
        <v>526</v>
      </c>
      <c r="D216" s="653">
        <v>75284.117662355304</v>
      </c>
    </row>
    <row r="217" spans="1:4" ht="16.5" thickTop="1" thickBot="1">
      <c r="A217" s="670" t="s">
        <v>527</v>
      </c>
      <c r="B217" s="670" t="s">
        <v>387</v>
      </c>
      <c r="C217" s="672" t="s">
        <v>528</v>
      </c>
      <c r="D217" s="653">
        <v>70789.543473557962</v>
      </c>
    </row>
    <row r="218" spans="1:4" ht="16.5" thickTop="1" thickBot="1">
      <c r="A218" s="670" t="s">
        <v>529</v>
      </c>
      <c r="B218" s="670" t="s">
        <v>387</v>
      </c>
      <c r="C218" s="672" t="s">
        <v>530</v>
      </c>
      <c r="D218" s="653">
        <v>67980.43460555964</v>
      </c>
    </row>
    <row r="219" spans="1:4" ht="16.5" thickTop="1" thickBot="1">
      <c r="A219" s="670" t="s">
        <v>531</v>
      </c>
      <c r="B219" s="670" t="s">
        <v>387</v>
      </c>
      <c r="C219" s="672" t="s">
        <v>532</v>
      </c>
      <c r="D219" s="653">
        <v>52043.055805491997</v>
      </c>
    </row>
    <row r="220" spans="1:4" ht="16.5" thickTop="1" thickBot="1">
      <c r="A220" s="670" t="s">
        <v>523</v>
      </c>
      <c r="B220" s="670" t="s">
        <v>387</v>
      </c>
      <c r="C220" s="672" t="s">
        <v>524</v>
      </c>
      <c r="D220" s="653">
        <v>47754.850755971653</v>
      </c>
    </row>
    <row r="221" spans="1:4" ht="16.5" thickTop="1" thickBot="1">
      <c r="A221" s="670" t="s">
        <v>533</v>
      </c>
      <c r="B221" s="670" t="s">
        <v>387</v>
      </c>
      <c r="C221" s="672" t="s">
        <v>534</v>
      </c>
      <c r="D221" s="653">
        <v>47754.850755971653</v>
      </c>
    </row>
    <row r="222" spans="1:4" ht="16.5" thickTop="1" thickBot="1">
      <c r="A222" s="670" t="s">
        <v>540</v>
      </c>
      <c r="B222" s="670" t="s">
        <v>387</v>
      </c>
      <c r="C222" s="672" t="s">
        <v>541</v>
      </c>
      <c r="D222" s="653">
        <v>21399.296515779632</v>
      </c>
    </row>
    <row r="223" spans="1:4" ht="16.5" thickTop="1" thickBot="1">
      <c r="A223" s="670" t="s">
        <v>551</v>
      </c>
      <c r="B223" s="670" t="s">
        <v>387</v>
      </c>
      <c r="C223" s="672" t="s">
        <v>1856</v>
      </c>
      <c r="D223" s="653">
        <v>6148.2382771284256</v>
      </c>
    </row>
    <row r="224" spans="1:4" ht="16.5" thickTop="1" thickBot="1">
      <c r="A224" s="670" t="s">
        <v>535</v>
      </c>
      <c r="B224" s="670" t="s">
        <v>387</v>
      </c>
      <c r="C224" s="672" t="s">
        <v>2281</v>
      </c>
      <c r="D224" s="653">
        <v>27561.068138851562</v>
      </c>
    </row>
    <row r="225" spans="1:4" ht="16.5" thickTop="1" thickBot="1">
      <c r="A225" s="670" t="s">
        <v>536</v>
      </c>
      <c r="B225" s="670" t="s">
        <v>387</v>
      </c>
      <c r="C225" s="672" t="s">
        <v>2282</v>
      </c>
      <c r="D225" s="653">
        <v>44521.725455067906</v>
      </c>
    </row>
    <row r="226" spans="1:4" ht="16.5" thickTop="1" thickBot="1">
      <c r="A226" s="670" t="s">
        <v>537</v>
      </c>
      <c r="B226" s="670" t="s">
        <v>387</v>
      </c>
      <c r="C226" s="672" t="s">
        <v>1919</v>
      </c>
      <c r="D226" s="653">
        <v>49503.918541706458</v>
      </c>
    </row>
    <row r="227" spans="1:4" ht="16.5" thickTop="1" thickBot="1">
      <c r="A227" s="670" t="s">
        <v>538</v>
      </c>
      <c r="B227" s="670" t="s">
        <v>387</v>
      </c>
      <c r="C227" s="672" t="s">
        <v>2283</v>
      </c>
      <c r="D227" s="653">
        <v>27073.218306178311</v>
      </c>
    </row>
    <row r="228" spans="1:4" ht="16.5" thickTop="1" thickBot="1">
      <c r="A228" s="670" t="s">
        <v>539</v>
      </c>
      <c r="B228" s="670" t="s">
        <v>387</v>
      </c>
      <c r="C228" s="672" t="s">
        <v>2284</v>
      </c>
      <c r="D228" s="653">
        <v>79503.081169764118</v>
      </c>
    </row>
    <row r="229" spans="1:4" ht="16.5" thickTop="1" thickBot="1">
      <c r="A229" s="670" t="s">
        <v>542</v>
      </c>
      <c r="B229" s="670" t="s">
        <v>387</v>
      </c>
      <c r="C229" s="672" t="s">
        <v>543</v>
      </c>
      <c r="D229" s="653">
        <v>51624.000706233499</v>
      </c>
    </row>
    <row r="230" spans="1:4" ht="16.5" thickTop="1" thickBot="1">
      <c r="A230" s="670" t="s">
        <v>544</v>
      </c>
      <c r="B230" s="670" t="s">
        <v>387</v>
      </c>
      <c r="C230" s="672" t="s">
        <v>545</v>
      </c>
      <c r="D230" s="653">
        <v>55440.148602382178</v>
      </c>
    </row>
    <row r="231" spans="1:4" ht="16.5" thickTop="1" thickBot="1">
      <c r="A231" s="670" t="s">
        <v>517</v>
      </c>
      <c r="B231" s="670" t="s">
        <v>387</v>
      </c>
      <c r="C231" s="672" t="s">
        <v>518</v>
      </c>
      <c r="D231" s="653">
        <v>52043.055805491997</v>
      </c>
    </row>
    <row r="232" spans="1:4" ht="16.5" thickTop="1" thickBot="1">
      <c r="A232" s="670" t="s">
        <v>546</v>
      </c>
      <c r="B232" s="670" t="s">
        <v>387</v>
      </c>
      <c r="C232" s="672" t="s">
        <v>547</v>
      </c>
      <c r="D232" s="653">
        <v>37101.437879223253</v>
      </c>
    </row>
    <row r="233" spans="1:4" ht="16.5" thickTop="1" thickBot="1">
      <c r="A233" s="670" t="s">
        <v>548</v>
      </c>
      <c r="B233" s="670" t="s">
        <v>387</v>
      </c>
      <c r="C233" s="672" t="s">
        <v>549</v>
      </c>
      <c r="D233" s="653">
        <v>33921.314632432695</v>
      </c>
    </row>
    <row r="234" spans="1:4" ht="16.5" thickTop="1" thickBot="1">
      <c r="A234" s="670" t="s">
        <v>550</v>
      </c>
      <c r="B234" s="670" t="s">
        <v>387</v>
      </c>
      <c r="C234" s="672" t="s">
        <v>2285</v>
      </c>
      <c r="D234" s="653">
        <v>21200.821645270433</v>
      </c>
    </row>
    <row r="235" spans="1:4" ht="16.5" thickTop="1" thickBot="1">
      <c r="A235" s="670" t="s">
        <v>552</v>
      </c>
      <c r="B235" s="670" t="s">
        <v>144</v>
      </c>
      <c r="C235" s="672" t="s">
        <v>553</v>
      </c>
      <c r="D235" s="653">
        <v>1017.6394389729807</v>
      </c>
    </row>
    <row r="236" spans="1:4" ht="16.5" thickTop="1" thickBot="1">
      <c r="A236" s="670" t="s">
        <v>556</v>
      </c>
      <c r="B236" s="670" t="s">
        <v>387</v>
      </c>
      <c r="C236" s="672" t="s">
        <v>2286</v>
      </c>
      <c r="D236" s="653">
        <v>507436.36587413645</v>
      </c>
    </row>
    <row r="237" spans="1:4" ht="16.5" thickTop="1" thickBot="1">
      <c r="A237" s="670" t="s">
        <v>557</v>
      </c>
      <c r="B237" s="670" t="s">
        <v>387</v>
      </c>
      <c r="C237" s="672" t="s">
        <v>2287</v>
      </c>
      <c r="D237" s="653">
        <v>456400.68796855921</v>
      </c>
    </row>
    <row r="238" spans="1:4" ht="16.5" thickTop="1" thickBot="1">
      <c r="A238" s="670" t="s">
        <v>558</v>
      </c>
      <c r="B238" s="670" t="s">
        <v>387</v>
      </c>
      <c r="C238" s="672" t="s">
        <v>2288</v>
      </c>
      <c r="D238" s="653">
        <v>469640.60108603066</v>
      </c>
    </row>
    <row r="239" spans="1:4" ht="16.5" thickTop="1" thickBot="1">
      <c r="A239" s="670" t="s">
        <v>570</v>
      </c>
      <c r="B239" s="670" t="s">
        <v>571</v>
      </c>
      <c r="C239" s="672" t="s">
        <v>572</v>
      </c>
      <c r="D239" s="653">
        <v>404617.68109998619</v>
      </c>
    </row>
    <row r="240" spans="1:4" ht="16.5" thickTop="1" thickBot="1">
      <c r="A240" s="670" t="s">
        <v>559</v>
      </c>
      <c r="B240" s="670" t="s">
        <v>387</v>
      </c>
      <c r="C240" s="672" t="s">
        <v>1920</v>
      </c>
      <c r="D240" s="653">
        <v>398881.79880385828</v>
      </c>
    </row>
    <row r="241" spans="1:4" ht="16.5" thickTop="1" thickBot="1">
      <c r="A241" s="670" t="s">
        <v>560</v>
      </c>
      <c r="B241" s="670" t="s">
        <v>387</v>
      </c>
      <c r="C241" s="672" t="s">
        <v>2011</v>
      </c>
      <c r="D241" s="653">
        <v>275947.77445267542</v>
      </c>
    </row>
    <row r="242" spans="1:4" ht="16.5" thickTop="1" thickBot="1">
      <c r="A242" s="671" t="s">
        <v>2013</v>
      </c>
      <c r="B242" s="670" t="s">
        <v>387</v>
      </c>
      <c r="C242" s="672" t="s">
        <v>2012</v>
      </c>
      <c r="D242" s="653">
        <v>349111.8099505037</v>
      </c>
    </row>
    <row r="243" spans="1:4" ht="16.5" thickTop="1" thickBot="1">
      <c r="A243" s="670" t="s">
        <v>561</v>
      </c>
      <c r="B243" s="670" t="s">
        <v>387</v>
      </c>
      <c r="C243" s="672" t="s">
        <v>562</v>
      </c>
      <c r="D243" s="653">
        <v>497506.83109297708</v>
      </c>
    </row>
    <row r="244" spans="1:4" ht="16.5" thickTop="1" thickBot="1">
      <c r="A244" s="670" t="s">
        <v>563</v>
      </c>
      <c r="B244" s="670" t="s">
        <v>387</v>
      </c>
      <c r="C244" s="672" t="s">
        <v>564</v>
      </c>
      <c r="D244" s="653">
        <v>501843.75241010141</v>
      </c>
    </row>
    <row r="245" spans="1:4" ht="16.5" thickTop="1" thickBot="1">
      <c r="A245" s="670" t="s">
        <v>565</v>
      </c>
      <c r="B245" s="670" t="s">
        <v>387</v>
      </c>
      <c r="C245" s="672" t="s">
        <v>566</v>
      </c>
      <c r="D245" s="653">
        <v>489452.54864688904</v>
      </c>
    </row>
    <row r="246" spans="1:4" ht="16.5" thickTop="1" thickBot="1">
      <c r="A246" s="670" t="s">
        <v>567</v>
      </c>
      <c r="B246" s="670" t="s">
        <v>387</v>
      </c>
      <c r="C246" s="672" t="s">
        <v>2014</v>
      </c>
      <c r="D246" s="653">
        <v>281896.72500633827</v>
      </c>
    </row>
    <row r="247" spans="1:4" ht="16.5" thickTop="1" thickBot="1">
      <c r="A247" s="670" t="s">
        <v>568</v>
      </c>
      <c r="B247" s="670" t="s">
        <v>387</v>
      </c>
      <c r="C247" s="672" t="s">
        <v>569</v>
      </c>
      <c r="D247" s="653">
        <v>284961.30377516215</v>
      </c>
    </row>
    <row r="248" spans="1:4" ht="16.5" thickTop="1" thickBot="1">
      <c r="A248" s="670" t="s">
        <v>573</v>
      </c>
      <c r="B248" s="670" t="s">
        <v>387</v>
      </c>
      <c r="C248" s="672" t="s">
        <v>574</v>
      </c>
      <c r="D248" s="653">
        <v>281391.0854100986</v>
      </c>
    </row>
    <row r="249" spans="1:4" ht="16.5" thickTop="1" thickBot="1">
      <c r="A249" s="670" t="s">
        <v>575</v>
      </c>
      <c r="B249" s="670" t="s">
        <v>387</v>
      </c>
      <c r="C249" s="672" t="s">
        <v>576</v>
      </c>
      <c r="D249" s="653">
        <v>331792.85874848225</v>
      </c>
    </row>
    <row r="250" spans="1:4" ht="16.5" thickTop="1" thickBot="1">
      <c r="A250" s="670" t="s">
        <v>577</v>
      </c>
      <c r="B250" s="670" t="s">
        <v>387</v>
      </c>
      <c r="C250" s="672" t="s">
        <v>578</v>
      </c>
      <c r="D250" s="653">
        <v>324287.76788605651</v>
      </c>
    </row>
    <row r="251" spans="1:4" ht="16.5" thickTop="1" thickBot="1">
      <c r="A251" s="670" t="s">
        <v>579</v>
      </c>
      <c r="B251" s="670" t="s">
        <v>387</v>
      </c>
      <c r="C251" s="672" t="s">
        <v>580</v>
      </c>
      <c r="D251" s="653">
        <v>240417.31745736671</v>
      </c>
    </row>
    <row r="252" spans="1:4" ht="16.5" thickTop="1" thickBot="1">
      <c r="A252" s="670" t="s">
        <v>581</v>
      </c>
      <c r="B252" s="670" t="s">
        <v>387</v>
      </c>
      <c r="C252" s="672" t="s">
        <v>2289</v>
      </c>
      <c r="D252" s="653">
        <v>363681.01458513353</v>
      </c>
    </row>
    <row r="253" spans="1:4" ht="16.5" thickTop="1" thickBot="1">
      <c r="A253" s="670" t="s">
        <v>582</v>
      </c>
      <c r="B253" s="670" t="s">
        <v>387</v>
      </c>
      <c r="C253" s="672" t="s">
        <v>2290</v>
      </c>
      <c r="D253" s="653">
        <v>191549.42356501834</v>
      </c>
    </row>
    <row r="254" spans="1:4" ht="16.5" thickTop="1" thickBot="1">
      <c r="A254" s="670" t="s">
        <v>584</v>
      </c>
      <c r="B254" s="670" t="s">
        <v>233</v>
      </c>
      <c r="C254" s="672" t="s">
        <v>1921</v>
      </c>
      <c r="D254" s="653">
        <v>15052.583368142006</v>
      </c>
    </row>
    <row r="255" spans="1:4" ht="16.5" thickTop="1" thickBot="1">
      <c r="A255" s="670" t="s">
        <v>583</v>
      </c>
      <c r="B255" s="670" t="s">
        <v>387</v>
      </c>
      <c r="C255" s="672" t="s">
        <v>2291</v>
      </c>
      <c r="D255" s="653">
        <v>451607.18219456362</v>
      </c>
    </row>
    <row r="256" spans="1:4" ht="16.5" thickTop="1" thickBot="1">
      <c r="A256" s="670" t="s">
        <v>554</v>
      </c>
      <c r="B256" s="670" t="s">
        <v>387</v>
      </c>
      <c r="C256" s="672" t="s">
        <v>555</v>
      </c>
      <c r="D256" s="653">
        <v>367410.23911253654</v>
      </c>
    </row>
    <row r="257" spans="1:4" ht="16.5" thickTop="1" thickBot="1">
      <c r="A257" s="670" t="s">
        <v>585</v>
      </c>
      <c r="B257" s="670" t="s">
        <v>387</v>
      </c>
      <c r="C257" s="672" t="s">
        <v>586</v>
      </c>
      <c r="D257" s="653">
        <v>330732.81766621873</v>
      </c>
    </row>
    <row r="258" spans="1:4" ht="16.5" thickTop="1" thickBot="1">
      <c r="A258" s="670" t="s">
        <v>587</v>
      </c>
      <c r="B258" s="670" t="s">
        <v>387</v>
      </c>
      <c r="C258" s="672" t="s">
        <v>588</v>
      </c>
      <c r="D258" s="653">
        <v>346082.21253739449</v>
      </c>
    </row>
    <row r="259" spans="1:4" ht="16.5" thickTop="1" thickBot="1">
      <c r="A259" s="670" t="s">
        <v>497</v>
      </c>
      <c r="B259" s="670" t="s">
        <v>387</v>
      </c>
      <c r="C259" s="672" t="s">
        <v>498</v>
      </c>
      <c r="D259" s="653">
        <v>350576.78672619187</v>
      </c>
    </row>
    <row r="260" spans="1:4" ht="16.5" thickTop="1" thickBot="1">
      <c r="A260" s="670" t="s">
        <v>1669</v>
      </c>
      <c r="B260" s="670" t="s">
        <v>387</v>
      </c>
      <c r="C260" s="672" t="s">
        <v>1670</v>
      </c>
      <c r="D260" s="653">
        <v>358378.68909165135</v>
      </c>
    </row>
    <row r="261" spans="1:4" ht="16.5" thickTop="1" thickBot="1">
      <c r="A261" s="670" t="s">
        <v>499</v>
      </c>
      <c r="B261" s="670" t="s">
        <v>377</v>
      </c>
      <c r="C261" s="672" t="s">
        <v>500</v>
      </c>
      <c r="D261" s="653">
        <v>2035.2788779459613</v>
      </c>
    </row>
    <row r="262" spans="1:4" ht="31.5" thickTop="1" thickBot="1">
      <c r="A262" s="670" t="s">
        <v>589</v>
      </c>
      <c r="B262" s="670" t="s">
        <v>377</v>
      </c>
      <c r="C262" s="672" t="s">
        <v>2292</v>
      </c>
      <c r="D262" s="653">
        <v>2427.4940783834641</v>
      </c>
    </row>
    <row r="263" spans="1:4" ht="16.5" thickTop="1" thickBot="1">
      <c r="A263" s="670" t="s">
        <v>590</v>
      </c>
      <c r="B263" s="670" t="s">
        <v>233</v>
      </c>
      <c r="C263" s="672" t="s">
        <v>2293</v>
      </c>
      <c r="D263" s="653">
        <v>50987.976056875385</v>
      </c>
    </row>
    <row r="264" spans="1:4" ht="16.5" thickTop="1" thickBot="1">
      <c r="A264" s="670" t="s">
        <v>591</v>
      </c>
      <c r="B264" s="670" t="s">
        <v>377</v>
      </c>
      <c r="C264" s="672" t="s">
        <v>2294</v>
      </c>
      <c r="D264" s="653">
        <v>12296.476554256851</v>
      </c>
    </row>
    <row r="265" spans="1:4" ht="16.5" thickTop="1" thickBot="1">
      <c r="A265" s="670" t="s">
        <v>592</v>
      </c>
      <c r="B265" s="670" t="s">
        <v>144</v>
      </c>
      <c r="C265" s="672" t="s">
        <v>2295</v>
      </c>
      <c r="D265" s="653">
        <v>7664.0970247652613</v>
      </c>
    </row>
    <row r="266" spans="1:4" ht="16.5" thickTop="1" thickBot="1">
      <c r="A266" s="670" t="s">
        <v>593</v>
      </c>
      <c r="B266" s="670" t="s">
        <v>92</v>
      </c>
      <c r="C266" s="672" t="s">
        <v>2296</v>
      </c>
      <c r="D266" s="653">
        <v>36889.429662770555</v>
      </c>
    </row>
    <row r="267" spans="1:4" ht="16.5" thickTop="1" thickBot="1">
      <c r="A267" s="670" t="s">
        <v>594</v>
      </c>
      <c r="B267" s="670" t="s">
        <v>92</v>
      </c>
      <c r="C267" s="672" t="s">
        <v>2297</v>
      </c>
      <c r="D267" s="653">
        <v>47171.828160726705</v>
      </c>
    </row>
    <row r="268" spans="1:4" ht="16.5" thickTop="1" thickBot="1">
      <c r="A268" s="670" t="s">
        <v>595</v>
      </c>
      <c r="B268" s="670" t="s">
        <v>92</v>
      </c>
      <c r="C268" s="672" t="s">
        <v>2298</v>
      </c>
      <c r="D268" s="653">
        <v>59574.308823209911</v>
      </c>
    </row>
    <row r="269" spans="1:4" ht="16.5" thickTop="1" thickBot="1">
      <c r="A269" s="670" t="s">
        <v>596</v>
      </c>
      <c r="B269" s="670" t="s">
        <v>377</v>
      </c>
      <c r="C269" s="672" t="s">
        <v>597</v>
      </c>
      <c r="D269" s="653">
        <v>39651.852042279621</v>
      </c>
    </row>
    <row r="270" spans="1:4" ht="16.5" thickTop="1" thickBot="1">
      <c r="A270" s="670" t="s">
        <v>599</v>
      </c>
      <c r="B270" s="670" t="s">
        <v>144</v>
      </c>
      <c r="C270" s="672" t="s">
        <v>600</v>
      </c>
      <c r="D270" s="653">
        <v>157310.0966079066</v>
      </c>
    </row>
    <row r="271" spans="1:4" ht="16.5" thickTop="1" thickBot="1">
      <c r="A271" s="670" t="s">
        <v>601</v>
      </c>
      <c r="B271" s="670" t="s">
        <v>387</v>
      </c>
      <c r="C271" s="672" t="s">
        <v>1922</v>
      </c>
      <c r="D271" s="653">
        <v>62854.641408301592</v>
      </c>
    </row>
    <row r="272" spans="1:4" ht="16.5" thickTop="1" thickBot="1">
      <c r="A272" s="670" t="s">
        <v>598</v>
      </c>
      <c r="B272" s="670" t="s">
        <v>387</v>
      </c>
      <c r="C272" s="672" t="s">
        <v>2299</v>
      </c>
      <c r="D272" s="653">
        <v>62854.641408301592</v>
      </c>
    </row>
    <row r="273" spans="1:4" ht="16.5" thickTop="1" thickBot="1">
      <c r="A273" s="670" t="s">
        <v>602</v>
      </c>
      <c r="B273" s="670" t="s">
        <v>387</v>
      </c>
      <c r="C273" s="672" t="s">
        <v>2300</v>
      </c>
      <c r="D273" s="653">
        <v>66381.448731494893</v>
      </c>
    </row>
    <row r="274" spans="1:4" ht="16.5" thickTop="1" thickBot="1">
      <c r="A274" s="670" t="s">
        <v>603</v>
      </c>
      <c r="B274" s="670" t="s">
        <v>144</v>
      </c>
      <c r="C274" s="672" t="s">
        <v>2301</v>
      </c>
      <c r="D274" s="653">
        <v>76236.794380028587</v>
      </c>
    </row>
    <row r="275" spans="1:4" ht="16.5" thickTop="1" thickBot="1">
      <c r="A275" s="670" t="s">
        <v>604</v>
      </c>
      <c r="B275" s="670" t="s">
        <v>144</v>
      </c>
      <c r="C275" s="672" t="s">
        <v>2302</v>
      </c>
      <c r="D275" s="653">
        <v>64132.48547694306</v>
      </c>
    </row>
    <row r="276" spans="1:4" ht="16.5" thickTop="1" thickBot="1">
      <c r="A276" s="670" t="s">
        <v>605</v>
      </c>
      <c r="B276" s="670" t="s">
        <v>606</v>
      </c>
      <c r="C276" s="672" t="s">
        <v>2303</v>
      </c>
      <c r="D276" s="653">
        <v>80542.824460880482</v>
      </c>
    </row>
    <row r="277" spans="1:4" ht="16.5" thickTop="1" thickBot="1">
      <c r="A277" s="670" t="s">
        <v>607</v>
      </c>
      <c r="B277" s="670" t="s">
        <v>606</v>
      </c>
      <c r="C277" s="672" t="s">
        <v>1923</v>
      </c>
      <c r="D277" s="653">
        <v>60549.546618892353</v>
      </c>
    </row>
    <row r="278" spans="1:4" ht="16.5" thickTop="1" thickBot="1">
      <c r="A278" s="670" t="s">
        <v>608</v>
      </c>
      <c r="B278" s="670" t="s">
        <v>606</v>
      </c>
      <c r="C278" s="672" t="s">
        <v>609</v>
      </c>
      <c r="D278" s="653">
        <v>43369.213171243333</v>
      </c>
    </row>
    <row r="279" spans="1:4" ht="16.5" thickTop="1" thickBot="1">
      <c r="A279" s="670" t="s">
        <v>501</v>
      </c>
      <c r="B279" s="670" t="s">
        <v>141</v>
      </c>
      <c r="C279" s="672" t="s">
        <v>502</v>
      </c>
      <c r="D279" s="653">
        <v>54042.308849640554</v>
      </c>
    </row>
    <row r="280" spans="1:4" ht="16.5" thickTop="1" thickBot="1">
      <c r="A280" s="670" t="s">
        <v>503</v>
      </c>
      <c r="B280" s="670" t="s">
        <v>141</v>
      </c>
      <c r="C280" s="672" t="s">
        <v>504</v>
      </c>
      <c r="D280" s="653">
        <v>49291.910325253753</v>
      </c>
    </row>
    <row r="281" spans="1:4" ht="16.5" thickTop="1" thickBot="1">
      <c r="A281" s="670" t="s">
        <v>610</v>
      </c>
      <c r="B281" s="670" t="s">
        <v>92</v>
      </c>
      <c r="C281" s="672" t="s">
        <v>2304</v>
      </c>
      <c r="D281" s="653">
        <v>73248.838784409338</v>
      </c>
    </row>
    <row r="282" spans="1:4" ht="16.5" thickTop="1" thickBot="1">
      <c r="A282" s="670" t="s">
        <v>611</v>
      </c>
      <c r="B282" s="670" t="s">
        <v>377</v>
      </c>
      <c r="C282" s="672" t="s">
        <v>2305</v>
      </c>
      <c r="D282" s="653">
        <v>7314.2834676182993</v>
      </c>
    </row>
    <row r="283" spans="1:4" ht="16.5" thickTop="1" thickBot="1">
      <c r="A283" s="670" t="s">
        <v>612</v>
      </c>
      <c r="B283" s="670" t="s">
        <v>144</v>
      </c>
      <c r="C283" s="672" t="s">
        <v>2306</v>
      </c>
      <c r="D283" s="653">
        <v>4915.1774927409151</v>
      </c>
    </row>
    <row r="284" spans="1:4" ht="16.5" thickTop="1" thickBot="1">
      <c r="A284" s="670" t="s">
        <v>613</v>
      </c>
      <c r="B284" s="670" t="s">
        <v>92</v>
      </c>
      <c r="C284" s="672" t="s">
        <v>614</v>
      </c>
      <c r="D284" s="653">
        <v>9222.3574156926388</v>
      </c>
    </row>
    <row r="285" spans="1:4" ht="16.5" thickTop="1" thickBot="1">
      <c r="A285" s="670" t="s">
        <v>615</v>
      </c>
      <c r="B285" s="670" t="s">
        <v>92</v>
      </c>
      <c r="C285" s="672" t="s">
        <v>2307</v>
      </c>
      <c r="D285" s="653">
        <v>148694.44515854857</v>
      </c>
    </row>
    <row r="286" spans="1:4" ht="16.5" thickTop="1" thickBot="1">
      <c r="A286" s="670" t="s">
        <v>616</v>
      </c>
      <c r="B286" s="670" t="s">
        <v>92</v>
      </c>
      <c r="C286" s="672" t="s">
        <v>617</v>
      </c>
      <c r="D286" s="653">
        <v>346953.70536994666</v>
      </c>
    </row>
    <row r="287" spans="1:4" ht="16.5" thickTop="1" thickBot="1">
      <c r="A287" s="670" t="s">
        <v>620</v>
      </c>
      <c r="B287" s="670" t="s">
        <v>92</v>
      </c>
      <c r="C287" s="672" t="s">
        <v>621</v>
      </c>
      <c r="D287" s="653">
        <v>32266.069832828744</v>
      </c>
    </row>
    <row r="288" spans="1:4" ht="16.5" thickTop="1" thickBot="1">
      <c r="A288" s="670" t="s">
        <v>618</v>
      </c>
      <c r="B288" s="670" t="s">
        <v>92</v>
      </c>
      <c r="C288" s="672" t="s">
        <v>2308</v>
      </c>
      <c r="D288" s="653">
        <v>32266.069832828744</v>
      </c>
    </row>
    <row r="289" spans="1:4" ht="16.5" thickTop="1" thickBot="1">
      <c r="A289" s="670" t="s">
        <v>619</v>
      </c>
      <c r="B289" s="670" t="s">
        <v>92</v>
      </c>
      <c r="C289" s="672" t="s">
        <v>2309</v>
      </c>
      <c r="D289" s="653">
        <v>105325.23198730523</v>
      </c>
    </row>
    <row r="290" spans="1:4" ht="16.5" thickTop="1" thickBot="1">
      <c r="A290" s="670" t="s">
        <v>622</v>
      </c>
      <c r="B290" s="670" t="s">
        <v>454</v>
      </c>
      <c r="C290" s="672" t="s">
        <v>623</v>
      </c>
      <c r="D290" s="653">
        <v>2332.4618848399778</v>
      </c>
    </row>
    <row r="291" spans="1:4" ht="16.5" thickTop="1" thickBot="1">
      <c r="A291" s="670" t="s">
        <v>624</v>
      </c>
      <c r="B291" s="670" t="s">
        <v>422</v>
      </c>
      <c r="C291" s="672" t="s">
        <v>1924</v>
      </c>
      <c r="D291" s="653">
        <v>76969.582983154309</v>
      </c>
    </row>
    <row r="292" spans="1:4" ht="16.5" thickTop="1" thickBot="1">
      <c r="A292" s="670" t="s">
        <v>625</v>
      </c>
      <c r="B292" s="670" t="s">
        <v>377</v>
      </c>
      <c r="C292" s="672" t="s">
        <v>2310</v>
      </c>
      <c r="D292" s="653">
        <v>1272.1635863564711</v>
      </c>
    </row>
    <row r="293" spans="1:4" ht="16.5" thickTop="1" thickBot="1">
      <c r="A293" s="670" t="s">
        <v>626</v>
      </c>
      <c r="B293" s="670" t="s">
        <v>377</v>
      </c>
      <c r="C293" s="672" t="s">
        <v>1925</v>
      </c>
      <c r="D293" s="653">
        <v>8607.5335879797967</v>
      </c>
    </row>
    <row r="294" spans="1:4" ht="16.5" thickTop="1" thickBot="1">
      <c r="A294" s="670" t="s">
        <v>627</v>
      </c>
      <c r="B294" s="670" t="s">
        <v>92</v>
      </c>
      <c r="C294" s="672" t="s">
        <v>628</v>
      </c>
      <c r="D294" s="653">
        <v>1738.4673749121753</v>
      </c>
    </row>
    <row r="295" spans="1:4" ht="16.5" thickTop="1" thickBot="1">
      <c r="A295" s="670" t="s">
        <v>633</v>
      </c>
      <c r="B295" s="670" t="s">
        <v>92</v>
      </c>
      <c r="C295" s="672" t="s">
        <v>1926</v>
      </c>
      <c r="D295" s="653">
        <v>74347.222579274283</v>
      </c>
    </row>
    <row r="296" spans="1:4" ht="16.5" thickTop="1" thickBot="1">
      <c r="A296" s="670" t="s">
        <v>629</v>
      </c>
      <c r="B296" s="670" t="s">
        <v>92</v>
      </c>
      <c r="C296" s="672" t="s">
        <v>630</v>
      </c>
      <c r="D296" s="653">
        <v>79503.081169764118</v>
      </c>
    </row>
    <row r="297" spans="1:4" ht="16.5" thickTop="1" thickBot="1">
      <c r="A297" s="670" t="s">
        <v>631</v>
      </c>
      <c r="B297" s="670" t="s">
        <v>92</v>
      </c>
      <c r="C297" s="672" t="s">
        <v>632</v>
      </c>
      <c r="D297" s="653">
        <v>72082.793593919472</v>
      </c>
    </row>
    <row r="298" spans="1:4" ht="16.5" thickTop="1" thickBot="1">
      <c r="A298" s="670" t="s">
        <v>646</v>
      </c>
      <c r="B298" s="670" t="s">
        <v>144</v>
      </c>
      <c r="C298" s="672" t="s">
        <v>647</v>
      </c>
      <c r="D298" s="653">
        <v>4876.1889784121995</v>
      </c>
    </row>
    <row r="299" spans="1:4" ht="16.5" thickTop="1" thickBot="1">
      <c r="A299" s="670" t="s">
        <v>634</v>
      </c>
      <c r="B299" s="670" t="s">
        <v>377</v>
      </c>
      <c r="C299" s="672" t="s">
        <v>635</v>
      </c>
      <c r="D299" s="653">
        <v>59477.778063419428</v>
      </c>
    </row>
    <row r="300" spans="1:4" ht="16.5" thickTop="1" thickBot="1">
      <c r="A300" s="670" t="s">
        <v>650</v>
      </c>
      <c r="B300" s="670" t="s">
        <v>377</v>
      </c>
      <c r="C300" s="672" t="s">
        <v>651</v>
      </c>
      <c r="D300" s="653">
        <v>59477.778063419428</v>
      </c>
    </row>
    <row r="301" spans="1:4" ht="31.5" thickTop="1" thickBot="1">
      <c r="A301" s="670" t="s">
        <v>652</v>
      </c>
      <c r="B301" s="670" t="s">
        <v>92</v>
      </c>
      <c r="C301" s="672" t="s">
        <v>2311</v>
      </c>
      <c r="D301" s="653">
        <v>354214.95077518909</v>
      </c>
    </row>
    <row r="302" spans="1:4" ht="31.5" thickTop="1" thickBot="1">
      <c r="A302" s="670" t="s">
        <v>653</v>
      </c>
      <c r="B302" s="670" t="s">
        <v>92</v>
      </c>
      <c r="C302" s="672" t="s">
        <v>2312</v>
      </c>
      <c r="D302" s="653">
        <v>309470.31398622919</v>
      </c>
    </row>
    <row r="303" spans="1:4" ht="31.5" thickTop="1" thickBot="1">
      <c r="A303" s="670" t="s">
        <v>654</v>
      </c>
      <c r="B303" s="670" t="s">
        <v>92</v>
      </c>
      <c r="C303" s="672" t="s">
        <v>2313</v>
      </c>
      <c r="D303" s="653">
        <v>189275.63748306912</v>
      </c>
    </row>
    <row r="304" spans="1:4" ht="31.5" thickTop="1" thickBot="1">
      <c r="A304" s="670" t="s">
        <v>655</v>
      </c>
      <c r="B304" s="670" t="s">
        <v>92</v>
      </c>
      <c r="C304" s="672" t="s">
        <v>2314</v>
      </c>
      <c r="D304" s="653">
        <v>346082.21253739449</v>
      </c>
    </row>
    <row r="305" spans="1:4" ht="31.5" thickTop="1" thickBot="1">
      <c r="A305" s="670" t="s">
        <v>656</v>
      </c>
      <c r="B305" s="670" t="s">
        <v>92</v>
      </c>
      <c r="C305" s="672" t="s">
        <v>2315</v>
      </c>
      <c r="D305" s="653">
        <v>371736.1128963714</v>
      </c>
    </row>
    <row r="306" spans="1:4" ht="31.5" thickTop="1" thickBot="1">
      <c r="A306" s="670" t="s">
        <v>657</v>
      </c>
      <c r="B306" s="670" t="s">
        <v>233</v>
      </c>
      <c r="C306" s="672" t="s">
        <v>2316</v>
      </c>
      <c r="D306" s="653">
        <v>423089.95699951029</v>
      </c>
    </row>
    <row r="307" spans="1:4" ht="16.5" thickTop="1" thickBot="1">
      <c r="A307" s="670" t="s">
        <v>658</v>
      </c>
      <c r="B307" s="670" t="s">
        <v>92</v>
      </c>
      <c r="C307" s="672" t="s">
        <v>659</v>
      </c>
      <c r="D307" s="653">
        <v>182279.36430062386</v>
      </c>
    </row>
    <row r="308" spans="1:4" ht="16.5" thickTop="1" thickBot="1">
      <c r="A308" s="670" t="s">
        <v>636</v>
      </c>
      <c r="B308" s="670" t="s">
        <v>377</v>
      </c>
      <c r="C308" s="672" t="s">
        <v>637</v>
      </c>
      <c r="D308" s="653">
        <v>35664.034200525857</v>
      </c>
    </row>
    <row r="309" spans="1:4" ht="16.5" thickTop="1" thickBot="1">
      <c r="A309" s="670" t="s">
        <v>642</v>
      </c>
      <c r="B309" s="670" t="s">
        <v>377</v>
      </c>
      <c r="C309" s="672" t="s">
        <v>643</v>
      </c>
      <c r="D309" s="653">
        <v>6468.2083643968626</v>
      </c>
    </row>
    <row r="310" spans="1:4" ht="16.5" thickTop="1" thickBot="1">
      <c r="A310" s="670" t="s">
        <v>640</v>
      </c>
      <c r="B310" s="670" t="s">
        <v>377</v>
      </c>
      <c r="C310" s="672" t="s">
        <v>641</v>
      </c>
      <c r="D310" s="653">
        <v>19912.612383600939</v>
      </c>
    </row>
    <row r="311" spans="1:4" ht="16.5" thickTop="1" thickBot="1">
      <c r="A311" s="670" t="s">
        <v>638</v>
      </c>
      <c r="B311" s="670" t="s">
        <v>377</v>
      </c>
      <c r="C311" s="672" t="s">
        <v>639</v>
      </c>
      <c r="D311" s="653">
        <v>100585.33622846971</v>
      </c>
    </row>
    <row r="312" spans="1:4" ht="16.5" thickTop="1" thickBot="1">
      <c r="A312" s="670" t="s">
        <v>644</v>
      </c>
      <c r="B312" s="670" t="s">
        <v>377</v>
      </c>
      <c r="C312" s="672" t="s">
        <v>645</v>
      </c>
      <c r="D312" s="653">
        <v>13964.734454410229</v>
      </c>
    </row>
    <row r="313" spans="1:4" ht="16.5" thickTop="1" thickBot="1">
      <c r="A313" s="670" t="s">
        <v>660</v>
      </c>
      <c r="B313" s="670" t="s">
        <v>377</v>
      </c>
      <c r="C313" s="672" t="s">
        <v>661</v>
      </c>
      <c r="D313" s="653">
        <v>5576.0416934455716</v>
      </c>
    </row>
    <row r="314" spans="1:4" ht="16.5" thickTop="1" thickBot="1">
      <c r="A314" s="670" t="s">
        <v>662</v>
      </c>
      <c r="B314" s="670" t="s">
        <v>377</v>
      </c>
      <c r="C314" s="672" t="s">
        <v>663</v>
      </c>
      <c r="D314" s="653">
        <v>9105.7528966436512</v>
      </c>
    </row>
    <row r="315" spans="1:4" ht="16.5" thickTop="1" thickBot="1">
      <c r="A315" s="670" t="s">
        <v>667</v>
      </c>
      <c r="B315" s="670" t="s">
        <v>377</v>
      </c>
      <c r="C315" s="672" t="s">
        <v>2317</v>
      </c>
      <c r="D315" s="653">
        <v>12313.437211573068</v>
      </c>
    </row>
    <row r="316" spans="1:4" ht="16.5" thickTop="1" thickBot="1">
      <c r="A316" s="670" t="s">
        <v>664</v>
      </c>
      <c r="B316" s="670" t="s">
        <v>92</v>
      </c>
      <c r="C316" s="672" t="s">
        <v>2318</v>
      </c>
      <c r="D316" s="653">
        <v>46512.482607558799</v>
      </c>
    </row>
    <row r="317" spans="1:4" ht="16.5" thickTop="1" thickBot="1">
      <c r="A317" s="670" t="s">
        <v>665</v>
      </c>
      <c r="B317" s="670" t="s">
        <v>377</v>
      </c>
      <c r="C317" s="672" t="s">
        <v>666</v>
      </c>
      <c r="D317" s="653">
        <v>5907.3969432381527</v>
      </c>
    </row>
    <row r="318" spans="1:4" ht="16.5" thickTop="1" thickBot="1">
      <c r="A318" s="670" t="s">
        <v>668</v>
      </c>
      <c r="B318" s="670" t="s">
        <v>606</v>
      </c>
      <c r="C318" s="672" t="s">
        <v>2319</v>
      </c>
      <c r="D318" s="653">
        <v>48062.262669828066</v>
      </c>
    </row>
    <row r="319" spans="1:4" ht="16.5" thickTop="1" thickBot="1">
      <c r="A319" s="670" t="s">
        <v>669</v>
      </c>
      <c r="B319" s="670" t="s">
        <v>92</v>
      </c>
      <c r="C319" s="672" t="s">
        <v>2320</v>
      </c>
      <c r="D319" s="653">
        <v>18479.55404922102</v>
      </c>
    </row>
    <row r="320" spans="1:4" ht="16.5" thickTop="1" thickBot="1">
      <c r="A320" s="670" t="s">
        <v>673</v>
      </c>
      <c r="B320" s="670" t="s">
        <v>92</v>
      </c>
      <c r="C320" s="672" t="s">
        <v>2322</v>
      </c>
      <c r="D320" s="653">
        <v>197894.81304189184</v>
      </c>
    </row>
    <row r="321" spans="1:4" ht="16.5" thickTop="1" thickBot="1">
      <c r="A321" s="670" t="s">
        <v>674</v>
      </c>
      <c r="B321" s="670" t="s">
        <v>92</v>
      </c>
      <c r="C321" s="672" t="s">
        <v>2321</v>
      </c>
      <c r="D321" s="653">
        <v>207003.76250333822</v>
      </c>
    </row>
    <row r="322" spans="1:4" ht="16.5" thickTop="1" thickBot="1">
      <c r="A322" s="670" t="s">
        <v>672</v>
      </c>
      <c r="B322" s="670" t="s">
        <v>92</v>
      </c>
      <c r="C322" s="672" t="s">
        <v>2323</v>
      </c>
      <c r="D322" s="653">
        <v>138002.50833555884</v>
      </c>
    </row>
    <row r="323" spans="1:4" ht="31.5" thickTop="1" thickBot="1">
      <c r="A323" s="670" t="s">
        <v>671</v>
      </c>
      <c r="B323" s="670" t="s">
        <v>92</v>
      </c>
      <c r="C323" s="672" t="s">
        <v>2324</v>
      </c>
      <c r="D323" s="653">
        <v>192715.46875550822</v>
      </c>
    </row>
    <row r="324" spans="1:4" ht="16.5" thickTop="1" thickBot="1">
      <c r="A324" s="670" t="s">
        <v>675</v>
      </c>
      <c r="B324" s="670" t="s">
        <v>92</v>
      </c>
      <c r="C324" s="672" t="s">
        <v>676</v>
      </c>
      <c r="D324" s="653">
        <v>291646.98288099817</v>
      </c>
    </row>
    <row r="325" spans="1:4" ht="16.5" thickTop="1" thickBot="1">
      <c r="A325" s="670" t="s">
        <v>678</v>
      </c>
      <c r="B325" s="670" t="s">
        <v>92</v>
      </c>
      <c r="C325" s="672" t="s">
        <v>679</v>
      </c>
      <c r="D325" s="653">
        <v>25440.985974324518</v>
      </c>
    </row>
    <row r="326" spans="1:4" ht="16.5" thickTop="1" thickBot="1">
      <c r="A326" s="670" t="s">
        <v>670</v>
      </c>
      <c r="B326" s="670" t="s">
        <v>92</v>
      </c>
      <c r="C326" s="672" t="s">
        <v>2325</v>
      </c>
      <c r="D326" s="653">
        <v>27561.068138851562</v>
      </c>
    </row>
    <row r="327" spans="1:4" ht="16.5" thickTop="1" thickBot="1">
      <c r="A327" s="670" t="s">
        <v>677</v>
      </c>
      <c r="B327" s="670" t="s">
        <v>92</v>
      </c>
      <c r="C327" s="672" t="s">
        <v>2326</v>
      </c>
      <c r="D327" s="653">
        <v>28621.109221115083</v>
      </c>
    </row>
    <row r="328" spans="1:4" ht="16.5" thickTop="1" thickBot="1">
      <c r="A328" s="670" t="s">
        <v>680</v>
      </c>
      <c r="B328" s="670" t="s">
        <v>92</v>
      </c>
      <c r="C328" s="672" t="s">
        <v>2327</v>
      </c>
      <c r="D328" s="653">
        <v>121480.70802739957</v>
      </c>
    </row>
    <row r="329" spans="1:4" ht="16.5" thickTop="1" thickBot="1">
      <c r="A329" s="670" t="s">
        <v>681</v>
      </c>
      <c r="B329" s="670" t="s">
        <v>92</v>
      </c>
      <c r="C329" s="672" t="s">
        <v>682</v>
      </c>
      <c r="D329" s="653">
        <v>5576.0416934455716</v>
      </c>
    </row>
    <row r="330" spans="1:4" ht="16.5" thickTop="1" thickBot="1">
      <c r="A330" s="670" t="s">
        <v>683</v>
      </c>
      <c r="B330" s="670" t="s">
        <v>92</v>
      </c>
      <c r="C330" s="672" t="s">
        <v>2328</v>
      </c>
      <c r="D330" s="653">
        <v>30978.009408030954</v>
      </c>
    </row>
    <row r="331" spans="1:4" ht="16.5" thickTop="1" thickBot="1">
      <c r="A331" s="670" t="s">
        <v>684</v>
      </c>
      <c r="B331" s="670" t="s">
        <v>92</v>
      </c>
      <c r="C331" s="672" t="s">
        <v>2329</v>
      </c>
      <c r="D331" s="653">
        <v>1823.2706614932572</v>
      </c>
    </row>
    <row r="332" spans="1:4" ht="16.5" thickTop="1" thickBot="1">
      <c r="A332" s="670" t="s">
        <v>686</v>
      </c>
      <c r="B332" s="670" t="s">
        <v>387</v>
      </c>
      <c r="C332" s="672" t="s">
        <v>687</v>
      </c>
      <c r="D332" s="653">
        <v>148405.75151689301</v>
      </c>
    </row>
    <row r="333" spans="1:4" ht="16.5" thickTop="1" thickBot="1">
      <c r="A333" s="670" t="s">
        <v>685</v>
      </c>
      <c r="B333" s="670" t="s">
        <v>387</v>
      </c>
      <c r="C333" s="672" t="s">
        <v>2344</v>
      </c>
      <c r="D333" s="653">
        <v>26177.719546820106</v>
      </c>
    </row>
    <row r="334" spans="1:4" ht="16.5" thickTop="1" thickBot="1">
      <c r="A334" s="670" t="s">
        <v>690</v>
      </c>
      <c r="B334" s="670" t="s">
        <v>92</v>
      </c>
      <c r="C334" s="672" t="s">
        <v>1929</v>
      </c>
      <c r="D334" s="653">
        <v>1303.8505311841316</v>
      </c>
    </row>
    <row r="335" spans="1:4" ht="16.5" thickTop="1" thickBot="1">
      <c r="A335" s="670" t="s">
        <v>688</v>
      </c>
      <c r="B335" s="670" t="s">
        <v>92</v>
      </c>
      <c r="C335" s="672" t="s">
        <v>689</v>
      </c>
      <c r="D335" s="653">
        <v>4240.1643290540869</v>
      </c>
    </row>
    <row r="336" spans="1:4" ht="16.5" thickTop="1" thickBot="1">
      <c r="A336" s="670" t="s">
        <v>691</v>
      </c>
      <c r="B336" s="670" t="s">
        <v>377</v>
      </c>
      <c r="C336" s="672" t="s">
        <v>692</v>
      </c>
      <c r="D336" s="653">
        <v>7579.2937381841793</v>
      </c>
    </row>
    <row r="337" spans="1:4" ht="16.5" thickTop="1" thickBot="1">
      <c r="A337" s="670" t="s">
        <v>696</v>
      </c>
      <c r="B337" s="670" t="s">
        <v>92</v>
      </c>
      <c r="C337" s="672" t="s">
        <v>697</v>
      </c>
      <c r="D337" s="653">
        <v>424016.43290540861</v>
      </c>
    </row>
    <row r="338" spans="1:4" ht="16.5" thickTop="1" thickBot="1">
      <c r="A338" s="670" t="s">
        <v>694</v>
      </c>
      <c r="B338" s="670" t="s">
        <v>92</v>
      </c>
      <c r="C338" s="672" t="s">
        <v>695</v>
      </c>
      <c r="D338" s="653">
        <v>40271.412230440241</v>
      </c>
    </row>
    <row r="339" spans="1:4" ht="16.5" thickTop="1" thickBot="1">
      <c r="A339" s="670" t="s">
        <v>693</v>
      </c>
      <c r="B339" s="670" t="s">
        <v>144</v>
      </c>
      <c r="C339" s="672" t="s">
        <v>2343</v>
      </c>
      <c r="D339" s="653">
        <v>101284.80532811496</v>
      </c>
    </row>
    <row r="340" spans="1:4" ht="31.5" thickTop="1" thickBot="1">
      <c r="A340" s="670" t="s">
        <v>648</v>
      </c>
      <c r="B340" s="670" t="s">
        <v>92</v>
      </c>
      <c r="C340" s="672" t="s">
        <v>1927</v>
      </c>
      <c r="D340" s="653">
        <v>1226085.9173892795</v>
      </c>
    </row>
    <row r="341" spans="1:4" ht="31.5" thickTop="1" thickBot="1">
      <c r="A341" s="670" t="s">
        <v>698</v>
      </c>
      <c r="B341" s="670" t="s">
        <v>92</v>
      </c>
      <c r="C341" s="672" t="s">
        <v>699</v>
      </c>
      <c r="D341" s="653">
        <v>1272473.3151491312</v>
      </c>
    </row>
    <row r="342" spans="1:4" ht="31.5" thickTop="1" thickBot="1">
      <c r="A342" s="670" t="s">
        <v>649</v>
      </c>
      <c r="B342" s="670" t="s">
        <v>92</v>
      </c>
      <c r="C342" s="672" t="s">
        <v>1928</v>
      </c>
      <c r="D342" s="653">
        <v>804465.17732978659</v>
      </c>
    </row>
    <row r="343" spans="1:4" ht="31.5" thickTop="1" thickBot="1">
      <c r="A343" s="670" t="s">
        <v>700</v>
      </c>
      <c r="B343" s="670" t="s">
        <v>92</v>
      </c>
      <c r="C343" s="672" t="s">
        <v>701</v>
      </c>
      <c r="D343" s="653">
        <v>790684.6432603607</v>
      </c>
    </row>
    <row r="344" spans="1:4" ht="16.5" thickTop="1" thickBot="1">
      <c r="A344" s="670" t="s">
        <v>737</v>
      </c>
      <c r="B344" s="670" t="s">
        <v>387</v>
      </c>
      <c r="C344" s="672" t="s">
        <v>2342</v>
      </c>
      <c r="D344" s="653">
        <v>87857.799791684418</v>
      </c>
    </row>
    <row r="345" spans="1:4" ht="16.5" thickTop="1" thickBot="1">
      <c r="A345" s="670" t="s">
        <v>702</v>
      </c>
      <c r="B345" s="670" t="s">
        <v>377</v>
      </c>
      <c r="C345" s="672" t="s">
        <v>2341</v>
      </c>
      <c r="D345" s="653">
        <v>86711.360529156067</v>
      </c>
    </row>
    <row r="346" spans="1:4" ht="16.5" thickTop="1" thickBot="1">
      <c r="A346" s="670" t="s">
        <v>703</v>
      </c>
      <c r="B346" s="670" t="s">
        <v>144</v>
      </c>
      <c r="C346" s="672" t="s">
        <v>2340</v>
      </c>
      <c r="D346" s="653">
        <v>34126.832952564924</v>
      </c>
    </row>
    <row r="347" spans="1:4" ht="16.5" thickTop="1" thickBot="1">
      <c r="A347" s="670" t="s">
        <v>708</v>
      </c>
      <c r="B347" s="670" t="s">
        <v>92</v>
      </c>
      <c r="C347" s="672" t="s">
        <v>2339</v>
      </c>
      <c r="D347" s="653">
        <v>82471.196200101971</v>
      </c>
    </row>
    <row r="348" spans="1:4" ht="16.5" thickTop="1" thickBot="1">
      <c r="A348" s="670" t="s">
        <v>713</v>
      </c>
      <c r="B348" s="670" t="s">
        <v>144</v>
      </c>
      <c r="C348" s="672" t="s">
        <v>1931</v>
      </c>
      <c r="D348" s="653">
        <v>17808.690182027163</v>
      </c>
    </row>
    <row r="349" spans="1:4" ht="16.5" thickTop="1" thickBot="1">
      <c r="A349" s="670" t="s">
        <v>704</v>
      </c>
      <c r="B349" s="670" t="s">
        <v>144</v>
      </c>
      <c r="C349" s="672" t="s">
        <v>2338</v>
      </c>
      <c r="D349" s="653">
        <v>60104.329364341676</v>
      </c>
    </row>
    <row r="350" spans="1:4" ht="16.5" thickTop="1" thickBot="1">
      <c r="A350" s="670" t="s">
        <v>705</v>
      </c>
      <c r="B350" s="670" t="s">
        <v>144</v>
      </c>
      <c r="C350" s="672" t="s">
        <v>2337</v>
      </c>
      <c r="D350" s="653">
        <v>11877.76032676276</v>
      </c>
    </row>
    <row r="351" spans="1:4" ht="16.5" thickTop="1" thickBot="1">
      <c r="A351" s="670" t="s">
        <v>736</v>
      </c>
      <c r="B351" s="670" t="s">
        <v>144</v>
      </c>
      <c r="C351" s="672" t="s">
        <v>1933</v>
      </c>
      <c r="D351" s="653">
        <v>150525.83368142007</v>
      </c>
    </row>
    <row r="352" spans="1:4" ht="16.5" thickTop="1" thickBot="1">
      <c r="A352" s="670" t="s">
        <v>709</v>
      </c>
      <c r="B352" s="670" t="s">
        <v>144</v>
      </c>
      <c r="C352" s="672" t="s">
        <v>710</v>
      </c>
      <c r="D352" s="653">
        <v>548753.30951369111</v>
      </c>
    </row>
    <row r="353" spans="1:4" ht="16.5" thickTop="1" thickBot="1">
      <c r="A353" s="670" t="s">
        <v>711</v>
      </c>
      <c r="B353" s="670" t="s">
        <v>144</v>
      </c>
      <c r="C353" s="672" t="s">
        <v>712</v>
      </c>
      <c r="D353" s="653">
        <v>1212047.1580150598</v>
      </c>
    </row>
    <row r="354" spans="1:4" ht="16.5" thickTop="1" thickBot="1">
      <c r="A354" s="670" t="s">
        <v>707</v>
      </c>
      <c r="B354" s="670" t="s">
        <v>144</v>
      </c>
      <c r="C354" s="672" t="s">
        <v>2336</v>
      </c>
      <c r="D354" s="653">
        <v>3470.9254238690146</v>
      </c>
    </row>
    <row r="355" spans="1:4" ht="16.5" thickTop="1" thickBot="1">
      <c r="A355" s="670" t="s">
        <v>706</v>
      </c>
      <c r="B355" s="670" t="s">
        <v>144</v>
      </c>
      <c r="C355" s="672" t="s">
        <v>1930</v>
      </c>
      <c r="D355" s="653">
        <v>3470.9254238690146</v>
      </c>
    </row>
    <row r="356" spans="1:4" ht="16.5" thickTop="1" thickBot="1">
      <c r="A356" s="670" t="s">
        <v>716</v>
      </c>
      <c r="B356" s="670" t="s">
        <v>144</v>
      </c>
      <c r="C356" s="672" t="s">
        <v>717</v>
      </c>
      <c r="D356" s="653">
        <v>36889.429662770555</v>
      </c>
    </row>
    <row r="357" spans="1:4" ht="16.5" thickTop="1" thickBot="1">
      <c r="A357" s="670" t="s">
        <v>714</v>
      </c>
      <c r="B357" s="670" t="s">
        <v>144</v>
      </c>
      <c r="C357" s="672" t="s">
        <v>2335</v>
      </c>
      <c r="D357" s="653">
        <v>396667.37298300979</v>
      </c>
    </row>
    <row r="358" spans="1:4" ht="16.5" thickTop="1" thickBot="1">
      <c r="A358" s="670" t="s">
        <v>715</v>
      </c>
      <c r="B358" s="670" t="s">
        <v>144</v>
      </c>
      <c r="C358" s="672" t="s">
        <v>2334</v>
      </c>
      <c r="D358" s="653">
        <v>405783.7262904761</v>
      </c>
    </row>
    <row r="359" spans="1:4" ht="16.5" thickTop="1" thickBot="1">
      <c r="A359" s="670" t="s">
        <v>718</v>
      </c>
      <c r="B359" s="670" t="s">
        <v>144</v>
      </c>
      <c r="C359" s="672" t="s">
        <v>719</v>
      </c>
      <c r="D359" s="653">
        <v>136003.27085440981</v>
      </c>
    </row>
    <row r="360" spans="1:4" ht="16.5" thickTop="1" thickBot="1">
      <c r="A360" s="670" t="s">
        <v>720</v>
      </c>
      <c r="B360" s="670" t="s">
        <v>144</v>
      </c>
      <c r="C360" s="672" t="s">
        <v>721</v>
      </c>
      <c r="D360" s="653">
        <v>173846.73749121756</v>
      </c>
    </row>
    <row r="361" spans="1:4" ht="16.5" thickTop="1" thickBot="1">
      <c r="A361" s="670" t="s">
        <v>722</v>
      </c>
      <c r="B361" s="670" t="s">
        <v>144</v>
      </c>
      <c r="C361" s="672" t="s">
        <v>723</v>
      </c>
      <c r="D361" s="653">
        <v>273299.97369036142</v>
      </c>
    </row>
    <row r="362" spans="1:4" ht="16.5" thickTop="1" thickBot="1">
      <c r="A362" s="670" t="s">
        <v>724</v>
      </c>
      <c r="B362" s="670" t="s">
        <v>144</v>
      </c>
      <c r="C362" s="672" t="s">
        <v>725</v>
      </c>
      <c r="D362" s="653">
        <v>218580.47116273816</v>
      </c>
    </row>
    <row r="363" spans="1:4" ht="16.5" thickTop="1" thickBot="1">
      <c r="A363" s="670" t="s">
        <v>726</v>
      </c>
      <c r="B363" s="670" t="s">
        <v>144</v>
      </c>
      <c r="C363" s="672" t="s">
        <v>2332</v>
      </c>
      <c r="D363" s="653">
        <v>191867.4358896974</v>
      </c>
    </row>
    <row r="364" spans="1:4" ht="16.5" thickTop="1" thickBot="1">
      <c r="A364" s="670" t="s">
        <v>738</v>
      </c>
      <c r="B364" s="670" t="s">
        <v>144</v>
      </c>
      <c r="C364" s="672" t="s">
        <v>2333</v>
      </c>
      <c r="D364" s="653">
        <v>129749.02846905505</v>
      </c>
    </row>
    <row r="365" spans="1:4" ht="16.5" thickTop="1" thickBot="1">
      <c r="A365" s="670" t="s">
        <v>727</v>
      </c>
      <c r="B365" s="670" t="s">
        <v>144</v>
      </c>
      <c r="C365" s="672" t="s">
        <v>728</v>
      </c>
      <c r="D365" s="653">
        <v>62436.419745321422</v>
      </c>
    </row>
    <row r="366" spans="1:4" ht="16.5" thickTop="1" thickBot="1">
      <c r="A366" s="670" t="s">
        <v>729</v>
      </c>
      <c r="B366" s="670" t="s">
        <v>144</v>
      </c>
      <c r="C366" s="672" t="s">
        <v>1932</v>
      </c>
      <c r="D366" s="653">
        <v>5798.4247199814627</v>
      </c>
    </row>
    <row r="367" spans="1:4" ht="16.5" thickTop="1" thickBot="1">
      <c r="A367" s="670" t="s">
        <v>730</v>
      </c>
      <c r="B367" s="670" t="s">
        <v>92</v>
      </c>
      <c r="C367" s="672" t="s">
        <v>2330</v>
      </c>
      <c r="D367" s="653">
        <v>55652.156818834883</v>
      </c>
    </row>
    <row r="368" spans="1:4" ht="16.5" thickTop="1" thickBot="1">
      <c r="A368" s="670" t="s">
        <v>732</v>
      </c>
      <c r="B368" s="670" t="s">
        <v>92</v>
      </c>
      <c r="C368" s="672" t="s">
        <v>733</v>
      </c>
      <c r="D368" s="653">
        <v>3778.7965089661957</v>
      </c>
    </row>
    <row r="369" spans="1:4" ht="16.5" thickTop="1" thickBot="1">
      <c r="A369" s="670" t="s">
        <v>731</v>
      </c>
      <c r="B369" s="670" t="s">
        <v>92</v>
      </c>
      <c r="C369" s="672" t="s">
        <v>2331</v>
      </c>
      <c r="D369" s="653">
        <v>920.48942241006262</v>
      </c>
    </row>
    <row r="370" spans="1:4" ht="16.5" thickTop="1" thickBot="1">
      <c r="A370" s="670" t="s">
        <v>734</v>
      </c>
      <c r="B370" s="670" t="s">
        <v>92</v>
      </c>
      <c r="C370" s="672" t="s">
        <v>735</v>
      </c>
      <c r="D370" s="653">
        <v>36635.019803027302</v>
      </c>
    </row>
    <row r="371" spans="1:4" ht="16.5" thickTop="1" thickBot="1">
      <c r="A371" s="670" t="s">
        <v>741</v>
      </c>
      <c r="B371" s="670" t="s">
        <v>92</v>
      </c>
      <c r="C371" s="672" t="s">
        <v>1934</v>
      </c>
      <c r="D371" s="653">
        <v>33709.306415979983</v>
      </c>
    </row>
    <row r="372" spans="1:4" ht="16.5" thickTop="1" thickBot="1">
      <c r="A372" s="670" t="s">
        <v>739</v>
      </c>
      <c r="B372" s="670" t="s">
        <v>377</v>
      </c>
      <c r="C372" s="672" t="s">
        <v>740</v>
      </c>
      <c r="D372" s="653">
        <v>5102.2603730874507</v>
      </c>
    </row>
    <row r="373" spans="1:4" ht="16.5" thickTop="1" thickBot="1">
      <c r="A373" s="191"/>
      <c r="B373" s="191"/>
      <c r="C373" s="196"/>
      <c r="D373" s="192"/>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6" ht="99.75" customHeight="1" thickTop="1" thickBot="1">
      <c r="A1" s="694" t="s">
        <v>1850</v>
      </c>
      <c r="B1" s="695"/>
      <c r="C1" s="695"/>
      <c r="D1" s="696"/>
    </row>
    <row r="2" spans="1:6" ht="16.5" thickTop="1" thickBot="1">
      <c r="A2" s="693" t="s">
        <v>1409</v>
      </c>
      <c r="B2" s="693"/>
      <c r="C2" s="693"/>
      <c r="D2" s="693"/>
    </row>
    <row r="3" spans="1:6" ht="16.5" thickTop="1" thickBot="1">
      <c r="A3" s="697"/>
      <c r="B3" s="697"/>
      <c r="C3" s="697"/>
      <c r="D3" s="697"/>
    </row>
    <row r="4" spans="1:6" ht="16.5" thickTop="1" thickBot="1">
      <c r="A4" s="698"/>
      <c r="B4" s="698"/>
      <c r="C4" s="698"/>
      <c r="D4" s="698"/>
    </row>
    <row r="5" spans="1:6" ht="30" customHeight="1" thickTop="1" thickBot="1">
      <c r="A5" s="198"/>
      <c r="B5" s="100"/>
      <c r="C5" s="101"/>
      <c r="D5" s="186"/>
      <c r="E5" s="3"/>
    </row>
    <row r="6" spans="1:6" ht="30" customHeight="1" thickTop="1" thickBot="1">
      <c r="A6" s="199" t="s">
        <v>1266</v>
      </c>
      <c r="B6" s="100" t="s">
        <v>339</v>
      </c>
      <c r="C6" s="102" t="s">
        <v>2026</v>
      </c>
      <c r="D6" s="656">
        <v>1402.2271640256026</v>
      </c>
      <c r="E6" s="3"/>
      <c r="F6" s="3"/>
    </row>
    <row r="7" spans="1:6" ht="30" customHeight="1" thickTop="1" thickBot="1">
      <c r="A7" s="199" t="s">
        <v>1352</v>
      </c>
      <c r="B7" s="100" t="s">
        <v>339</v>
      </c>
      <c r="C7" s="102" t="s">
        <v>2025</v>
      </c>
      <c r="D7" s="656">
        <v>1402.2271640256026</v>
      </c>
      <c r="E7" s="3"/>
      <c r="F7" s="3"/>
    </row>
    <row r="8" spans="1:6" ht="30" customHeight="1" thickTop="1" thickBot="1">
      <c r="A8" s="199" t="s">
        <v>1364</v>
      </c>
      <c r="B8" s="100" t="s">
        <v>339</v>
      </c>
      <c r="C8" s="102" t="s">
        <v>2027</v>
      </c>
      <c r="D8" s="656">
        <v>1402.2271640256026</v>
      </c>
      <c r="E8" s="3"/>
      <c r="F8" s="3"/>
    </row>
    <row r="9" spans="1:6" ht="30" customHeight="1" thickTop="1" thickBot="1">
      <c r="A9" s="199" t="s">
        <v>1225</v>
      </c>
      <c r="B9" s="100" t="s">
        <v>1223</v>
      </c>
      <c r="C9" s="102" t="s">
        <v>1226</v>
      </c>
      <c r="D9" s="656">
        <v>1402.2271640256026</v>
      </c>
      <c r="E9" s="3"/>
      <c r="F9" s="3"/>
    </row>
    <row r="10" spans="1:6" ht="30" customHeight="1" thickTop="1" thickBot="1">
      <c r="A10" s="199" t="s">
        <v>1388</v>
      </c>
      <c r="B10" s="100" t="s">
        <v>339</v>
      </c>
      <c r="C10" s="102" t="s">
        <v>1389</v>
      </c>
      <c r="D10" s="656">
        <v>1402.2271640256026</v>
      </c>
      <c r="E10" s="3"/>
      <c r="F10" s="3"/>
    </row>
    <row r="11" spans="1:6" ht="30" customHeight="1" thickTop="1" thickBot="1">
      <c r="A11" s="199" t="s">
        <v>1329</v>
      </c>
      <c r="B11" s="100" t="s">
        <v>339</v>
      </c>
      <c r="C11" s="102" t="s">
        <v>1330</v>
      </c>
      <c r="D11" s="656">
        <v>1402.2271640256026</v>
      </c>
      <c r="E11" s="3"/>
      <c r="F11" s="3"/>
    </row>
    <row r="12" spans="1:6" ht="30" customHeight="1" thickTop="1" thickBot="1">
      <c r="A12" s="199" t="s">
        <v>1331</v>
      </c>
      <c r="B12" s="100" t="s">
        <v>339</v>
      </c>
      <c r="C12" s="102" t="s">
        <v>1332</v>
      </c>
      <c r="D12" s="656">
        <v>1402.2271640256026</v>
      </c>
      <c r="E12" s="3"/>
      <c r="F12" s="3"/>
    </row>
    <row r="13" spans="1:6" ht="30" customHeight="1" thickTop="1" thickBot="1">
      <c r="A13" s="199" t="s">
        <v>1333</v>
      </c>
      <c r="B13" s="100" t="s">
        <v>339</v>
      </c>
      <c r="C13" s="102" t="s">
        <v>1334</v>
      </c>
      <c r="D13" s="656">
        <v>1402.2271640256026</v>
      </c>
      <c r="E13" s="3"/>
      <c r="F13" s="3"/>
    </row>
    <row r="14" spans="1:6" ht="30" customHeight="1" thickTop="1" thickBot="1">
      <c r="A14" s="199" t="s">
        <v>1335</v>
      </c>
      <c r="B14" s="100" t="s">
        <v>339</v>
      </c>
      <c r="C14" s="102" t="s">
        <v>1336</v>
      </c>
      <c r="D14" s="656">
        <v>1402.2271640256026</v>
      </c>
      <c r="E14" s="3"/>
      <c r="F14" s="3"/>
    </row>
    <row r="15" spans="1:6" ht="30" customHeight="1" thickTop="1" thickBot="1">
      <c r="A15" s="199" t="s">
        <v>1317</v>
      </c>
      <c r="B15" s="100" t="s">
        <v>339</v>
      </c>
      <c r="C15" s="102" t="s">
        <v>1860</v>
      </c>
      <c r="D15" s="656">
        <v>1402.2271640256026</v>
      </c>
      <c r="E15" s="3"/>
      <c r="F15" s="3"/>
    </row>
    <row r="16" spans="1:6" ht="30" customHeight="1" thickTop="1" thickBot="1">
      <c r="A16" s="199" t="s">
        <v>1227</v>
      </c>
      <c r="B16" s="100" t="s">
        <v>339</v>
      </c>
      <c r="C16" s="102" t="s">
        <v>1228</v>
      </c>
      <c r="D16" s="656">
        <v>1402.2271640256026</v>
      </c>
      <c r="E16" s="3"/>
      <c r="F16" s="3"/>
    </row>
    <row r="17" spans="1:6" ht="30" customHeight="1" thickTop="1" thickBot="1">
      <c r="A17" s="199" t="s">
        <v>1229</v>
      </c>
      <c r="B17" s="100" t="s">
        <v>339</v>
      </c>
      <c r="C17" s="102" t="s">
        <v>1230</v>
      </c>
      <c r="D17" s="656">
        <v>1402.2271640256026</v>
      </c>
      <c r="E17" s="3"/>
      <c r="F17" s="3"/>
    </row>
    <row r="18" spans="1:6" ht="30" customHeight="1" thickTop="1" thickBot="1">
      <c r="A18" s="199" t="s">
        <v>1231</v>
      </c>
      <c r="B18" s="100" t="s">
        <v>339</v>
      </c>
      <c r="C18" s="102" t="s">
        <v>1232</v>
      </c>
      <c r="D18" s="656">
        <v>1402.2271640256026</v>
      </c>
      <c r="E18" s="3"/>
      <c r="F18" s="3"/>
    </row>
    <row r="19" spans="1:6" ht="30" customHeight="1" thickTop="1" thickBot="1">
      <c r="A19" s="199" t="s">
        <v>1235</v>
      </c>
      <c r="B19" s="100" t="s">
        <v>339</v>
      </c>
      <c r="C19" s="102" t="s">
        <v>1236</v>
      </c>
      <c r="D19" s="656">
        <v>1402.2271640256026</v>
      </c>
      <c r="E19" s="3"/>
      <c r="F19" s="3"/>
    </row>
    <row r="20" spans="1:6" ht="30" customHeight="1" thickTop="1" thickBot="1">
      <c r="A20" s="199" t="s">
        <v>1407</v>
      </c>
      <c r="B20" s="100" t="s">
        <v>339</v>
      </c>
      <c r="C20" s="102" t="s">
        <v>1869</v>
      </c>
      <c r="D20" s="656">
        <v>1402.2271640256026</v>
      </c>
      <c r="E20" s="3"/>
      <c r="F20" s="3"/>
    </row>
    <row r="21" spans="1:6" ht="30" customHeight="1" thickTop="1" thickBot="1">
      <c r="A21" s="199" t="s">
        <v>1239</v>
      </c>
      <c r="B21" s="100" t="s">
        <v>339</v>
      </c>
      <c r="C21" s="102" t="s">
        <v>1240</v>
      </c>
      <c r="D21" s="656">
        <v>1429.0106153116624</v>
      </c>
      <c r="E21" s="3"/>
      <c r="F21" s="3"/>
    </row>
    <row r="22" spans="1:6" ht="30" customHeight="1" thickTop="1" thickBot="1">
      <c r="A22" s="199" t="s">
        <v>1390</v>
      </c>
      <c r="B22" s="100" t="s">
        <v>339</v>
      </c>
      <c r="C22" s="102" t="s">
        <v>1391</v>
      </c>
      <c r="D22" s="656">
        <v>1429.0106153116624</v>
      </c>
      <c r="E22" s="3"/>
      <c r="F22" s="3"/>
    </row>
    <row r="23" spans="1:6" ht="30" customHeight="1" thickTop="1" thickBot="1">
      <c r="A23" s="199" t="s">
        <v>1247</v>
      </c>
      <c r="B23" s="100" t="s">
        <v>339</v>
      </c>
      <c r="C23" s="102" t="s">
        <v>1248</v>
      </c>
      <c r="D23" s="656">
        <v>1402.2271640256026</v>
      </c>
      <c r="E23" s="3"/>
      <c r="F23" s="3"/>
    </row>
    <row r="24" spans="1:6" ht="30" customHeight="1" thickTop="1" thickBot="1">
      <c r="A24" s="199" t="s">
        <v>1269</v>
      </c>
      <c r="B24" s="100" t="s">
        <v>339</v>
      </c>
      <c r="C24" s="102" t="s">
        <v>1270</v>
      </c>
      <c r="D24" s="656">
        <v>1402.2271640256026</v>
      </c>
      <c r="E24" s="3"/>
      <c r="F24" s="3"/>
    </row>
    <row r="25" spans="1:6" ht="30" customHeight="1" thickTop="1" thickBot="1">
      <c r="A25" s="199" t="s">
        <v>1241</v>
      </c>
      <c r="B25" s="100" t="s">
        <v>339</v>
      </c>
      <c r="C25" s="102" t="s">
        <v>1242</v>
      </c>
      <c r="D25" s="656">
        <v>1402.2271640256026</v>
      </c>
      <c r="E25" s="3"/>
      <c r="F25" s="3"/>
    </row>
    <row r="26" spans="1:6" ht="30" customHeight="1" thickTop="1" thickBot="1">
      <c r="A26" s="199" t="s">
        <v>1246</v>
      </c>
      <c r="B26" s="100" t="s">
        <v>339</v>
      </c>
      <c r="C26" s="102" t="s">
        <v>1242</v>
      </c>
      <c r="D26" s="656">
        <v>1402.2271640256026</v>
      </c>
      <c r="E26" s="3"/>
      <c r="F26" s="3"/>
    </row>
    <row r="27" spans="1:6" ht="30" customHeight="1" thickTop="1" thickBot="1">
      <c r="A27" s="199" t="s">
        <v>1303</v>
      </c>
      <c r="B27" s="100" t="s">
        <v>339</v>
      </c>
      <c r="C27" s="102" t="s">
        <v>1304</v>
      </c>
      <c r="D27" s="656">
        <v>1402.2271640256026</v>
      </c>
      <c r="E27" s="3"/>
      <c r="F27" s="3"/>
    </row>
    <row r="28" spans="1:6" ht="30" customHeight="1" thickTop="1" thickBot="1">
      <c r="A28" s="199" t="s">
        <v>1249</v>
      </c>
      <c r="B28" s="100" t="s">
        <v>339</v>
      </c>
      <c r="C28" s="102" t="s">
        <v>1250</v>
      </c>
      <c r="D28" s="656">
        <v>1402.2271640256026</v>
      </c>
      <c r="E28" s="3"/>
      <c r="F28" s="3"/>
    </row>
    <row r="29" spans="1:6" ht="30" customHeight="1" thickTop="1" thickBot="1">
      <c r="A29" s="199" t="s">
        <v>1254</v>
      </c>
      <c r="B29" s="100" t="s">
        <v>339</v>
      </c>
      <c r="C29" s="102" t="s">
        <v>1255</v>
      </c>
      <c r="D29" s="656">
        <v>1402.2271640256026</v>
      </c>
      <c r="E29" s="3"/>
      <c r="F29" s="3"/>
    </row>
    <row r="30" spans="1:6" ht="30" customHeight="1" thickTop="1" thickBot="1">
      <c r="A30" s="199" t="s">
        <v>1252</v>
      </c>
      <c r="B30" s="100" t="s">
        <v>339</v>
      </c>
      <c r="C30" s="102" t="s">
        <v>1253</v>
      </c>
      <c r="D30" s="656">
        <v>1402.2271640256026</v>
      </c>
      <c r="E30" s="3"/>
      <c r="F30" s="3"/>
    </row>
    <row r="31" spans="1:6" ht="30" customHeight="1" thickTop="1" thickBot="1">
      <c r="A31" s="199" t="s">
        <v>1267</v>
      </c>
      <c r="B31" s="100" t="s">
        <v>339</v>
      </c>
      <c r="C31" s="102" t="s">
        <v>1268</v>
      </c>
      <c r="D31" s="656">
        <v>1402.2271640256026</v>
      </c>
      <c r="E31" s="3"/>
      <c r="F31" s="3"/>
    </row>
    <row r="32" spans="1:6" ht="30" customHeight="1" thickTop="1" thickBot="1">
      <c r="A32" s="199" t="s">
        <v>1256</v>
      </c>
      <c r="B32" s="100" t="s">
        <v>339</v>
      </c>
      <c r="C32" s="102" t="s">
        <v>1257</v>
      </c>
      <c r="D32" s="656">
        <v>1402.2271640256026</v>
      </c>
      <c r="E32" s="3"/>
      <c r="F32" s="3"/>
    </row>
    <row r="33" spans="1:6" ht="30" customHeight="1" thickTop="1" thickBot="1">
      <c r="A33" s="199" t="s">
        <v>1272</v>
      </c>
      <c r="B33" s="100" t="s">
        <v>339</v>
      </c>
      <c r="C33" s="102" t="s">
        <v>1257</v>
      </c>
      <c r="D33" s="656">
        <v>1402.2271640256026</v>
      </c>
      <c r="E33" s="3"/>
      <c r="F33" s="3"/>
    </row>
    <row r="34" spans="1:6" ht="30" customHeight="1" thickTop="1" thickBot="1">
      <c r="A34" s="199" t="s">
        <v>1273</v>
      </c>
      <c r="B34" s="100" t="s">
        <v>339</v>
      </c>
      <c r="C34" s="102" t="s">
        <v>1274</v>
      </c>
      <c r="D34" s="656">
        <v>1402.2271640256026</v>
      </c>
      <c r="E34" s="3"/>
      <c r="F34" s="3"/>
    </row>
    <row r="35" spans="1:6" ht="30" customHeight="1" thickTop="1" thickBot="1">
      <c r="A35" s="199" t="s">
        <v>1323</v>
      </c>
      <c r="B35" s="100" t="s">
        <v>339</v>
      </c>
      <c r="C35" s="102" t="s">
        <v>1864</v>
      </c>
      <c r="D35" s="656">
        <v>1402.2271640256026</v>
      </c>
      <c r="E35" s="3"/>
      <c r="F35" s="3"/>
    </row>
    <row r="36" spans="1:6" ht="30" customHeight="1" thickTop="1" thickBot="1">
      <c r="A36" s="199" t="s">
        <v>1404</v>
      </c>
      <c r="B36" s="100" t="s">
        <v>339</v>
      </c>
      <c r="C36" s="102" t="s">
        <v>1405</v>
      </c>
      <c r="D36" s="656">
        <v>1402.2271640256026</v>
      </c>
      <c r="E36" s="3"/>
      <c r="F36" s="3"/>
    </row>
    <row r="37" spans="1:6" ht="30" customHeight="1" thickTop="1" thickBot="1">
      <c r="A37" s="199" t="s">
        <v>1385</v>
      </c>
      <c r="B37" s="100" t="s">
        <v>339</v>
      </c>
      <c r="C37" s="102" t="s">
        <v>1386</v>
      </c>
      <c r="D37" s="656">
        <v>1402.2271640256026</v>
      </c>
      <c r="E37" s="3"/>
      <c r="F37" s="3"/>
    </row>
    <row r="38" spans="1:6" ht="30" customHeight="1" thickTop="1" thickBot="1">
      <c r="A38" s="199" t="s">
        <v>1264</v>
      </c>
      <c r="B38" s="100" t="s">
        <v>339</v>
      </c>
      <c r="C38" s="102" t="s">
        <v>1265</v>
      </c>
      <c r="D38" s="656">
        <v>1402.2271640256026</v>
      </c>
      <c r="E38" s="3"/>
      <c r="F38" s="3"/>
    </row>
    <row r="39" spans="1:6" ht="30" customHeight="1" thickTop="1" thickBot="1">
      <c r="A39" s="199" t="s">
        <v>1221</v>
      </c>
      <c r="B39" s="100" t="s">
        <v>1223</v>
      </c>
      <c r="C39" s="102" t="s">
        <v>1280</v>
      </c>
      <c r="D39" s="656">
        <v>1402.2271640256026</v>
      </c>
      <c r="E39" s="3"/>
      <c r="F39" s="3"/>
    </row>
    <row r="40" spans="1:6" ht="30" customHeight="1" thickTop="1" thickBot="1">
      <c r="A40" s="199" t="s">
        <v>1261</v>
      </c>
      <c r="B40" s="100" t="s">
        <v>339</v>
      </c>
      <c r="C40" s="102" t="s">
        <v>1262</v>
      </c>
      <c r="D40" s="656">
        <v>1402.2271640256026</v>
      </c>
      <c r="E40" s="3"/>
      <c r="F40" s="3"/>
    </row>
    <row r="41" spans="1:6" ht="30" customHeight="1" thickTop="1" thickBot="1">
      <c r="A41" s="199" t="s">
        <v>1259</v>
      </c>
      <c r="B41" s="100" t="s">
        <v>339</v>
      </c>
      <c r="C41" s="102" t="s">
        <v>1260</v>
      </c>
      <c r="D41" s="656">
        <v>1377.9745219076744</v>
      </c>
      <c r="E41" s="3"/>
      <c r="F41" s="3"/>
    </row>
    <row r="42" spans="1:6" ht="30" customHeight="1" thickTop="1" thickBot="1">
      <c r="A42" s="199" t="s">
        <v>1392</v>
      </c>
      <c r="B42" s="100" t="s">
        <v>339</v>
      </c>
      <c r="C42" s="102" t="s">
        <v>1260</v>
      </c>
      <c r="D42" s="656">
        <v>1377.9745219076744</v>
      </c>
      <c r="E42" s="3"/>
      <c r="F42" s="3"/>
    </row>
    <row r="43" spans="1:6" ht="30" customHeight="1" thickTop="1" thickBot="1">
      <c r="A43" s="199" t="s">
        <v>1233</v>
      </c>
      <c r="B43" s="100" t="s">
        <v>339</v>
      </c>
      <c r="C43" s="102" t="s">
        <v>1234</v>
      </c>
      <c r="D43" s="656">
        <v>1402.2271640256026</v>
      </c>
      <c r="E43" s="3"/>
      <c r="F43" s="3"/>
    </row>
    <row r="44" spans="1:6" ht="30" customHeight="1" thickTop="1" thickBot="1">
      <c r="A44" s="199" t="s">
        <v>1387</v>
      </c>
      <c r="B44" s="100" t="s">
        <v>339</v>
      </c>
      <c r="C44" s="102" t="s">
        <v>1234</v>
      </c>
      <c r="D44" s="656">
        <v>1402.2271640256026</v>
      </c>
      <c r="E44" s="3"/>
      <c r="F44" s="3"/>
    </row>
    <row r="45" spans="1:6" ht="30" customHeight="1" thickTop="1" thickBot="1">
      <c r="A45" s="199" t="s">
        <v>1278</v>
      </c>
      <c r="B45" s="100" t="s">
        <v>339</v>
      </c>
      <c r="C45" s="102" t="s">
        <v>1279</v>
      </c>
      <c r="D45" s="656">
        <v>1402.2271640256026</v>
      </c>
      <c r="E45" s="3"/>
      <c r="F45" s="3"/>
    </row>
    <row r="46" spans="1:6" ht="30" customHeight="1" thickTop="1" thickBot="1">
      <c r="A46" s="199" t="s">
        <v>1287</v>
      </c>
      <c r="B46" s="100" t="s">
        <v>339</v>
      </c>
      <c r="C46" s="102" t="s">
        <v>1288</v>
      </c>
      <c r="D46" s="656">
        <v>1402.2271640256026</v>
      </c>
      <c r="E46" s="3"/>
      <c r="F46" s="3"/>
    </row>
    <row r="47" spans="1:6" ht="30" customHeight="1" thickTop="1" thickBot="1">
      <c r="A47" s="199" t="s">
        <v>1291</v>
      </c>
      <c r="B47" s="100" t="s">
        <v>339</v>
      </c>
      <c r="C47" s="102" t="s">
        <v>1292</v>
      </c>
      <c r="D47" s="656">
        <v>1402.2271640256026</v>
      </c>
      <c r="E47" s="3"/>
      <c r="F47" s="3"/>
    </row>
    <row r="48" spans="1:6" ht="30" customHeight="1" thickTop="1" thickBot="1">
      <c r="A48" s="199" t="s">
        <v>1283</v>
      </c>
      <c r="B48" s="100" t="s">
        <v>1223</v>
      </c>
      <c r="C48" s="102" t="s">
        <v>1284</v>
      </c>
      <c r="D48" s="656">
        <v>1402.2271640256026</v>
      </c>
      <c r="E48" s="3"/>
      <c r="F48" s="3"/>
    </row>
    <row r="49" spans="1:6" ht="30" customHeight="1" thickTop="1" thickBot="1">
      <c r="A49" s="199" t="s">
        <v>1281</v>
      </c>
      <c r="B49" s="100" t="s">
        <v>339</v>
      </c>
      <c r="C49" s="102" t="s">
        <v>1282</v>
      </c>
      <c r="D49" s="656">
        <v>1402.2271640256026</v>
      </c>
      <c r="E49" s="3"/>
      <c r="F49" s="3"/>
    </row>
    <row r="50" spans="1:6" ht="30" customHeight="1" thickTop="1" thickBot="1">
      <c r="A50" s="199" t="s">
        <v>1285</v>
      </c>
      <c r="B50" s="100" t="s">
        <v>339</v>
      </c>
      <c r="C50" s="102" t="s">
        <v>1286</v>
      </c>
      <c r="D50" s="656">
        <v>1402.2271640256026</v>
      </c>
      <c r="E50" s="3"/>
      <c r="F50" s="3"/>
    </row>
    <row r="51" spans="1:6" ht="30" customHeight="1" thickTop="1" thickBot="1">
      <c r="A51" s="199" t="s">
        <v>1314</v>
      </c>
      <c r="B51" s="100" t="s">
        <v>1306</v>
      </c>
      <c r="C51" s="102" t="s">
        <v>1315</v>
      </c>
      <c r="D51" s="656">
        <v>1402.2271640256026</v>
      </c>
      <c r="E51" s="3"/>
      <c r="F51" s="3"/>
    </row>
    <row r="52" spans="1:6" ht="30" customHeight="1" thickTop="1" thickBot="1">
      <c r="A52" s="199" t="s">
        <v>1316</v>
      </c>
      <c r="B52" s="100" t="s">
        <v>1306</v>
      </c>
      <c r="C52" s="102" t="s">
        <v>1315</v>
      </c>
      <c r="D52" s="656">
        <v>1402.2271640256026</v>
      </c>
      <c r="E52" s="3"/>
      <c r="F52" s="3"/>
    </row>
    <row r="53" spans="1:6" ht="30" customHeight="1" thickTop="1" thickBot="1">
      <c r="A53" s="199" t="s">
        <v>1289</v>
      </c>
      <c r="B53" s="100" t="s">
        <v>339</v>
      </c>
      <c r="C53" s="102" t="s">
        <v>1290</v>
      </c>
      <c r="D53" s="656">
        <v>1402.2271640256026</v>
      </c>
      <c r="E53" s="3"/>
      <c r="F53" s="3"/>
    </row>
    <row r="54" spans="1:6" ht="30" customHeight="1" thickTop="1" thickBot="1">
      <c r="A54" s="199" t="s">
        <v>1293</v>
      </c>
      <c r="B54" s="100" t="s">
        <v>339</v>
      </c>
      <c r="C54" s="102" t="s">
        <v>1294</v>
      </c>
      <c r="D54" s="656">
        <v>1402.2271640256026</v>
      </c>
      <c r="E54" s="3"/>
      <c r="F54" s="3"/>
    </row>
    <row r="55" spans="1:6" ht="30" customHeight="1" thickTop="1" thickBot="1">
      <c r="A55" s="199" t="s">
        <v>1378</v>
      </c>
      <c r="B55" s="100" t="s">
        <v>339</v>
      </c>
      <c r="C55" s="102" t="s">
        <v>2029</v>
      </c>
      <c r="D55" s="656">
        <v>1402.2271640256026</v>
      </c>
      <c r="E55" s="3"/>
      <c r="F55" s="3"/>
    </row>
    <row r="56" spans="1:6" ht="30" customHeight="1" thickTop="1" thickBot="1">
      <c r="A56" s="199" t="s">
        <v>1379</v>
      </c>
      <c r="B56" s="100" t="s">
        <v>339</v>
      </c>
      <c r="C56" s="102" t="s">
        <v>2030</v>
      </c>
      <c r="D56" s="656">
        <v>1402.2271640256026</v>
      </c>
      <c r="E56" s="3"/>
      <c r="F56" s="3"/>
    </row>
    <row r="57" spans="1:6" ht="30" customHeight="1" thickTop="1" thickBot="1">
      <c r="A57" s="199" t="s">
        <v>1380</v>
      </c>
      <c r="B57" s="100" t="s">
        <v>339</v>
      </c>
      <c r="C57" s="102" t="s">
        <v>2031</v>
      </c>
      <c r="D57" s="656">
        <v>1402.2271640256026</v>
      </c>
      <c r="E57" s="3"/>
      <c r="F57" s="3"/>
    </row>
    <row r="58" spans="1:6" ht="30" customHeight="1" thickTop="1" thickBot="1">
      <c r="A58" s="199" t="s">
        <v>1357</v>
      </c>
      <c r="B58" s="100" t="s">
        <v>339</v>
      </c>
      <c r="C58" s="102" t="s">
        <v>1867</v>
      </c>
      <c r="D58" s="656">
        <v>1402.2271640256026</v>
      </c>
      <c r="E58" s="3"/>
      <c r="F58" s="3"/>
    </row>
    <row r="59" spans="1:6" ht="30" customHeight="1" thickTop="1" thickBot="1">
      <c r="A59" s="199" t="s">
        <v>1295</v>
      </c>
      <c r="B59" s="100" t="s">
        <v>339</v>
      </c>
      <c r="C59" s="102" t="s">
        <v>1296</v>
      </c>
      <c r="D59" s="656">
        <v>1402.2271640256026</v>
      </c>
      <c r="E59" s="3"/>
      <c r="F59" s="3"/>
    </row>
    <row r="60" spans="1:6" ht="30" customHeight="1" thickTop="1" thickBot="1">
      <c r="A60" s="199" t="s">
        <v>1376</v>
      </c>
      <c r="B60" s="100" t="s">
        <v>339</v>
      </c>
      <c r="C60" s="102" t="s">
        <v>1377</v>
      </c>
      <c r="D60" s="656">
        <v>1402.2271640256026</v>
      </c>
      <c r="E60" s="3"/>
      <c r="F60" s="3"/>
    </row>
    <row r="61" spans="1:6" ht="30" customHeight="1" thickTop="1" thickBot="1">
      <c r="A61" s="199" t="s">
        <v>1362</v>
      </c>
      <c r="B61" s="100" t="s">
        <v>339</v>
      </c>
      <c r="C61" s="102" t="s">
        <v>1363</v>
      </c>
      <c r="D61" s="656">
        <v>1402.2271640256026</v>
      </c>
      <c r="E61" s="3"/>
      <c r="F61" s="3"/>
    </row>
    <row r="62" spans="1:6" ht="30" customHeight="1" thickTop="1" thickBot="1">
      <c r="A62" s="199" t="s">
        <v>1369</v>
      </c>
      <c r="B62" s="100" t="s">
        <v>339</v>
      </c>
      <c r="C62" s="102" t="s">
        <v>1370</v>
      </c>
      <c r="D62" s="656">
        <v>1402.2271640256026</v>
      </c>
      <c r="E62" s="3"/>
      <c r="F62" s="3"/>
    </row>
    <row r="63" spans="1:6" ht="30" customHeight="1" thickTop="1" thickBot="1">
      <c r="A63" s="199" t="s">
        <v>1373</v>
      </c>
      <c r="B63" s="100" t="s">
        <v>339</v>
      </c>
      <c r="C63" s="102" t="s">
        <v>1374</v>
      </c>
      <c r="D63" s="656">
        <v>1402.2271640256026</v>
      </c>
      <c r="E63" s="3"/>
      <c r="F63" s="3"/>
    </row>
    <row r="64" spans="1:6" ht="30" customHeight="1" thickTop="1" thickBot="1">
      <c r="A64" s="199" t="s">
        <v>1360</v>
      </c>
      <c r="B64" s="100" t="s">
        <v>339</v>
      </c>
      <c r="C64" s="102" t="s">
        <v>1361</v>
      </c>
      <c r="D64" s="656">
        <v>1402.2271640256026</v>
      </c>
      <c r="E64" s="3"/>
      <c r="F64" s="3"/>
    </row>
    <row r="65" spans="1:6" ht="30" customHeight="1" thickTop="1" thickBot="1">
      <c r="A65" s="199" t="s">
        <v>1297</v>
      </c>
      <c r="B65" s="100" t="s">
        <v>339</v>
      </c>
      <c r="C65" s="102" t="s">
        <v>1298</v>
      </c>
      <c r="D65" s="656">
        <v>1402.2271640256026</v>
      </c>
      <c r="E65" s="3"/>
      <c r="F65" s="3"/>
    </row>
    <row r="66" spans="1:6" ht="30" customHeight="1" thickTop="1" thickBot="1">
      <c r="A66" s="199" t="s">
        <v>1367</v>
      </c>
      <c r="B66" s="100" t="s">
        <v>339</v>
      </c>
      <c r="C66" s="102" t="s">
        <v>1368</v>
      </c>
      <c r="D66" s="656">
        <v>1402.2271640256026</v>
      </c>
      <c r="E66" s="3"/>
      <c r="F66" s="3"/>
    </row>
    <row r="67" spans="1:6" ht="30" customHeight="1" thickTop="1" thickBot="1">
      <c r="A67" s="199" t="s">
        <v>1371</v>
      </c>
      <c r="B67" s="100" t="s">
        <v>339</v>
      </c>
      <c r="C67" s="102" t="s">
        <v>1372</v>
      </c>
      <c r="D67" s="656">
        <v>1402.2271640256026</v>
      </c>
      <c r="E67" s="3"/>
      <c r="F67" s="3"/>
    </row>
    <row r="68" spans="1:6" ht="30" customHeight="1" thickTop="1" thickBot="1">
      <c r="A68" s="199" t="s">
        <v>1343</v>
      </c>
      <c r="B68" s="100" t="s">
        <v>339</v>
      </c>
      <c r="C68" s="102" t="s">
        <v>1344</v>
      </c>
      <c r="D68" s="656">
        <v>1402.2271640256026</v>
      </c>
      <c r="E68" s="3"/>
      <c r="F68" s="3"/>
    </row>
    <row r="69" spans="1:6" ht="30" customHeight="1" thickTop="1" thickBot="1">
      <c r="A69" s="199" t="s">
        <v>1383</v>
      </c>
      <c r="B69" s="100" t="s">
        <v>339</v>
      </c>
      <c r="C69" s="102" t="s">
        <v>2033</v>
      </c>
      <c r="D69" s="656">
        <v>1402.2271640256026</v>
      </c>
      <c r="E69" s="3"/>
      <c r="F69" s="3"/>
    </row>
    <row r="70" spans="1:6" ht="30" customHeight="1" thickTop="1" thickBot="1">
      <c r="A70" s="199" t="s">
        <v>1384</v>
      </c>
      <c r="B70" s="100" t="s">
        <v>339</v>
      </c>
      <c r="C70" s="102" t="s">
        <v>2034</v>
      </c>
      <c r="D70" s="656">
        <v>1402.2271640256026</v>
      </c>
      <c r="E70" s="3"/>
      <c r="F70" s="3"/>
    </row>
    <row r="71" spans="1:6" ht="30" customHeight="1" thickTop="1" thickBot="1">
      <c r="A71" s="199" t="s">
        <v>1381</v>
      </c>
      <c r="B71" s="100" t="s">
        <v>339</v>
      </c>
      <c r="C71" s="102" t="s">
        <v>2035</v>
      </c>
      <c r="D71" s="656">
        <v>1402.2271640256026</v>
      </c>
      <c r="E71" s="3"/>
      <c r="F71" s="3"/>
    </row>
    <row r="72" spans="1:6" ht="30" customHeight="1" thickTop="1" thickBot="1">
      <c r="A72" s="199" t="s">
        <v>1382</v>
      </c>
      <c r="B72" s="100" t="s">
        <v>339</v>
      </c>
      <c r="C72" s="102" t="s">
        <v>2036</v>
      </c>
      <c r="D72" s="656">
        <v>1402.2271640256026</v>
      </c>
      <c r="E72" s="3"/>
      <c r="F72" s="3"/>
    </row>
    <row r="73" spans="1:6" ht="30" customHeight="1" thickTop="1" thickBot="1">
      <c r="A73" s="199" t="s">
        <v>1350</v>
      </c>
      <c r="B73" s="100" t="s">
        <v>339</v>
      </c>
      <c r="C73" s="102" t="s">
        <v>1351</v>
      </c>
      <c r="D73" s="656">
        <v>1402.2271640256026</v>
      </c>
      <c r="E73" s="3"/>
      <c r="F73" s="3"/>
    </row>
    <row r="74" spans="1:6" ht="30" customHeight="1" thickTop="1" thickBot="1">
      <c r="A74" s="199" t="s">
        <v>1349</v>
      </c>
      <c r="B74" s="100" t="s">
        <v>339</v>
      </c>
      <c r="C74" s="102" t="s">
        <v>1866</v>
      </c>
      <c r="D74" s="656">
        <v>1402.2271640256026</v>
      </c>
      <c r="E74" s="3"/>
      <c r="F74" s="3"/>
    </row>
    <row r="75" spans="1:6" ht="30" customHeight="1" thickTop="1" thickBot="1">
      <c r="A75" s="199" t="s">
        <v>1347</v>
      </c>
      <c r="B75" s="100" t="s">
        <v>339</v>
      </c>
      <c r="C75" s="102" t="s">
        <v>1348</v>
      </c>
      <c r="D75" s="656">
        <v>1402.2271640256026</v>
      </c>
      <c r="E75" s="3"/>
      <c r="F75" s="3"/>
    </row>
    <row r="76" spans="1:6" ht="30" customHeight="1" thickTop="1" thickBot="1">
      <c r="A76" s="199" t="s">
        <v>1375</v>
      </c>
      <c r="B76" s="100" t="s">
        <v>339</v>
      </c>
      <c r="C76" s="102" t="s">
        <v>2028</v>
      </c>
      <c r="D76" s="656">
        <v>1402.2271640256026</v>
      </c>
      <c r="E76" s="3"/>
      <c r="F76" s="3"/>
    </row>
    <row r="77" spans="1:6" ht="30" customHeight="1" thickTop="1" thickBot="1">
      <c r="A77" s="199" t="s">
        <v>1353</v>
      </c>
      <c r="B77" s="100" t="s">
        <v>339</v>
      </c>
      <c r="C77" s="102" t="s">
        <v>1354</v>
      </c>
      <c r="D77" s="656">
        <v>1402.2271640256026</v>
      </c>
      <c r="E77" s="3"/>
      <c r="F77" s="3"/>
    </row>
    <row r="78" spans="1:6" ht="30" customHeight="1" thickTop="1" thickBot="1">
      <c r="A78" s="199" t="s">
        <v>1355</v>
      </c>
      <c r="B78" s="100" t="s">
        <v>339</v>
      </c>
      <c r="C78" s="102" t="s">
        <v>1356</v>
      </c>
      <c r="D78" s="656">
        <v>1402.2271640256026</v>
      </c>
      <c r="E78" s="3"/>
      <c r="F78" s="3"/>
    </row>
    <row r="79" spans="1:6" ht="30" customHeight="1" thickTop="1" thickBot="1">
      <c r="A79" s="199" t="s">
        <v>1358</v>
      </c>
      <c r="B79" s="100" t="s">
        <v>339</v>
      </c>
      <c r="C79" s="102" t="s">
        <v>1359</v>
      </c>
      <c r="D79" s="656">
        <v>1402.2271640256026</v>
      </c>
      <c r="E79" s="3"/>
      <c r="F79" s="3"/>
    </row>
    <row r="80" spans="1:6" ht="30" customHeight="1" thickTop="1" thickBot="1">
      <c r="A80" s="199" t="s">
        <v>1337</v>
      </c>
      <c r="B80" s="100" t="s">
        <v>339</v>
      </c>
      <c r="C80" s="102" t="s">
        <v>1338</v>
      </c>
      <c r="D80" s="656">
        <v>1402.2271640256026</v>
      </c>
      <c r="E80" s="3"/>
      <c r="F80" s="3"/>
    </row>
    <row r="81" spans="1:6" ht="30" customHeight="1" thickTop="1" thickBot="1">
      <c r="A81" s="199" t="s">
        <v>1341</v>
      </c>
      <c r="B81" s="100" t="s">
        <v>339</v>
      </c>
      <c r="C81" s="102" t="s">
        <v>1342</v>
      </c>
      <c r="D81" s="656">
        <v>1402.2271640256026</v>
      </c>
      <c r="E81" s="3"/>
      <c r="F81" s="3"/>
    </row>
    <row r="82" spans="1:6" ht="30" customHeight="1" thickTop="1" thickBot="1">
      <c r="A82" s="199" t="s">
        <v>1345</v>
      </c>
      <c r="B82" s="100" t="s">
        <v>339</v>
      </c>
      <c r="C82" s="102" t="s">
        <v>1346</v>
      </c>
      <c r="D82" s="656">
        <v>1402.2271640256026</v>
      </c>
      <c r="E82" s="3"/>
      <c r="F82" s="3"/>
    </row>
    <row r="83" spans="1:6" ht="30" customHeight="1" thickTop="1" thickBot="1">
      <c r="A83" s="199" t="s">
        <v>1339</v>
      </c>
      <c r="B83" s="100" t="s">
        <v>339</v>
      </c>
      <c r="C83" s="102" t="s">
        <v>1340</v>
      </c>
      <c r="D83" s="656">
        <v>1402.2271640256026</v>
      </c>
      <c r="E83" s="3"/>
      <c r="F83" s="3"/>
    </row>
    <row r="84" spans="1:6" ht="30" customHeight="1" thickTop="1" thickBot="1">
      <c r="A84" s="199" t="s">
        <v>1305</v>
      </c>
      <c r="B84" s="100" t="s">
        <v>339</v>
      </c>
      <c r="C84" s="102" t="s">
        <v>1307</v>
      </c>
      <c r="D84" s="656">
        <v>1402.2271640256026</v>
      </c>
      <c r="E84" s="3"/>
      <c r="F84" s="3"/>
    </row>
    <row r="85" spans="1:6" ht="30" customHeight="1" thickTop="1" thickBot="1">
      <c r="A85" s="199" t="s">
        <v>1308</v>
      </c>
      <c r="B85" s="100" t="s">
        <v>339</v>
      </c>
      <c r="C85" s="102" t="s">
        <v>1859</v>
      </c>
      <c r="D85" s="656">
        <v>1402.2271640256026</v>
      </c>
      <c r="E85" s="3"/>
      <c r="F85" s="3"/>
    </row>
    <row r="86" spans="1:6" ht="30" customHeight="1" thickTop="1" thickBot="1">
      <c r="A86" s="199" t="s">
        <v>1309</v>
      </c>
      <c r="B86" s="100" t="s">
        <v>1306</v>
      </c>
      <c r="C86" s="102" t="s">
        <v>1310</v>
      </c>
      <c r="D86" s="656">
        <v>1402.2271640256026</v>
      </c>
      <c r="E86" s="3"/>
      <c r="F86" s="3"/>
    </row>
    <row r="87" spans="1:6" ht="30" customHeight="1" thickTop="1" thickBot="1">
      <c r="A87" s="199" t="s">
        <v>1311</v>
      </c>
      <c r="B87" s="100" t="s">
        <v>339</v>
      </c>
      <c r="C87" s="102" t="s">
        <v>1312</v>
      </c>
      <c r="D87" s="656">
        <v>1402.2271640256026</v>
      </c>
      <c r="E87" s="3"/>
      <c r="F87" s="3"/>
    </row>
    <row r="88" spans="1:6" ht="30" customHeight="1" thickTop="1" thickBot="1">
      <c r="A88" s="199" t="s">
        <v>1313</v>
      </c>
      <c r="B88" s="100" t="s">
        <v>339</v>
      </c>
      <c r="C88" s="102" t="s">
        <v>1312</v>
      </c>
      <c r="D88" s="656">
        <v>1402.2271640256026</v>
      </c>
      <c r="E88" s="3"/>
      <c r="F88" s="3"/>
    </row>
    <row r="89" spans="1:6" ht="30" customHeight="1" thickTop="1" thickBot="1">
      <c r="A89" s="199" t="s">
        <v>1243</v>
      </c>
      <c r="B89" s="100" t="s">
        <v>339</v>
      </c>
      <c r="C89" s="102" t="s">
        <v>1852</v>
      </c>
      <c r="D89" s="656">
        <v>1402.2271640256026</v>
      </c>
      <c r="E89" s="3"/>
      <c r="F89" s="3"/>
    </row>
    <row r="90" spans="1:6" ht="30" customHeight="1" thickTop="1" thickBot="1">
      <c r="A90" s="199" t="s">
        <v>1365</v>
      </c>
      <c r="B90" s="100" t="s">
        <v>339</v>
      </c>
      <c r="C90" s="102" t="s">
        <v>1366</v>
      </c>
      <c r="D90" s="656">
        <v>1402.2271640256026</v>
      </c>
      <c r="E90" s="3"/>
      <c r="F90" s="3"/>
    </row>
    <row r="91" spans="1:6" ht="30" customHeight="1" thickTop="1" thickBot="1">
      <c r="A91" s="199" t="s">
        <v>1244</v>
      </c>
      <c r="B91" s="100" t="s">
        <v>339</v>
      </c>
      <c r="C91" s="102" t="s">
        <v>1245</v>
      </c>
      <c r="D91" s="656">
        <v>1402.2271640256026</v>
      </c>
      <c r="E91" s="3"/>
      <c r="F91" s="3"/>
    </row>
    <row r="92" spans="1:6" ht="30" customHeight="1" thickTop="1" thickBot="1">
      <c r="A92" s="199" t="s">
        <v>1277</v>
      </c>
      <c r="B92" s="100" t="s">
        <v>339</v>
      </c>
      <c r="C92" s="102" t="s">
        <v>1858</v>
      </c>
      <c r="D92" s="656">
        <v>1402.2271640256026</v>
      </c>
      <c r="E92" s="3"/>
      <c r="F92" s="3"/>
    </row>
    <row r="93" spans="1:6" ht="30" customHeight="1" thickTop="1" thickBot="1">
      <c r="A93" s="199" t="s">
        <v>1408</v>
      </c>
      <c r="B93" s="100" t="s">
        <v>1406</v>
      </c>
      <c r="C93" s="102" t="s">
        <v>1870</v>
      </c>
      <c r="D93" s="656">
        <v>54.853273027107633</v>
      </c>
      <c r="E93" s="3"/>
      <c r="F93" s="3"/>
    </row>
    <row r="94" spans="1:6" ht="30" customHeight="1" thickTop="1" thickBot="1">
      <c r="A94" s="199" t="s">
        <v>1399</v>
      </c>
      <c r="B94" s="100" t="s">
        <v>92</v>
      </c>
      <c r="C94" s="102" t="s">
        <v>1868</v>
      </c>
      <c r="D94" s="656">
        <v>454221.23129549273</v>
      </c>
      <c r="E94" s="3"/>
      <c r="F94" s="3"/>
    </row>
    <row r="95" spans="1:6" ht="30" customHeight="1" thickTop="1" thickBot="1">
      <c r="A95" s="199" t="s">
        <v>1222</v>
      </c>
      <c r="B95" s="100" t="s">
        <v>1223</v>
      </c>
      <c r="C95" s="102" t="s">
        <v>1224</v>
      </c>
      <c r="D95" s="656">
        <v>622.64033952865293</v>
      </c>
      <c r="E95" s="3"/>
      <c r="F95" s="3"/>
    </row>
    <row r="96" spans="1:6" ht="30" customHeight="1" thickTop="1" thickBot="1">
      <c r="A96" s="199" t="s">
        <v>1631</v>
      </c>
      <c r="B96" s="100" t="s">
        <v>339</v>
      </c>
      <c r="C96" s="102" t="s">
        <v>1851</v>
      </c>
      <c r="D96" s="656">
        <v>1402.2271640256026</v>
      </c>
      <c r="E96" s="3"/>
      <c r="F96" s="3"/>
    </row>
    <row r="97" spans="1:6" ht="30" customHeight="1" thickTop="1" thickBot="1">
      <c r="A97" s="199" t="s">
        <v>1412</v>
      </c>
      <c r="B97" s="100" t="s">
        <v>339</v>
      </c>
      <c r="C97" s="102" t="s">
        <v>1411</v>
      </c>
      <c r="D97" s="656">
        <v>1402.2271640256026</v>
      </c>
      <c r="E97" s="3"/>
      <c r="F97" s="3"/>
    </row>
    <row r="98" spans="1:6" ht="30" customHeight="1" thickTop="1" thickBot="1">
      <c r="A98" s="199" t="s">
        <v>1237</v>
      </c>
      <c r="B98" s="100" t="s">
        <v>92</v>
      </c>
      <c r="C98" s="102" t="s">
        <v>1238</v>
      </c>
      <c r="D98" s="656">
        <v>16767.432262388149</v>
      </c>
      <c r="E98" s="3"/>
      <c r="F98" s="3"/>
    </row>
    <row r="99" spans="1:6" ht="30" customHeight="1" thickTop="1" thickBot="1">
      <c r="A99" s="199" t="s">
        <v>1251</v>
      </c>
      <c r="B99" s="100" t="s">
        <v>339</v>
      </c>
      <c r="C99" s="102" t="s">
        <v>1853</v>
      </c>
      <c r="D99" s="656">
        <v>1402.2271640256026</v>
      </c>
      <c r="E99" s="3"/>
      <c r="F99" s="3"/>
    </row>
    <row r="100" spans="1:6" ht="30" customHeight="1" thickTop="1" thickBot="1">
      <c r="A100" s="199" t="s">
        <v>1320</v>
      </c>
      <c r="B100" s="100" t="s">
        <v>1306</v>
      </c>
      <c r="C100" s="102" t="s">
        <v>1863</v>
      </c>
      <c r="D100" s="656">
        <v>1418.8033966308649</v>
      </c>
      <c r="E100" s="3"/>
      <c r="F100" s="3"/>
    </row>
    <row r="101" spans="1:6" ht="30" customHeight="1" thickTop="1" thickBot="1">
      <c r="A101" s="199" t="s">
        <v>1393</v>
      </c>
      <c r="B101" s="100" t="s">
        <v>339</v>
      </c>
      <c r="C101" s="102" t="s">
        <v>1394</v>
      </c>
      <c r="D101" s="656">
        <v>1402.2271640256026</v>
      </c>
      <c r="E101" s="3"/>
      <c r="F101" s="3"/>
    </row>
    <row r="102" spans="1:6" ht="30" customHeight="1" thickTop="1" thickBot="1">
      <c r="A102" s="199" t="s">
        <v>1395</v>
      </c>
      <c r="B102" s="100" t="s">
        <v>141</v>
      </c>
      <c r="C102" s="102" t="s">
        <v>1396</v>
      </c>
      <c r="D102" s="656">
        <v>100634.69051824375</v>
      </c>
      <c r="E102" s="3"/>
      <c r="F102" s="3"/>
    </row>
    <row r="103" spans="1:6" ht="30" customHeight="1" thickTop="1" thickBot="1">
      <c r="A103" s="199" t="s">
        <v>1327</v>
      </c>
      <c r="B103" s="100" t="s">
        <v>344</v>
      </c>
      <c r="C103" s="102" t="s">
        <v>1328</v>
      </c>
      <c r="D103" s="656">
        <v>254.02666014956571</v>
      </c>
      <c r="E103" s="3"/>
      <c r="F103" s="3"/>
    </row>
    <row r="104" spans="1:6" ht="30" customHeight="1" thickTop="1" thickBot="1">
      <c r="A104" s="199" t="s">
        <v>1325</v>
      </c>
      <c r="B104" s="100" t="s">
        <v>344</v>
      </c>
      <c r="C104" s="102" t="s">
        <v>1326</v>
      </c>
      <c r="D104" s="656">
        <v>254.02666014956571</v>
      </c>
      <c r="E104" s="3"/>
      <c r="F104" s="3"/>
    </row>
    <row r="105" spans="1:6" ht="30" customHeight="1" thickTop="1" thickBot="1">
      <c r="A105" s="199" t="s">
        <v>1275</v>
      </c>
      <c r="B105" s="100" t="s">
        <v>339</v>
      </c>
      <c r="C105" s="102" t="s">
        <v>1276</v>
      </c>
      <c r="D105" s="656">
        <v>1505.5647554176444</v>
      </c>
      <c r="E105" s="3"/>
      <c r="F105" s="3"/>
    </row>
    <row r="106" spans="1:6" ht="30" customHeight="1" thickTop="1" thickBot="1">
      <c r="A106" s="199" t="s">
        <v>1402</v>
      </c>
      <c r="B106" s="100" t="s">
        <v>92</v>
      </c>
      <c r="C106" s="102" t="s">
        <v>1403</v>
      </c>
      <c r="D106" s="656">
        <v>93906.411863337824</v>
      </c>
      <c r="E106" s="3"/>
      <c r="F106" s="3"/>
    </row>
    <row r="107" spans="1:6" ht="30" customHeight="1" thickTop="1" thickBot="1">
      <c r="A107" s="199" t="s">
        <v>1301</v>
      </c>
      <c r="B107" s="100" t="s">
        <v>339</v>
      </c>
      <c r="C107" s="102" t="s">
        <v>1302</v>
      </c>
      <c r="D107" s="656">
        <v>1402.2271640256026</v>
      </c>
      <c r="E107" s="3"/>
      <c r="F107" s="3"/>
    </row>
    <row r="108" spans="1:6" ht="30" customHeight="1" thickTop="1" thickBot="1">
      <c r="A108" s="199" t="s">
        <v>1263</v>
      </c>
      <c r="B108" s="100" t="s">
        <v>339</v>
      </c>
      <c r="C108" s="102" t="s">
        <v>1855</v>
      </c>
      <c r="D108" s="656">
        <v>1402.2271640256026</v>
      </c>
      <c r="E108" s="3"/>
      <c r="F108" s="3"/>
    </row>
    <row r="109" spans="1:6" ht="30" customHeight="1" thickTop="1" thickBot="1">
      <c r="A109" s="199" t="s">
        <v>1258</v>
      </c>
      <c r="B109" s="100" t="s">
        <v>339</v>
      </c>
      <c r="C109" s="102" t="s">
        <v>1854</v>
      </c>
      <c r="D109" s="656">
        <v>1402.2271640256026</v>
      </c>
      <c r="E109" s="3"/>
      <c r="F109" s="3"/>
    </row>
    <row r="110" spans="1:6" ht="30" customHeight="1" thickTop="1" thickBot="1">
      <c r="A110" s="199" t="s">
        <v>1397</v>
      </c>
      <c r="B110" s="100" t="s">
        <v>339</v>
      </c>
      <c r="C110" s="102" t="s">
        <v>1398</v>
      </c>
      <c r="D110" s="656">
        <v>1402.2271640256026</v>
      </c>
      <c r="E110" s="3"/>
      <c r="F110" s="3"/>
    </row>
    <row r="111" spans="1:6" ht="30" customHeight="1" thickTop="1" thickBot="1">
      <c r="A111" s="199" t="s">
        <v>1318</v>
      </c>
      <c r="B111" s="100" t="s">
        <v>1306</v>
      </c>
      <c r="C111" s="102" t="s">
        <v>1861</v>
      </c>
      <c r="D111" s="656">
        <v>1377.9745219076744</v>
      </c>
      <c r="E111" s="3"/>
      <c r="F111" s="3"/>
    </row>
    <row r="112" spans="1:6" ht="30" customHeight="1" thickTop="1" thickBot="1">
      <c r="A112" s="199" t="s">
        <v>1319</v>
      </c>
      <c r="B112" s="100" t="s">
        <v>344</v>
      </c>
      <c r="C112" s="102" t="s">
        <v>1862</v>
      </c>
      <c r="D112" s="656">
        <v>142.90106153116622</v>
      </c>
      <c r="E112" s="3"/>
      <c r="F112" s="3"/>
    </row>
    <row r="113" spans="1:6" ht="30" customHeight="1" thickTop="1" thickBot="1">
      <c r="A113" s="199" t="s">
        <v>1324</v>
      </c>
      <c r="B113" s="100" t="s">
        <v>1306</v>
      </c>
      <c r="C113" s="102" t="s">
        <v>1865</v>
      </c>
      <c r="D113" s="656">
        <v>1377.9745219076744</v>
      </c>
      <c r="E113" s="3"/>
      <c r="F113" s="3"/>
    </row>
    <row r="114" spans="1:6" ht="30" customHeight="1" thickTop="1" thickBot="1">
      <c r="A114" s="199" t="s">
        <v>1400</v>
      </c>
      <c r="B114" s="100" t="s">
        <v>92</v>
      </c>
      <c r="C114" s="102" t="s">
        <v>1401</v>
      </c>
      <c r="D114" s="656">
        <v>799878.74134876532</v>
      </c>
      <c r="E114" s="3"/>
      <c r="F114" s="3"/>
    </row>
    <row r="115" spans="1:6" ht="30" customHeight="1" thickTop="1" thickBot="1">
      <c r="A115" s="199" t="s">
        <v>1321</v>
      </c>
      <c r="B115" s="100" t="s">
        <v>92</v>
      </c>
      <c r="C115" s="102" t="s">
        <v>1322</v>
      </c>
      <c r="D115" s="656">
        <v>754.26175785970679</v>
      </c>
      <c r="E115" s="3"/>
      <c r="F115" s="3"/>
    </row>
    <row r="116" spans="1:6" ht="30" customHeight="1" thickTop="1" thickBot="1">
      <c r="A116" s="199" t="s">
        <v>1271</v>
      </c>
      <c r="B116" s="100" t="s">
        <v>339</v>
      </c>
      <c r="C116" s="102" t="s">
        <v>1857</v>
      </c>
      <c r="D116" s="656">
        <v>1402.2271640256026</v>
      </c>
      <c r="E116" s="3"/>
      <c r="F116" s="3"/>
    </row>
    <row r="117" spans="1:6" ht="30" customHeight="1" thickTop="1" thickBot="1">
      <c r="A117" s="199" t="s">
        <v>1299</v>
      </c>
      <c r="B117" s="100" t="s">
        <v>92</v>
      </c>
      <c r="C117" s="102" t="s">
        <v>1300</v>
      </c>
      <c r="D117" s="656">
        <v>380084.76340336731</v>
      </c>
      <c r="E117" s="3"/>
      <c r="F117" s="3"/>
    </row>
    <row r="118" spans="1:6" ht="15.75" thickTop="1">
      <c r="E118" s="3"/>
      <c r="F118" s="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6"/>
      <c r="B1" s="799"/>
      <c r="C1" s="800"/>
      <c r="D1" s="800"/>
      <c r="E1" s="800"/>
      <c r="F1" s="800"/>
      <c r="G1" s="800"/>
      <c r="H1" s="800"/>
      <c r="I1" s="801"/>
      <c r="J1" s="762" t="s">
        <v>933</v>
      </c>
      <c r="K1" s="769" t="s">
        <v>2198</v>
      </c>
      <c r="L1" s="770"/>
      <c r="M1" s="771"/>
    </row>
    <row r="2" spans="1:13" s="488" customFormat="1">
      <c r="A2" s="797"/>
      <c r="B2" s="775" t="s">
        <v>934</v>
      </c>
      <c r="C2" s="776"/>
      <c r="D2" s="776"/>
      <c r="E2" s="776"/>
      <c r="F2" s="776"/>
      <c r="G2" s="776"/>
      <c r="H2" s="776"/>
      <c r="I2" s="777"/>
      <c r="J2" s="763"/>
      <c r="K2" s="772"/>
      <c r="L2" s="773"/>
      <c r="M2" s="774"/>
    </row>
    <row r="3" spans="1:13" s="488" customFormat="1">
      <c r="A3" s="797"/>
      <c r="B3" s="778" t="s">
        <v>2199</v>
      </c>
      <c r="C3" s="779"/>
      <c r="D3" s="779"/>
      <c r="E3" s="779"/>
      <c r="F3" s="779"/>
      <c r="G3" s="779"/>
      <c r="H3" s="779"/>
      <c r="I3" s="780"/>
      <c r="J3" s="767" t="s">
        <v>935</v>
      </c>
      <c r="K3" s="782">
        <v>1</v>
      </c>
      <c r="L3" s="783"/>
      <c r="M3" s="784"/>
    </row>
    <row r="4" spans="1:13" s="488" customFormat="1">
      <c r="A4" s="797"/>
      <c r="B4" s="778" t="s">
        <v>2200</v>
      </c>
      <c r="C4" s="779"/>
      <c r="D4" s="779"/>
      <c r="E4" s="779"/>
      <c r="F4" s="779"/>
      <c r="G4" s="779"/>
      <c r="H4" s="779"/>
      <c r="I4" s="780"/>
      <c r="J4" s="781"/>
      <c r="K4" s="785"/>
      <c r="L4" s="786"/>
      <c r="M4" s="787"/>
    </row>
    <row r="5" spans="1:13" s="488" customFormat="1">
      <c r="A5" s="797"/>
      <c r="B5" s="764" t="s">
        <v>2201</v>
      </c>
      <c r="C5" s="765"/>
      <c r="D5" s="765"/>
      <c r="E5" s="765"/>
      <c r="F5" s="765"/>
      <c r="G5" s="765"/>
      <c r="H5" s="765"/>
      <c r="I5" s="766"/>
      <c r="J5" s="767" t="s">
        <v>936</v>
      </c>
      <c r="K5" s="788"/>
      <c r="L5" s="788" t="s">
        <v>937</v>
      </c>
      <c r="M5" s="790"/>
    </row>
    <row r="6" spans="1:13" s="488" customFormat="1" ht="13.5" customHeight="1" thickBot="1">
      <c r="A6" s="798"/>
      <c r="B6" s="802"/>
      <c r="C6" s="803"/>
      <c r="D6" s="803"/>
      <c r="E6" s="803"/>
      <c r="F6" s="803"/>
      <c r="G6" s="803"/>
      <c r="H6" s="803"/>
      <c r="I6" s="804"/>
      <c r="J6" s="768"/>
      <c r="K6" s="789"/>
      <c r="L6" s="789"/>
      <c r="M6" s="791"/>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93" t="s">
        <v>2205</v>
      </c>
      <c r="B10" s="794"/>
      <c r="C10" s="794"/>
      <c r="D10" s="794"/>
      <c r="E10" s="507" t="s">
        <v>2206</v>
      </c>
      <c r="F10" s="508"/>
      <c r="H10" s="795" t="s">
        <v>2207</v>
      </c>
      <c r="I10" s="795"/>
      <c r="J10" s="509" t="s">
        <v>2206</v>
      </c>
      <c r="K10" s="510"/>
      <c r="L10" s="510"/>
      <c r="M10" s="511"/>
    </row>
    <row r="11" spans="1:13" s="488" customFormat="1" ht="24" customHeight="1">
      <c r="A11" s="512" t="s">
        <v>939</v>
      </c>
      <c r="B11" s="513"/>
      <c r="C11" s="792"/>
      <c r="D11" s="792"/>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51"/>
      <c r="L12" s="751"/>
      <c r="M12" s="752"/>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53" t="s">
        <v>2202</v>
      </c>
      <c r="F25" s="753"/>
      <c r="G25" s="753"/>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4" t="s">
        <v>942</v>
      </c>
      <c r="B27" s="755"/>
      <c r="C27" s="755"/>
      <c r="D27" s="755"/>
      <c r="E27" s="755"/>
      <c r="F27" s="755"/>
      <c r="G27" s="755"/>
      <c r="H27" s="755"/>
      <c r="I27" s="755"/>
      <c r="J27" s="755"/>
      <c r="K27" s="755"/>
      <c r="L27" s="755"/>
      <c r="M27" s="756"/>
    </row>
    <row r="28" spans="1:13" ht="13.5" thickBot="1">
      <c r="A28" s="554"/>
      <c r="B28" s="555"/>
      <c r="C28" s="555"/>
      <c r="D28" s="555"/>
      <c r="E28" s="555"/>
      <c r="F28" s="555"/>
      <c r="G28" s="555"/>
      <c r="H28" s="555"/>
      <c r="I28" s="555"/>
      <c r="J28" s="555"/>
      <c r="K28" s="555"/>
      <c r="L28" s="555"/>
      <c r="M28" s="556"/>
    </row>
    <row r="29" spans="1:13" ht="25.5">
      <c r="A29" s="557" t="s">
        <v>943</v>
      </c>
      <c r="B29" s="757" t="s">
        <v>944</v>
      </c>
      <c r="C29" s="758"/>
      <c r="D29" s="758"/>
      <c r="E29" s="758"/>
      <c r="F29" s="758"/>
      <c r="G29" s="758"/>
      <c r="H29" s="758"/>
      <c r="I29" s="759"/>
      <c r="J29" s="558" t="s">
        <v>2215</v>
      </c>
      <c r="K29" s="760" t="s">
        <v>945</v>
      </c>
      <c r="L29" s="761"/>
      <c r="M29" s="557" t="s">
        <v>946</v>
      </c>
    </row>
    <row r="30" spans="1:13" ht="13.5" thickBot="1">
      <c r="A30" s="559"/>
      <c r="B30" s="560"/>
      <c r="C30" s="561"/>
      <c r="D30" s="561"/>
      <c r="E30" s="561"/>
      <c r="F30" s="561"/>
      <c r="G30" s="561"/>
      <c r="H30" s="561"/>
      <c r="I30" s="561"/>
      <c r="J30" s="562"/>
      <c r="K30" s="744"/>
      <c r="L30" s="745"/>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22" t="s">
        <v>944</v>
      </c>
      <c r="B34" s="723"/>
      <c r="C34" s="723"/>
      <c r="D34" s="723"/>
      <c r="E34" s="723"/>
      <c r="F34" s="723"/>
      <c r="G34" s="742"/>
      <c r="H34" s="746" t="s">
        <v>948</v>
      </c>
      <c r="I34" s="747"/>
      <c r="J34" s="570" t="s">
        <v>949</v>
      </c>
      <c r="K34" s="743" t="s">
        <v>950</v>
      </c>
      <c r="L34" s="742"/>
      <c r="M34" s="571" t="s">
        <v>951</v>
      </c>
    </row>
    <row r="35" spans="1:13" s="572" customFormat="1" ht="12">
      <c r="A35" s="748"/>
      <c r="B35" s="749"/>
      <c r="C35" s="749"/>
      <c r="D35" s="749"/>
      <c r="E35" s="749"/>
      <c r="F35" s="749"/>
      <c r="G35" s="727"/>
      <c r="H35" s="750"/>
      <c r="I35" s="728"/>
      <c r="J35" s="573"/>
      <c r="K35" s="726"/>
      <c r="L35" s="727"/>
      <c r="M35" s="574"/>
    </row>
    <row r="36" spans="1:13" s="572" customFormat="1" thickBot="1">
      <c r="A36" s="739"/>
      <c r="B36" s="740"/>
      <c r="C36" s="740"/>
      <c r="D36" s="740"/>
      <c r="E36" s="740"/>
      <c r="F36" s="740"/>
      <c r="G36" s="721"/>
      <c r="H36" s="741"/>
      <c r="I36" s="729"/>
      <c r="J36" s="575"/>
      <c r="K36" s="720"/>
      <c r="L36" s="721"/>
      <c r="M36" s="576"/>
    </row>
    <row r="37" spans="1:13" s="572" customFormat="1" thickBot="1">
      <c r="A37" s="715" t="s">
        <v>953</v>
      </c>
      <c r="B37" s="716"/>
      <c r="C37" s="716"/>
      <c r="D37" s="716"/>
      <c r="E37" s="716"/>
      <c r="F37" s="716"/>
      <c r="G37" s="716"/>
      <c r="H37" s="716"/>
      <c r="I37" s="716"/>
      <c r="J37" s="716"/>
      <c r="K37" s="716"/>
      <c r="L37" s="717"/>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22" t="s">
        <v>944</v>
      </c>
      <c r="B41" s="723"/>
      <c r="C41" s="723"/>
      <c r="D41" s="723"/>
      <c r="E41" s="723"/>
      <c r="F41" s="723"/>
      <c r="G41" s="723"/>
      <c r="H41" s="742"/>
      <c r="I41" s="586" t="s">
        <v>945</v>
      </c>
      <c r="J41" s="570" t="s">
        <v>946</v>
      </c>
      <c r="K41" s="743" t="s">
        <v>955</v>
      </c>
      <c r="L41" s="742"/>
      <c r="M41" s="571" t="s">
        <v>951</v>
      </c>
    </row>
    <row r="42" spans="1:13" s="572" customFormat="1" ht="12">
      <c r="A42" s="709"/>
      <c r="B42" s="710"/>
      <c r="C42" s="710"/>
      <c r="D42" s="710"/>
      <c r="E42" s="710"/>
      <c r="F42" s="710"/>
      <c r="G42" s="710"/>
      <c r="H42" s="728"/>
      <c r="I42" s="587"/>
      <c r="J42" s="573"/>
      <c r="K42" s="726"/>
      <c r="L42" s="727"/>
      <c r="M42" s="574"/>
    </row>
    <row r="43" spans="1:13" s="572" customFormat="1" thickBot="1">
      <c r="A43" s="718"/>
      <c r="B43" s="719"/>
      <c r="C43" s="719"/>
      <c r="D43" s="719"/>
      <c r="E43" s="719"/>
      <c r="F43" s="719"/>
      <c r="G43" s="719"/>
      <c r="H43" s="729"/>
      <c r="I43" s="588"/>
      <c r="J43" s="589"/>
      <c r="K43" s="720"/>
      <c r="L43" s="721"/>
      <c r="M43" s="590"/>
    </row>
    <row r="44" spans="1:13" s="572" customFormat="1" thickBot="1">
      <c r="A44" s="715" t="s">
        <v>953</v>
      </c>
      <c r="B44" s="716"/>
      <c r="C44" s="716"/>
      <c r="D44" s="716"/>
      <c r="E44" s="716"/>
      <c r="F44" s="716"/>
      <c r="G44" s="716"/>
      <c r="H44" s="716"/>
      <c r="I44" s="716"/>
      <c r="J44" s="716"/>
      <c r="K44" s="716"/>
      <c r="L44" s="717"/>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30" t="s">
        <v>957</v>
      </c>
      <c r="B48" s="731"/>
      <c r="C48" s="731"/>
      <c r="D48" s="731"/>
      <c r="E48" s="732"/>
      <c r="F48" s="593"/>
      <c r="G48" s="594" t="s">
        <v>945</v>
      </c>
      <c r="H48" s="595" t="s">
        <v>958</v>
      </c>
      <c r="I48" s="596" t="s">
        <v>2233</v>
      </c>
      <c r="J48" s="595" t="s">
        <v>2234</v>
      </c>
      <c r="K48" s="733" t="s">
        <v>961</v>
      </c>
      <c r="L48" s="732"/>
      <c r="M48" s="597" t="s">
        <v>951</v>
      </c>
    </row>
    <row r="49" spans="1:13" s="572" customFormat="1" ht="12">
      <c r="A49" s="598"/>
      <c r="B49" s="599"/>
      <c r="C49" s="599"/>
      <c r="D49" s="599"/>
      <c r="E49" s="599"/>
      <c r="F49" s="599"/>
      <c r="G49" s="600"/>
      <c r="H49" s="573"/>
      <c r="I49" s="587"/>
      <c r="J49" s="573"/>
      <c r="K49" s="726"/>
      <c r="L49" s="727"/>
      <c r="M49" s="574"/>
    </row>
    <row r="50" spans="1:13" s="572" customFormat="1" thickBot="1">
      <c r="A50" s="601"/>
      <c r="B50" s="602"/>
      <c r="C50" s="602"/>
      <c r="D50" s="602"/>
      <c r="E50" s="602"/>
      <c r="F50" s="602"/>
      <c r="G50" s="603"/>
      <c r="H50" s="575"/>
      <c r="I50" s="585"/>
      <c r="J50" s="575"/>
      <c r="K50" s="720"/>
      <c r="L50" s="721"/>
      <c r="M50" s="576"/>
    </row>
    <row r="51" spans="1:13" s="572" customFormat="1" thickBot="1">
      <c r="A51" s="734" t="s">
        <v>953</v>
      </c>
      <c r="B51" s="735"/>
      <c r="C51" s="735"/>
      <c r="D51" s="735"/>
      <c r="E51" s="735"/>
      <c r="F51" s="735"/>
      <c r="G51" s="735"/>
      <c r="H51" s="735"/>
      <c r="I51" s="735"/>
      <c r="J51" s="735"/>
      <c r="K51" s="735"/>
      <c r="L51" s="736"/>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30" t="s">
        <v>944</v>
      </c>
      <c r="B55" s="731"/>
      <c r="C55" s="731"/>
      <c r="D55" s="731"/>
      <c r="E55" s="731"/>
      <c r="F55" s="731"/>
      <c r="G55" s="732"/>
      <c r="H55" s="594" t="s">
        <v>964</v>
      </c>
      <c r="I55" s="596" t="s">
        <v>965</v>
      </c>
      <c r="J55" s="595" t="s">
        <v>966</v>
      </c>
      <c r="K55" s="737" t="s">
        <v>950</v>
      </c>
      <c r="L55" s="738"/>
      <c r="M55" s="605" t="s">
        <v>951</v>
      </c>
    </row>
    <row r="56" spans="1:13" s="572" customFormat="1" ht="12">
      <c r="A56" s="709"/>
      <c r="B56" s="710"/>
      <c r="C56" s="710"/>
      <c r="D56" s="710"/>
      <c r="E56" s="710"/>
      <c r="F56" s="710"/>
      <c r="G56" s="710"/>
      <c r="H56" s="573"/>
      <c r="I56" s="587"/>
      <c r="J56" s="573"/>
      <c r="K56" s="726"/>
      <c r="L56" s="727"/>
      <c r="M56" s="574"/>
    </row>
    <row r="57" spans="1:13" s="572" customFormat="1" thickBot="1">
      <c r="A57" s="718"/>
      <c r="B57" s="719"/>
      <c r="C57" s="719"/>
      <c r="D57" s="719"/>
      <c r="E57" s="719"/>
      <c r="F57" s="719"/>
      <c r="G57" s="719"/>
      <c r="H57" s="575"/>
      <c r="I57" s="585"/>
      <c r="J57" s="575"/>
      <c r="K57" s="720"/>
      <c r="L57" s="721"/>
      <c r="M57" s="576"/>
    </row>
    <row r="58" spans="1:13" s="572" customFormat="1" thickBot="1">
      <c r="A58" s="715" t="s">
        <v>953</v>
      </c>
      <c r="B58" s="716"/>
      <c r="C58" s="716"/>
      <c r="D58" s="716"/>
      <c r="E58" s="716"/>
      <c r="F58" s="716"/>
      <c r="G58" s="716"/>
      <c r="H58" s="716"/>
      <c r="I58" s="716"/>
      <c r="J58" s="716"/>
      <c r="K58" s="716"/>
      <c r="L58" s="717"/>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5" t="s">
        <v>967</v>
      </c>
      <c r="B60" s="716"/>
      <c r="C60" s="716"/>
      <c r="D60" s="716"/>
      <c r="E60" s="716"/>
      <c r="F60" s="716"/>
      <c r="G60" s="716"/>
      <c r="H60" s="716"/>
      <c r="I60" s="716"/>
      <c r="J60" s="716"/>
      <c r="K60" s="716"/>
      <c r="L60" s="717"/>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22" t="s">
        <v>944</v>
      </c>
      <c r="B64" s="723"/>
      <c r="C64" s="723"/>
      <c r="D64" s="723"/>
      <c r="E64" s="723"/>
      <c r="F64" s="723"/>
      <c r="G64" s="723"/>
      <c r="H64" s="606"/>
      <c r="I64" s="607"/>
      <c r="J64" s="608" t="s">
        <v>970</v>
      </c>
      <c r="K64" s="724" t="s">
        <v>971</v>
      </c>
      <c r="L64" s="725"/>
      <c r="M64" s="609"/>
    </row>
    <row r="65" spans="1:13" s="572" customFormat="1" ht="12">
      <c r="A65" s="709" t="s">
        <v>2235</v>
      </c>
      <c r="B65" s="710"/>
      <c r="C65" s="710"/>
      <c r="D65" s="710"/>
      <c r="E65" s="710"/>
      <c r="F65" s="710"/>
      <c r="G65" s="710"/>
      <c r="H65" s="610"/>
      <c r="I65" s="611"/>
      <c r="J65" s="612"/>
      <c r="K65" s="711"/>
      <c r="L65" s="712"/>
      <c r="M65" s="613"/>
    </row>
    <row r="66" spans="1:13" s="572" customFormat="1" ht="12">
      <c r="A66" s="614" t="s">
        <v>973</v>
      </c>
      <c r="B66" s="615"/>
      <c r="C66" s="615"/>
      <c r="D66" s="615"/>
      <c r="E66" s="615"/>
      <c r="F66" s="615"/>
      <c r="G66" s="615"/>
      <c r="H66" s="610"/>
      <c r="I66" s="611"/>
      <c r="J66" s="612"/>
      <c r="K66" s="711"/>
      <c r="L66" s="712"/>
      <c r="M66" s="613"/>
    </row>
    <row r="67" spans="1:13" s="572" customFormat="1" thickBot="1">
      <c r="A67" s="601" t="s">
        <v>974</v>
      </c>
      <c r="B67" s="602"/>
      <c r="C67" s="602"/>
      <c r="D67" s="602"/>
      <c r="E67" s="602"/>
      <c r="F67" s="602"/>
      <c r="G67" s="602"/>
      <c r="H67" s="616"/>
      <c r="I67" s="617"/>
      <c r="J67" s="612"/>
      <c r="K67" s="713"/>
      <c r="L67" s="714"/>
      <c r="M67" s="613"/>
    </row>
    <row r="68" spans="1:13" s="572" customFormat="1" thickBot="1">
      <c r="A68" s="715" t="s">
        <v>953</v>
      </c>
      <c r="B68" s="716"/>
      <c r="C68" s="716"/>
      <c r="D68" s="716"/>
      <c r="E68" s="716"/>
      <c r="F68" s="716"/>
      <c r="G68" s="716"/>
      <c r="H68" s="716"/>
      <c r="I68" s="716"/>
      <c r="J68" s="716"/>
      <c r="K68" s="716"/>
      <c r="L68" s="717"/>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5" t="s">
        <v>2236</v>
      </c>
      <c r="B70" s="716"/>
      <c r="C70" s="716"/>
      <c r="D70" s="716"/>
      <c r="E70" s="716"/>
      <c r="F70" s="716"/>
      <c r="G70" s="716"/>
      <c r="H70" s="716"/>
      <c r="I70" s="716"/>
      <c r="J70" s="716"/>
      <c r="K70" s="716"/>
      <c r="L70" s="717"/>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9" t="s">
        <v>2218</v>
      </c>
      <c r="B87" s="700"/>
      <c r="C87" s="700"/>
      <c r="D87" s="700"/>
      <c r="E87" s="700"/>
      <c r="F87" s="700"/>
      <c r="G87" s="700"/>
      <c r="H87" s="700"/>
      <c r="I87" s="700"/>
      <c r="J87" s="700"/>
      <c r="K87" s="700"/>
      <c r="L87" s="700"/>
      <c r="M87" s="701"/>
    </row>
    <row r="88" spans="1:13" ht="17.25" customHeight="1">
      <c r="A88" s="699"/>
      <c r="B88" s="700"/>
      <c r="C88" s="700"/>
      <c r="D88" s="700"/>
      <c r="E88" s="700"/>
      <c r="F88" s="700"/>
      <c r="G88" s="700"/>
      <c r="H88" s="700"/>
      <c r="I88" s="700"/>
      <c r="J88" s="700"/>
      <c r="K88" s="700"/>
      <c r="L88" s="700"/>
      <c r="M88" s="701"/>
    </row>
    <row r="89" spans="1:13" ht="18.75" customHeight="1">
      <c r="A89" s="702" t="s">
        <v>2219</v>
      </c>
      <c r="B89" s="703"/>
      <c r="C89" s="703"/>
      <c r="D89" s="703"/>
      <c r="E89" s="703"/>
      <c r="F89" s="703"/>
      <c r="G89" s="703"/>
      <c r="H89" s="703"/>
      <c r="I89" s="703"/>
      <c r="J89" s="703"/>
      <c r="K89" s="703"/>
      <c r="L89" s="703"/>
      <c r="M89" s="704"/>
    </row>
    <row r="90" spans="1:13" ht="21.75" customHeight="1">
      <c r="A90" s="702"/>
      <c r="B90" s="703"/>
      <c r="C90" s="703"/>
      <c r="D90" s="703"/>
      <c r="E90" s="703"/>
      <c r="F90" s="703"/>
      <c r="G90" s="703"/>
      <c r="H90" s="703"/>
      <c r="I90" s="703"/>
      <c r="J90" s="703"/>
      <c r="K90" s="703"/>
      <c r="L90" s="703"/>
      <c r="M90" s="704"/>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5"/>
      <c r="J100" s="705"/>
      <c r="K100" s="705"/>
      <c r="L100" s="705"/>
      <c r="M100" s="706"/>
    </row>
    <row r="101" spans="1:13" ht="13.5" thickBot="1">
      <c r="A101" s="642" t="s">
        <v>2221</v>
      </c>
      <c r="B101" s="643"/>
      <c r="C101" s="643"/>
      <c r="D101" s="644"/>
      <c r="E101" s="644"/>
      <c r="F101" s="644"/>
      <c r="G101" s="644"/>
      <c r="H101" s="644"/>
      <c r="I101" s="707"/>
      <c r="J101" s="707"/>
      <c r="K101" s="707"/>
      <c r="L101" s="707"/>
      <c r="M101" s="70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76" zoomScale="78" zoomScaleNormal="78" workbookViewId="0">
      <selection activeCell="N88" sqref="N8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9" t="s">
        <v>2205</v>
      </c>
      <c r="C10" s="910"/>
      <c r="D10" s="910"/>
      <c r="E10" s="910"/>
      <c r="F10" s="357" t="s">
        <v>2206</v>
      </c>
      <c r="G10" s="79"/>
      <c r="H10" s="358"/>
      <c r="I10" s="911" t="s">
        <v>2207</v>
      </c>
      <c r="J10" s="911"/>
      <c r="K10" s="359"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12" t="s">
        <v>2222</v>
      </c>
      <c r="G25" s="913"/>
      <c r="H25" s="913"/>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VLOOKUP(A36,EQUIPOS!A6:D161,4,FALSE)</f>
        <v>205476.92487069883</v>
      </c>
      <c r="L36" s="269"/>
      <c r="M36" s="270">
        <v>0.15</v>
      </c>
      <c r="N36" s="271">
        <f>K36/M36</f>
        <v>1369846.165804659</v>
      </c>
    </row>
    <row r="37" spans="1:14">
      <c r="A37" t="s">
        <v>150</v>
      </c>
      <c r="B37" s="844" t="str">
        <f>VLOOKUP(A37,EQUIPOS!A7:D154,3,FALSE)</f>
        <v>Cargador : Potencia en el volante 125 hp, Clasificación de RPM del motor 2300.</v>
      </c>
      <c r="C37" s="845"/>
      <c r="D37" s="845"/>
      <c r="E37" s="845"/>
      <c r="F37" s="845"/>
      <c r="G37" s="845"/>
      <c r="H37" s="846"/>
      <c r="I37" s="266"/>
      <c r="J37" s="267"/>
      <c r="K37" s="268">
        <f>VLOOKUP(A37,EQUIPOS!A7:D162,4,FALSE)</f>
        <v>178459.76088770002</v>
      </c>
      <c r="L37" s="269"/>
      <c r="M37" s="270">
        <v>0.15</v>
      </c>
      <c r="N37" s="271">
        <f>K37/M37</f>
        <v>1189731.7392513335</v>
      </c>
    </row>
    <row r="38" spans="1:14">
      <c r="A38" t="s">
        <v>273</v>
      </c>
      <c r="B38" s="844" t="str">
        <f>VLOOKUP(A38,EQUIPOS!A8:D154,3,FALSE)</f>
        <v>Motosierra, 93.6 cm3 - 7.1 HP, 45-90 cm - 7.9 kg</v>
      </c>
      <c r="C38" s="845"/>
      <c r="D38" s="845"/>
      <c r="E38" s="845"/>
      <c r="F38" s="845"/>
      <c r="G38" s="845"/>
      <c r="H38" s="846"/>
      <c r="I38" s="266"/>
      <c r="J38" s="267"/>
      <c r="K38" s="268">
        <f>VLOOKUP(A38,EQUIPOS!A8:D163,4,FALSE)</f>
        <v>7629.093745199214</v>
      </c>
      <c r="L38" s="269"/>
      <c r="M38" s="270">
        <v>0.15</v>
      </c>
      <c r="N38" s="272">
        <f>K38/M38</f>
        <v>50860.624967994765</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9021.8333333333339</v>
      </c>
    </row>
    <row r="43" spans="1:14" ht="15.75" thickBot="1">
      <c r="B43" s="831" t="s">
        <v>953</v>
      </c>
      <c r="C43" s="832"/>
      <c r="D43" s="832"/>
      <c r="E43" s="832"/>
      <c r="F43" s="832"/>
      <c r="G43" s="832"/>
      <c r="H43" s="832"/>
      <c r="I43" s="832"/>
      <c r="J43" s="832"/>
      <c r="K43" s="832"/>
      <c r="L43" s="832"/>
      <c r="M43" s="833"/>
      <c r="N43" s="99">
        <f>SUM(N36:N42)</f>
        <v>2619460.3633573204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5" t="s">
        <v>957</v>
      </c>
      <c r="C58" s="806"/>
      <c r="D58" s="806"/>
      <c r="E58" s="806"/>
      <c r="F58" s="806"/>
      <c r="G58" s="807"/>
      <c r="H58" s="73" t="s">
        <v>945</v>
      </c>
      <c r="I58" s="74" t="s">
        <v>958</v>
      </c>
      <c r="J58" s="75" t="s">
        <v>959</v>
      </c>
      <c r="K58" s="73" t="s">
        <v>960</v>
      </c>
      <c r="L58" s="834" t="s">
        <v>961</v>
      </c>
      <c r="M58" s="807"/>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35">
        <v>983.54</v>
      </c>
      <c r="M59" s="836"/>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20"/>
      <c r="M64" s="821"/>
      <c r="N64" s="295"/>
    </row>
    <row r="65" spans="1:15" ht="15.75" thickBot="1">
      <c r="B65" s="837" t="s">
        <v>953</v>
      </c>
      <c r="C65" s="838"/>
      <c r="D65" s="838"/>
      <c r="E65" s="838"/>
      <c r="F65" s="838"/>
      <c r="G65" s="838"/>
      <c r="H65" s="838"/>
      <c r="I65" s="838"/>
      <c r="J65" s="838"/>
      <c r="K65" s="838"/>
      <c r="L65" s="838"/>
      <c r="M65" s="839"/>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48"/>
      <c r="J75" s="48"/>
      <c r="K75" s="48"/>
      <c r="L75" s="820"/>
      <c r="M75" s="821"/>
      <c r="N75" s="295"/>
    </row>
    <row r="76" spans="1:15" ht="15.75" thickBot="1">
      <c r="B76" s="831" t="s">
        <v>953</v>
      </c>
      <c r="C76" s="832"/>
      <c r="D76" s="832"/>
      <c r="E76" s="832"/>
      <c r="F76" s="832"/>
      <c r="G76" s="832"/>
      <c r="H76" s="832"/>
      <c r="I76" s="838"/>
      <c r="J76" s="838"/>
      <c r="K76" s="838"/>
      <c r="L76" s="838"/>
      <c r="M76" s="839"/>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2834320.9300239868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566864.18600479735</v>
      </c>
      <c r="M83" s="866"/>
      <c r="N83" s="51"/>
    </row>
    <row r="84" spans="1:14">
      <c r="B84" s="89" t="s">
        <v>973</v>
      </c>
      <c r="C84" s="90"/>
      <c r="D84" s="90"/>
      <c r="E84" s="90"/>
      <c r="F84" s="90"/>
      <c r="G84" s="90"/>
      <c r="H84" s="90"/>
      <c r="I84" s="87"/>
      <c r="J84" s="88"/>
      <c r="K84" s="303">
        <v>0.05</v>
      </c>
      <c r="L84" s="865">
        <f>N78*K84</f>
        <v>141716.04650119934</v>
      </c>
      <c r="M84" s="866"/>
      <c r="N84" s="51"/>
    </row>
    <row r="85" spans="1:14" ht="15.75" thickBot="1">
      <c r="B85" s="91" t="s">
        <v>974</v>
      </c>
      <c r="C85" s="92"/>
      <c r="D85" s="92"/>
      <c r="E85" s="92"/>
      <c r="F85" s="92"/>
      <c r="G85" s="92"/>
      <c r="H85" s="92"/>
      <c r="I85" s="93"/>
      <c r="J85" s="94"/>
      <c r="K85" s="304">
        <v>0.05</v>
      </c>
      <c r="L85" s="867">
        <f>N78*K85</f>
        <v>141716.04650119934</v>
      </c>
      <c r="M85" s="868"/>
      <c r="N85" s="51"/>
    </row>
    <row r="86" spans="1:14" ht="15.75" thickBot="1">
      <c r="B86" s="831" t="s">
        <v>953</v>
      </c>
      <c r="C86" s="832"/>
      <c r="D86" s="832"/>
      <c r="E86" s="832"/>
      <c r="F86" s="832"/>
      <c r="G86" s="832"/>
      <c r="H86" s="832"/>
      <c r="I86" s="832"/>
      <c r="J86" s="832"/>
      <c r="K86" s="832"/>
      <c r="L86" s="832"/>
      <c r="M86" s="833"/>
      <c r="N86" s="52">
        <f>L83+L84+L85</f>
        <v>850296.27900719608</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7">
        <f>N78+N86</f>
        <v>3684617.2090311828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4"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249</v>
      </c>
      <c r="B36" s="844" t="str">
        <f>VLOOKUP(A36,EQUIPOS!A6:D154,3,FALSE)</f>
        <v>Guadañadora, Cilindraje 41.5 cm3, Longitud del mango 1450 mm, Peso 7.4 kg</v>
      </c>
      <c r="C36" s="845"/>
      <c r="D36" s="845"/>
      <c r="E36" s="845"/>
      <c r="F36" s="845"/>
      <c r="G36" s="845"/>
      <c r="H36" s="846"/>
      <c r="I36" s="266"/>
      <c r="J36" s="267"/>
      <c r="K36" s="268">
        <f>VLOOKUP(A36,EQUIPOS!A6:D161,4,FALSE)</f>
        <v>4068.8499974395809</v>
      </c>
      <c r="L36" s="269"/>
      <c r="M36" s="270">
        <v>0.36</v>
      </c>
      <c r="N36" s="271">
        <f>K36/M36</f>
        <v>11302.361103998835</v>
      </c>
    </row>
    <row r="37" spans="1:14">
      <c r="A37" t="s">
        <v>273</v>
      </c>
      <c r="B37" s="844" t="str">
        <f>VLOOKUP(A37,EQUIPOS!A7:D154,3,FALSE)</f>
        <v>Motosierra, 93.6 cm3 - 7.1 HP, 45-90 cm - 7.9 kg</v>
      </c>
      <c r="C37" s="845"/>
      <c r="D37" s="845"/>
      <c r="E37" s="845"/>
      <c r="F37" s="845"/>
      <c r="G37" s="845"/>
      <c r="H37" s="846"/>
      <c r="I37" s="266"/>
      <c r="J37" s="267"/>
      <c r="K37" s="268">
        <f>VLOOKUP(A37,EQUIPOS!A7:D162,4,FALSE)</f>
        <v>7629.093745199214</v>
      </c>
      <c r="L37" s="269"/>
      <c r="M37" s="270">
        <v>0.10299999999999999</v>
      </c>
      <c r="N37" s="271">
        <f>K37/M37</f>
        <v>74068.87131261373</v>
      </c>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1879.5486111111113</v>
      </c>
    </row>
    <row r="43" spans="1:14" ht="15.75" thickBot="1">
      <c r="B43" s="831" t="s">
        <v>953</v>
      </c>
      <c r="C43" s="832"/>
      <c r="D43" s="832"/>
      <c r="E43" s="832"/>
      <c r="F43" s="832"/>
      <c r="G43" s="832"/>
      <c r="H43" s="832"/>
      <c r="I43" s="832"/>
      <c r="J43" s="832"/>
      <c r="K43" s="832"/>
      <c r="L43" s="832"/>
      <c r="M43" s="833"/>
      <c r="N43" s="99">
        <f>SUM(N36:N42)</f>
        <v>87250.781027723671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35">
        <f>'900.2'!N78</f>
        <v>863.08939339627466</v>
      </c>
      <c r="M59" s="836"/>
      <c r="N59" s="286">
        <f>K59*L59</f>
        <v>43154.469669813734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43154.469669813734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167996.22291975963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33599.244583951928</v>
      </c>
      <c r="M83" s="866"/>
      <c r="N83" s="51"/>
    </row>
    <row r="84" spans="1:14">
      <c r="B84" s="89" t="s">
        <v>973</v>
      </c>
      <c r="C84" s="90"/>
      <c r="D84" s="90"/>
      <c r="E84" s="90"/>
      <c r="F84" s="90"/>
      <c r="G84" s="90"/>
      <c r="H84" s="90"/>
      <c r="I84" s="87"/>
      <c r="J84" s="88"/>
      <c r="K84" s="303">
        <v>0.05</v>
      </c>
      <c r="L84" s="865">
        <f>N78*K84</f>
        <v>8399.8111459879819</v>
      </c>
      <c r="M84" s="866"/>
      <c r="N84" s="51"/>
    </row>
    <row r="85" spans="1:14" ht="15.75" thickBot="1">
      <c r="B85" s="91" t="s">
        <v>974</v>
      </c>
      <c r="C85" s="92"/>
      <c r="D85" s="92"/>
      <c r="E85" s="92"/>
      <c r="F85" s="92"/>
      <c r="G85" s="92"/>
      <c r="H85" s="92"/>
      <c r="I85" s="93"/>
      <c r="J85" s="94"/>
      <c r="K85" s="304">
        <v>0.05</v>
      </c>
      <c r="L85" s="867">
        <f>N78*K85</f>
        <v>8399.8111459879819</v>
      </c>
      <c r="M85" s="868"/>
      <c r="N85" s="51"/>
    </row>
    <row r="86" spans="1:14" ht="15.75" thickBot="1">
      <c r="B86" s="831" t="s">
        <v>953</v>
      </c>
      <c r="C86" s="832"/>
      <c r="D86" s="832"/>
      <c r="E86" s="832"/>
      <c r="F86" s="832"/>
      <c r="G86" s="832"/>
      <c r="H86" s="832"/>
      <c r="I86" s="832"/>
      <c r="J86" s="832"/>
      <c r="K86" s="832"/>
      <c r="L86" s="832"/>
      <c r="M86" s="833"/>
      <c r="N86" s="52">
        <f>L83+L84+L85</f>
        <v>50398.866875927888</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7">
        <f>N78+N86</f>
        <v>218395.08979568753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election activeCell="D15" sqref="D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178459.76088770002</v>
      </c>
      <c r="L36" s="269"/>
      <c r="M36" s="270">
        <v>2.375</v>
      </c>
      <c r="N36" s="271">
        <f>K36/M36</f>
        <v>75140.951952715797</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2.375</v>
      </c>
      <c r="N37" s="271">
        <f>K37/M37</f>
        <v>37080.072476666493</v>
      </c>
    </row>
    <row r="38" spans="1:14">
      <c r="A38" t="s">
        <v>195</v>
      </c>
      <c r="B38" s="844" t="str">
        <f>VLOOKUP(A38,EQUIPOS!A7:D154,3,FALSE)</f>
        <v xml:space="preserve">Equipo de oxicorte, Capacidad de corte: hasta 6´´ (152mm) </v>
      </c>
      <c r="C38" s="845"/>
      <c r="D38" s="845"/>
      <c r="E38" s="845"/>
      <c r="F38" s="845"/>
      <c r="G38" s="845"/>
      <c r="H38" s="846"/>
      <c r="I38" s="266"/>
      <c r="J38" s="267"/>
      <c r="K38" s="268">
        <f>VLOOKUP(A38,EQUIPOS!A7:D162,4,FALSE)</f>
        <v>3916.2681225355964</v>
      </c>
      <c r="L38" s="269"/>
      <c r="M38" s="270">
        <v>2.375</v>
      </c>
      <c r="N38" s="272">
        <f>K38/M38</f>
        <v>1648.9549989623563</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1416.2065453389896</v>
      </c>
    </row>
    <row r="43" spans="1:14" ht="15.75" thickBot="1">
      <c r="B43" s="831" t="s">
        <v>953</v>
      </c>
      <c r="C43" s="832"/>
      <c r="D43" s="832"/>
      <c r="E43" s="832"/>
      <c r="F43" s="832"/>
      <c r="G43" s="832"/>
      <c r="H43" s="832"/>
      <c r="I43" s="832"/>
      <c r="J43" s="832"/>
      <c r="K43" s="832"/>
      <c r="L43" s="832"/>
      <c r="M43" s="833"/>
      <c r="N43" s="99">
        <f>SUM(N36:N42)</f>
        <v>115286.18597368365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182">
        <f>N43+N54+N65+N76</f>
        <v>130311.34082046982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26062.268164093966</v>
      </c>
      <c r="M83" s="866"/>
      <c r="N83" s="51"/>
    </row>
    <row r="84" spans="1:14">
      <c r="B84" s="89" t="s">
        <v>973</v>
      </c>
      <c r="C84" s="90"/>
      <c r="D84" s="90"/>
      <c r="E84" s="90"/>
      <c r="F84" s="90"/>
      <c r="G84" s="90"/>
      <c r="H84" s="90"/>
      <c r="I84" s="87"/>
      <c r="J84" s="88"/>
      <c r="K84" s="303">
        <v>0.05</v>
      </c>
      <c r="L84" s="865">
        <f>N78*K84</f>
        <v>6515.5670410234916</v>
      </c>
      <c r="M84" s="866"/>
      <c r="N84" s="51"/>
    </row>
    <row r="85" spans="1:14" ht="15.75" thickBot="1">
      <c r="B85" s="91" t="s">
        <v>974</v>
      </c>
      <c r="C85" s="92"/>
      <c r="D85" s="92"/>
      <c r="E85" s="92"/>
      <c r="F85" s="92"/>
      <c r="G85" s="92"/>
      <c r="H85" s="92"/>
      <c r="I85" s="93"/>
      <c r="J85" s="94"/>
      <c r="K85" s="304">
        <v>0.05</v>
      </c>
      <c r="L85" s="867">
        <f>N78*K85</f>
        <v>6515.5670410234916</v>
      </c>
      <c r="M85" s="868"/>
      <c r="N85" s="51"/>
    </row>
    <row r="86" spans="1:14" ht="15.75" thickBot="1">
      <c r="B86" s="831" t="s">
        <v>953</v>
      </c>
      <c r="C86" s="832"/>
      <c r="D86" s="832"/>
      <c r="E86" s="832"/>
      <c r="F86" s="832"/>
      <c r="G86" s="832"/>
      <c r="H86" s="832"/>
      <c r="I86" s="832"/>
      <c r="J86" s="832"/>
      <c r="K86" s="832"/>
      <c r="L86" s="832"/>
      <c r="M86" s="833"/>
      <c r="N86" s="52">
        <f>L83+L84+L85</f>
        <v>39093.402246140948</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52">
        <f>N78+N86</f>
        <v>169404.74306661077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c r="B106" s="869"/>
      <c r="C106" s="870"/>
      <c r="D106" s="870"/>
      <c r="E106" s="870"/>
      <c r="F106" s="870"/>
      <c r="G106" s="870"/>
      <c r="H106" s="870"/>
      <c r="I106" s="870"/>
      <c r="J106" s="870"/>
      <c r="K106" s="870"/>
      <c r="L106" s="870"/>
      <c r="M106" s="870"/>
      <c r="N106" s="871"/>
    </row>
    <row r="107" spans="2:14" ht="27.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249267.92296814232</v>
      </c>
      <c r="L36" s="269"/>
      <c r="M36" s="270">
        <v>2.5</v>
      </c>
      <c r="N36" s="271">
        <f>K36/M36</f>
        <v>99707.169187256921</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2.5</v>
      </c>
      <c r="N37" s="271">
        <f>K37/M37</f>
        <v>35226.068852833167</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3916.2681225355964</v>
      </c>
      <c r="L38" s="269"/>
      <c r="M38" s="270">
        <v>2.5</v>
      </c>
      <c r="N38" s="271">
        <f>K38/M38</f>
        <v>1566.5072490142386</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269.07924361440797</v>
      </c>
    </row>
    <row r="43" spans="1:14" ht="15.75" thickBot="1">
      <c r="B43" s="831" t="s">
        <v>953</v>
      </c>
      <c r="C43" s="832"/>
      <c r="D43" s="832"/>
      <c r="E43" s="832"/>
      <c r="F43" s="832"/>
      <c r="G43" s="832"/>
      <c r="H43" s="832"/>
      <c r="I43" s="832"/>
      <c r="J43" s="832"/>
      <c r="K43" s="832"/>
      <c r="L43" s="832"/>
      <c r="M43" s="833"/>
      <c r="N43" s="99">
        <f>SUM(N36:N42)</f>
        <v>136768.82453271872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151085.87610683541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30217.175221367084</v>
      </c>
      <c r="M83" s="866"/>
      <c r="N83" s="51"/>
    </row>
    <row r="84" spans="1:14">
      <c r="B84" s="89" t="s">
        <v>973</v>
      </c>
      <c r="C84" s="90"/>
      <c r="D84" s="90"/>
      <c r="E84" s="90"/>
      <c r="F84" s="90"/>
      <c r="G84" s="90"/>
      <c r="H84" s="90"/>
      <c r="I84" s="87"/>
      <c r="J84" s="88"/>
      <c r="K84" s="303">
        <v>0.05</v>
      </c>
      <c r="L84" s="865">
        <f>N78*K84</f>
        <v>7554.2938053417711</v>
      </c>
      <c r="M84" s="866"/>
      <c r="N84" s="51"/>
    </row>
    <row r="85" spans="1:14" ht="15.75" thickBot="1">
      <c r="B85" s="91" t="s">
        <v>974</v>
      </c>
      <c r="C85" s="92"/>
      <c r="D85" s="92"/>
      <c r="E85" s="92"/>
      <c r="F85" s="92"/>
      <c r="G85" s="92"/>
      <c r="H85" s="92"/>
      <c r="I85" s="93"/>
      <c r="J85" s="94"/>
      <c r="K85" s="304">
        <v>0.05</v>
      </c>
      <c r="L85" s="867">
        <f>N78*K85</f>
        <v>7554.2938053417711</v>
      </c>
      <c r="M85" s="868"/>
      <c r="N85" s="51"/>
    </row>
    <row r="86" spans="1:14" ht="15.75" thickBot="1">
      <c r="B86" s="831" t="s">
        <v>953</v>
      </c>
      <c r="C86" s="832"/>
      <c r="D86" s="832"/>
      <c r="E86" s="832"/>
      <c r="F86" s="832"/>
      <c r="G86" s="832"/>
      <c r="H86" s="832"/>
      <c r="I86" s="832"/>
      <c r="J86" s="832"/>
      <c r="K86" s="832"/>
      <c r="L86" s="832"/>
      <c r="M86" s="833"/>
      <c r="N86" s="52">
        <f>L83+L84+L85</f>
        <v>45325.762832050634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196411.63893888606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178459.76088770002</v>
      </c>
      <c r="L36" s="269"/>
      <c r="M36" s="270">
        <v>9.25</v>
      </c>
      <c r="N36" s="271">
        <f>K36/M36</f>
        <v>19292.947122994596</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9.25</v>
      </c>
      <c r="N37" s="271">
        <f>K37/M37</f>
        <v>9520.55914941437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58.094119895785944</v>
      </c>
    </row>
    <row r="43" spans="1:14" ht="15.75" thickBot="1">
      <c r="B43" s="831" t="s">
        <v>953</v>
      </c>
      <c r="C43" s="832"/>
      <c r="D43" s="832"/>
      <c r="E43" s="832"/>
      <c r="F43" s="832"/>
      <c r="G43" s="832"/>
      <c r="H43" s="832"/>
      <c r="I43" s="832"/>
      <c r="J43" s="832"/>
      <c r="K43" s="832"/>
      <c r="L43" s="832"/>
      <c r="M43" s="833"/>
      <c r="N43" s="99">
        <f>SUM(N36:N42)</f>
        <v>28871.60039230475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32639.395780490322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6527.8791560980644</v>
      </c>
      <c r="M83" s="866"/>
      <c r="N83" s="51"/>
    </row>
    <row r="84" spans="1:14">
      <c r="B84" s="89" t="s">
        <v>973</v>
      </c>
      <c r="C84" s="90"/>
      <c r="D84" s="90"/>
      <c r="E84" s="90"/>
      <c r="F84" s="90"/>
      <c r="G84" s="90"/>
      <c r="H84" s="90"/>
      <c r="I84" s="87"/>
      <c r="J84" s="88"/>
      <c r="K84" s="303">
        <v>0.05</v>
      </c>
      <c r="L84" s="865">
        <f>N78*K84</f>
        <v>1631.9697890245161</v>
      </c>
      <c r="M84" s="866"/>
      <c r="N84" s="51"/>
    </row>
    <row r="85" spans="1:14" ht="15.75" thickBot="1">
      <c r="B85" s="91" t="s">
        <v>974</v>
      </c>
      <c r="C85" s="92"/>
      <c r="D85" s="92"/>
      <c r="E85" s="92"/>
      <c r="F85" s="92"/>
      <c r="G85" s="92"/>
      <c r="H85" s="92"/>
      <c r="I85" s="93"/>
      <c r="J85" s="94"/>
      <c r="K85" s="304">
        <v>0.05</v>
      </c>
      <c r="L85" s="867">
        <f>N78*K85</f>
        <v>1631.9697890245161</v>
      </c>
      <c r="M85" s="868"/>
      <c r="N85" s="51"/>
    </row>
    <row r="86" spans="1:14" ht="15.75" thickBot="1">
      <c r="B86" s="831" t="s">
        <v>953</v>
      </c>
      <c r="C86" s="832"/>
      <c r="D86" s="832"/>
      <c r="E86" s="832"/>
      <c r="F86" s="832"/>
      <c r="G86" s="832"/>
      <c r="H86" s="832"/>
      <c r="I86" s="832"/>
      <c r="J86" s="832"/>
      <c r="K86" s="832"/>
      <c r="L86" s="832"/>
      <c r="M86" s="833"/>
      <c r="N86" s="52">
        <f>L83+L84+L85</f>
        <v>9791.8187341470966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42431.214514637417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180</v>
      </c>
      <c r="B36" s="844" t="str">
        <f>VLOOKUP(A36,EQUIPOS!A6:D154,3,FALSE)</f>
        <v>Compresor 120 HP, con martillo.</v>
      </c>
      <c r="C36" s="845"/>
      <c r="D36" s="845"/>
      <c r="E36" s="845"/>
      <c r="F36" s="845"/>
      <c r="G36" s="845"/>
      <c r="H36" s="846"/>
      <c r="I36" s="266"/>
      <c r="J36" s="267"/>
      <c r="K36" s="268">
        <f>VLOOKUP(A36,EQUIPOS!A6:D161,4,FALSE)</f>
        <v>88065.172132082924</v>
      </c>
      <c r="L36" s="269"/>
      <c r="M36" s="270">
        <v>2.5</v>
      </c>
      <c r="N36" s="271">
        <f>K36/M36</f>
        <v>35226.068852833167</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1082.6200000000001</v>
      </c>
    </row>
    <row r="43" spans="1:14" ht="15.75" thickBot="1">
      <c r="B43" s="831" t="s">
        <v>953</v>
      </c>
      <c r="C43" s="832"/>
      <c r="D43" s="832"/>
      <c r="E43" s="832"/>
      <c r="F43" s="832"/>
      <c r="G43" s="832"/>
      <c r="H43" s="832"/>
      <c r="I43" s="832"/>
      <c r="J43" s="832"/>
      <c r="K43" s="832"/>
      <c r="L43" s="832"/>
      <c r="M43" s="833"/>
      <c r="N43" s="99">
        <f>SUM(N36:N42)</f>
        <v>36308.688852833169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10826.2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47997.978246229439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9599.5956492458881</v>
      </c>
      <c r="M83" s="866"/>
      <c r="N83" s="51"/>
    </row>
    <row r="84" spans="1:14">
      <c r="B84" s="89" t="s">
        <v>973</v>
      </c>
      <c r="C84" s="90"/>
      <c r="D84" s="90"/>
      <c r="E84" s="90"/>
      <c r="F84" s="90"/>
      <c r="G84" s="90"/>
      <c r="H84" s="90"/>
      <c r="I84" s="87"/>
      <c r="J84" s="88"/>
      <c r="K84" s="303">
        <v>0.05</v>
      </c>
      <c r="L84" s="865">
        <f>N78*K84</f>
        <v>2399.898912311472</v>
      </c>
      <c r="M84" s="866"/>
      <c r="N84" s="51"/>
    </row>
    <row r="85" spans="1:14" ht="15.75" thickBot="1">
      <c r="B85" s="91" t="s">
        <v>974</v>
      </c>
      <c r="C85" s="92"/>
      <c r="D85" s="92"/>
      <c r="E85" s="92"/>
      <c r="F85" s="92"/>
      <c r="G85" s="92"/>
      <c r="H85" s="92"/>
      <c r="I85" s="93"/>
      <c r="J85" s="94"/>
      <c r="K85" s="304">
        <v>0.05</v>
      </c>
      <c r="L85" s="867">
        <f>N78*K85</f>
        <v>2399.898912311472</v>
      </c>
      <c r="M85" s="868"/>
      <c r="N85" s="51"/>
    </row>
    <row r="86" spans="1:14" ht="15.75" thickBot="1">
      <c r="B86" s="831" t="s">
        <v>953</v>
      </c>
      <c r="C86" s="832"/>
      <c r="D86" s="832"/>
      <c r="E86" s="832"/>
      <c r="F86" s="832"/>
      <c r="G86" s="832"/>
      <c r="H86" s="832"/>
      <c r="I86" s="832"/>
      <c r="J86" s="832"/>
      <c r="K86" s="832"/>
      <c r="L86" s="832"/>
      <c r="M86" s="833"/>
      <c r="N86" s="52">
        <f>L83+L84+L85</f>
        <v>14399.393473868831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62397.371720098272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178459.76088770002</v>
      </c>
      <c r="L36" s="269"/>
      <c r="M36" s="270">
        <v>2.375</v>
      </c>
      <c r="N36" s="271">
        <f>K36/M36</f>
        <v>75140.951952715797</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2.375</v>
      </c>
      <c r="N37" s="271">
        <f>K37/M37</f>
        <v>37080.072476666493</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3916.2681225355964</v>
      </c>
      <c r="L38" s="269"/>
      <c r="M38" s="270">
        <v>2.375</v>
      </c>
      <c r="N38" s="271">
        <f>K38/M38</f>
        <v>1648.9549989623563</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1416.2065453389896</v>
      </c>
    </row>
    <row r="43" spans="1:14" ht="15.75" thickBot="1">
      <c r="B43" s="831" t="s">
        <v>953</v>
      </c>
      <c r="C43" s="832"/>
      <c r="D43" s="832"/>
      <c r="E43" s="832"/>
      <c r="F43" s="832"/>
      <c r="G43" s="832"/>
      <c r="H43" s="832"/>
      <c r="I43" s="832"/>
      <c r="J43" s="832"/>
      <c r="K43" s="832"/>
      <c r="L43" s="832"/>
      <c r="M43" s="833"/>
      <c r="N43" s="99">
        <f>SUM(N36:N42)</f>
        <v>115286.18597368365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130311.34082046982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26062.268164093966</v>
      </c>
      <c r="M83" s="866"/>
      <c r="N83" s="51"/>
    </row>
    <row r="84" spans="1:14">
      <c r="B84" s="89" t="s">
        <v>973</v>
      </c>
      <c r="C84" s="90"/>
      <c r="D84" s="90"/>
      <c r="E84" s="90"/>
      <c r="F84" s="90"/>
      <c r="G84" s="90"/>
      <c r="H84" s="90"/>
      <c r="I84" s="87"/>
      <c r="J84" s="88"/>
      <c r="K84" s="303">
        <v>0.05</v>
      </c>
      <c r="L84" s="865">
        <f>N78*K84</f>
        <v>6515.5670410234916</v>
      </c>
      <c r="M84" s="866"/>
      <c r="N84" s="51"/>
    </row>
    <row r="85" spans="1:14" ht="15.75" thickBot="1">
      <c r="B85" s="91" t="s">
        <v>974</v>
      </c>
      <c r="C85" s="92"/>
      <c r="D85" s="92"/>
      <c r="E85" s="92"/>
      <c r="F85" s="92"/>
      <c r="G85" s="92"/>
      <c r="H85" s="92"/>
      <c r="I85" s="93"/>
      <c r="J85" s="94"/>
      <c r="K85" s="304">
        <v>0.05</v>
      </c>
      <c r="L85" s="867">
        <f>N78*K85</f>
        <v>6515.5670410234916</v>
      </c>
      <c r="M85" s="868"/>
      <c r="N85" s="51"/>
    </row>
    <row r="86" spans="1:14" ht="15.75" thickBot="1">
      <c r="B86" s="831" t="s">
        <v>953</v>
      </c>
      <c r="C86" s="832"/>
      <c r="D86" s="832"/>
      <c r="E86" s="832"/>
      <c r="F86" s="832"/>
      <c r="G86" s="832"/>
      <c r="H86" s="832"/>
      <c r="I86" s="832"/>
      <c r="J86" s="832"/>
      <c r="K86" s="832"/>
      <c r="L86" s="832"/>
      <c r="M86" s="833"/>
      <c r="N86" s="52">
        <f>L83+L84+L85</f>
        <v>39093.402246140948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169404.74306661077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249267.92296814232</v>
      </c>
      <c r="L36" s="269"/>
      <c r="M36" s="270">
        <v>2.5</v>
      </c>
      <c r="N36" s="271">
        <f>K36/M36</f>
        <v>99707.169187256921</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2.5</v>
      </c>
      <c r="N37" s="271">
        <f>K37/M37</f>
        <v>35226.068852833167</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3916.2681225355964</v>
      </c>
      <c r="L38" s="269"/>
      <c r="M38" s="270">
        <v>2.5</v>
      </c>
      <c r="N38" s="271">
        <f>K38/M38</f>
        <v>1566.5072490142386</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269.07924361440797</v>
      </c>
    </row>
    <row r="43" spans="1:14" ht="15.75" thickBot="1">
      <c r="B43" s="831" t="s">
        <v>953</v>
      </c>
      <c r="C43" s="832"/>
      <c r="D43" s="832"/>
      <c r="E43" s="832"/>
      <c r="F43" s="832"/>
      <c r="G43" s="832"/>
      <c r="H43" s="832"/>
      <c r="I43" s="832"/>
      <c r="J43" s="832"/>
      <c r="K43" s="832"/>
      <c r="L43" s="832"/>
      <c r="M43" s="833"/>
      <c r="N43" s="99">
        <f>SUM(N36:N42)</f>
        <v>136768.82453271872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863.08939339627466</v>
      </c>
      <c r="M59" s="836"/>
      <c r="N59" s="286">
        <f>K59*L59</f>
        <v>863.08939339627466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863.08939339627466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151085.87610683541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30217.175221367084</v>
      </c>
      <c r="M83" s="866"/>
      <c r="N83" s="51"/>
    </row>
    <row r="84" spans="1:14">
      <c r="B84" s="89" t="s">
        <v>973</v>
      </c>
      <c r="C84" s="90"/>
      <c r="D84" s="90"/>
      <c r="E84" s="90"/>
      <c r="F84" s="90"/>
      <c r="G84" s="90"/>
      <c r="H84" s="90"/>
      <c r="I84" s="87"/>
      <c r="J84" s="88"/>
      <c r="K84" s="303">
        <v>0.05</v>
      </c>
      <c r="L84" s="865">
        <f>N78*K84</f>
        <v>7554.2938053417711</v>
      </c>
      <c r="M84" s="866"/>
      <c r="N84" s="51"/>
    </row>
    <row r="85" spans="1:14" ht="15.75" thickBot="1">
      <c r="B85" s="91" t="s">
        <v>974</v>
      </c>
      <c r="C85" s="92"/>
      <c r="D85" s="92"/>
      <c r="E85" s="92"/>
      <c r="F85" s="92"/>
      <c r="G85" s="92"/>
      <c r="H85" s="92"/>
      <c r="I85" s="93"/>
      <c r="J85" s="94"/>
      <c r="K85" s="304">
        <v>0.05</v>
      </c>
      <c r="L85" s="867">
        <f>N78*K85</f>
        <v>7554.2938053417711</v>
      </c>
      <c r="M85" s="868"/>
      <c r="N85" s="51"/>
    </row>
    <row r="86" spans="1:14" ht="15.75" thickBot="1">
      <c r="B86" s="831" t="s">
        <v>953</v>
      </c>
      <c r="C86" s="832"/>
      <c r="D86" s="832"/>
      <c r="E86" s="832"/>
      <c r="F86" s="832"/>
      <c r="G86" s="832"/>
      <c r="H86" s="832"/>
      <c r="I86" s="832"/>
      <c r="J86" s="832"/>
      <c r="K86" s="832"/>
      <c r="L86" s="832"/>
      <c r="M86" s="833"/>
      <c r="N86" s="52">
        <f>L83+L84+L85</f>
        <v>45325.762832050634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196411.63893888606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249267.92296814232</v>
      </c>
      <c r="L36" s="269"/>
      <c r="M36" s="270">
        <v>2.5</v>
      </c>
      <c r="N36" s="271">
        <f>K36/M36</f>
        <v>99707.169187256921</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2.5</v>
      </c>
      <c r="N37" s="271">
        <f>K37/M37</f>
        <v>35226.068852833167</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3916.2681225355964</v>
      </c>
      <c r="L38" s="269"/>
      <c r="M38" s="270">
        <v>2.5</v>
      </c>
      <c r="N38" s="271">
        <f>K38/M38</f>
        <v>1566.5072490142386</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214.948243614408</v>
      </c>
    </row>
    <row r="43" spans="1:14" ht="15.75" thickBot="1">
      <c r="B43" s="831" t="s">
        <v>953</v>
      </c>
      <c r="C43" s="832"/>
      <c r="D43" s="832"/>
      <c r="E43" s="832"/>
      <c r="F43" s="832"/>
      <c r="G43" s="832"/>
      <c r="H43" s="832"/>
      <c r="I43" s="832"/>
      <c r="J43" s="832"/>
      <c r="K43" s="832"/>
      <c r="L43" s="832"/>
      <c r="M43" s="833"/>
      <c r="N43" s="99">
        <f>SUM(N36:N42)</f>
        <v>136714.69353271872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35">
        <f>'900.2'!N78</f>
        <v>863.08939339627466</v>
      </c>
      <c r="M59" s="836"/>
      <c r="N59" s="286">
        <f>K59*L59</f>
        <v>1208.3251507547845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1208.3251507547845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10747.412180720399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148670.43086419391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29734.086172838783</v>
      </c>
      <c r="M83" s="866"/>
      <c r="N83" s="51"/>
    </row>
    <row r="84" spans="1:14">
      <c r="B84" s="89" t="s">
        <v>973</v>
      </c>
      <c r="C84" s="90"/>
      <c r="D84" s="90"/>
      <c r="E84" s="90"/>
      <c r="F84" s="90"/>
      <c r="G84" s="90"/>
      <c r="H84" s="90"/>
      <c r="I84" s="87"/>
      <c r="J84" s="88"/>
      <c r="K84" s="303">
        <v>0.05</v>
      </c>
      <c r="L84" s="865">
        <f>N78*K84</f>
        <v>7433.5215432096957</v>
      </c>
      <c r="M84" s="866"/>
      <c r="N84" s="51"/>
    </row>
    <row r="85" spans="1:14" ht="15.75" thickBot="1">
      <c r="B85" s="91" t="s">
        <v>974</v>
      </c>
      <c r="C85" s="92"/>
      <c r="D85" s="92"/>
      <c r="E85" s="92"/>
      <c r="F85" s="92"/>
      <c r="G85" s="92"/>
      <c r="H85" s="92"/>
      <c r="I85" s="93"/>
      <c r="J85" s="94"/>
      <c r="K85" s="304">
        <v>0.05</v>
      </c>
      <c r="L85" s="867">
        <f>N78*K85</f>
        <v>7433.5215432096957</v>
      </c>
      <c r="M85" s="868"/>
      <c r="N85" s="51"/>
    </row>
    <row r="86" spans="1:14" ht="15.75" thickBot="1">
      <c r="B86" s="831" t="s">
        <v>953</v>
      </c>
      <c r="C86" s="832"/>
      <c r="D86" s="832"/>
      <c r="E86" s="832"/>
      <c r="F86" s="832"/>
      <c r="G86" s="832"/>
      <c r="H86" s="832"/>
      <c r="I86" s="832"/>
      <c r="J86" s="832"/>
      <c r="K86" s="832"/>
      <c r="L86" s="832"/>
      <c r="M86" s="833"/>
      <c r="N86" s="52">
        <f>L83+L84+L85</f>
        <v>44601.129259258174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193271.5601234521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178459.76088770002</v>
      </c>
      <c r="L36" s="269"/>
      <c r="M36" s="270">
        <v>22</v>
      </c>
      <c r="N36" s="271">
        <f>K36/M36</f>
        <v>8111.8073130772736</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22</v>
      </c>
      <c r="N37" s="271">
        <f>K37/M37</f>
        <v>4002.9623696401327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24.425936774364544</v>
      </c>
    </row>
    <row r="43" spans="1:14" ht="15.75" thickBot="1">
      <c r="B43" s="831" t="s">
        <v>953</v>
      </c>
      <c r="C43" s="832"/>
      <c r="D43" s="832"/>
      <c r="E43" s="832"/>
      <c r="F43" s="832"/>
      <c r="G43" s="832"/>
      <c r="H43" s="832"/>
      <c r="I43" s="832"/>
      <c r="J43" s="832"/>
      <c r="K43" s="832"/>
      <c r="L43" s="832"/>
      <c r="M43" s="833"/>
      <c r="N43" s="99">
        <f>SUM(N36:N42)</f>
        <v>12139.195619491771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35">
        <f>'900.2'!N78</f>
        <v>863.08939339627466</v>
      </c>
      <c r="M59" s="836"/>
      <c r="N59" s="286">
        <f>K59*L59</f>
        <v>362.49754522643536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362.49754522643536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13722.990003436433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2744.5980006872869</v>
      </c>
      <c r="M83" s="866"/>
      <c r="N83" s="51"/>
    </row>
    <row r="84" spans="1:14">
      <c r="B84" s="89" t="s">
        <v>973</v>
      </c>
      <c r="C84" s="90"/>
      <c r="D84" s="90"/>
      <c r="E84" s="90"/>
      <c r="F84" s="90"/>
      <c r="G84" s="90"/>
      <c r="H84" s="90"/>
      <c r="I84" s="87"/>
      <c r="J84" s="88"/>
      <c r="K84" s="303">
        <v>0.05</v>
      </c>
      <c r="L84" s="865">
        <f>N78*K84</f>
        <v>686.14950017182173</v>
      </c>
      <c r="M84" s="866"/>
      <c r="N84" s="51"/>
    </row>
    <row r="85" spans="1:14" ht="15.75" thickBot="1">
      <c r="B85" s="91" t="s">
        <v>974</v>
      </c>
      <c r="C85" s="92"/>
      <c r="D85" s="92"/>
      <c r="E85" s="92"/>
      <c r="F85" s="92"/>
      <c r="G85" s="92"/>
      <c r="H85" s="92"/>
      <c r="I85" s="93"/>
      <c r="J85" s="94"/>
      <c r="K85" s="304">
        <v>0.05</v>
      </c>
      <c r="L85" s="867">
        <f>N78*K85</f>
        <v>686.14950017182173</v>
      </c>
      <c r="M85" s="868"/>
      <c r="N85" s="51"/>
    </row>
    <row r="86" spans="1:14" ht="15.75" thickBot="1">
      <c r="B86" s="831" t="s">
        <v>953</v>
      </c>
      <c r="C86" s="832"/>
      <c r="D86" s="832"/>
      <c r="E86" s="832"/>
      <c r="F86" s="832"/>
      <c r="G86" s="832"/>
      <c r="H86" s="832"/>
      <c r="I86" s="832"/>
      <c r="J86" s="832"/>
      <c r="K86" s="832"/>
      <c r="L86" s="832"/>
      <c r="M86" s="833"/>
      <c r="N86" s="52">
        <f>L83+L84+L85</f>
        <v>4116.8970010309304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17839.887004467364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178459.76088770002</v>
      </c>
      <c r="L36" s="269"/>
      <c r="M36" s="270">
        <v>22</v>
      </c>
      <c r="N36" s="271">
        <f>K36/M36</f>
        <v>8111.8073130772736</v>
      </c>
    </row>
    <row r="37" spans="1:14">
      <c r="A37" t="s">
        <v>180</v>
      </c>
      <c r="B37" s="844" t="str">
        <f>VLOOKUP(A37,EQUIPOS!A7:D154,3,FALSE)</f>
        <v>Compresor 120 HP, con martillo.</v>
      </c>
      <c r="C37" s="845"/>
      <c r="D37" s="845"/>
      <c r="E37" s="845"/>
      <c r="F37" s="845"/>
      <c r="G37" s="845"/>
      <c r="H37" s="846"/>
      <c r="I37" s="266"/>
      <c r="J37" s="267"/>
      <c r="K37" s="268">
        <f>VLOOKUP(A37,EQUIPOS!A7:D162,4,FALSE)</f>
        <v>88065.172132082924</v>
      </c>
      <c r="L37" s="269"/>
      <c r="M37" s="270">
        <v>22</v>
      </c>
      <c r="N37" s="271">
        <f>K37/M37</f>
        <v>4002.9623696401327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24.425936774364544</v>
      </c>
    </row>
    <row r="43" spans="1:14" ht="15.75" thickBot="1">
      <c r="B43" s="831" t="s">
        <v>953</v>
      </c>
      <c r="C43" s="832"/>
      <c r="D43" s="832"/>
      <c r="E43" s="832"/>
      <c r="F43" s="832"/>
      <c r="G43" s="832"/>
      <c r="H43" s="832"/>
      <c r="I43" s="832"/>
      <c r="J43" s="832"/>
      <c r="K43" s="832"/>
      <c r="L43" s="832"/>
      <c r="M43" s="833"/>
      <c r="N43" s="99">
        <f>SUM(N36:N42)</f>
        <v>12139.195619491771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35">
        <f>'900.2'!N78</f>
        <v>863.08939339627466</v>
      </c>
      <c r="M59" s="836"/>
      <c r="N59" s="286">
        <f>K59*L59</f>
        <v>181.24877261321768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181.24877261321768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13541.741230823216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2708.3482461646436</v>
      </c>
      <c r="M83" s="866"/>
      <c r="N83" s="51"/>
    </row>
    <row r="84" spans="1:14">
      <c r="B84" s="89" t="s">
        <v>973</v>
      </c>
      <c r="C84" s="90"/>
      <c r="D84" s="90"/>
      <c r="E84" s="90"/>
      <c r="F84" s="90"/>
      <c r="G84" s="90"/>
      <c r="H84" s="90"/>
      <c r="I84" s="87"/>
      <c r="J84" s="88"/>
      <c r="K84" s="303">
        <v>0.05</v>
      </c>
      <c r="L84" s="865">
        <f>N78*K84</f>
        <v>677.08706154116089</v>
      </c>
      <c r="M84" s="866"/>
      <c r="N84" s="51"/>
    </row>
    <row r="85" spans="1:14" ht="15.75" thickBot="1">
      <c r="B85" s="91" t="s">
        <v>974</v>
      </c>
      <c r="C85" s="92"/>
      <c r="D85" s="92"/>
      <c r="E85" s="92"/>
      <c r="F85" s="92"/>
      <c r="G85" s="92"/>
      <c r="H85" s="92"/>
      <c r="I85" s="93"/>
      <c r="J85" s="94"/>
      <c r="K85" s="304">
        <v>0.05</v>
      </c>
      <c r="L85" s="867">
        <f>N78*K85</f>
        <v>677.08706154116089</v>
      </c>
      <c r="M85" s="868"/>
      <c r="N85" s="51"/>
    </row>
    <row r="86" spans="1:14" ht="15.75" thickBot="1">
      <c r="B86" s="831" t="s">
        <v>953</v>
      </c>
      <c r="C86" s="832"/>
      <c r="D86" s="832"/>
      <c r="E86" s="832"/>
      <c r="F86" s="832"/>
      <c r="G86" s="832"/>
      <c r="H86" s="832"/>
      <c r="I86" s="832"/>
      <c r="J86" s="832"/>
      <c r="K86" s="832"/>
      <c r="L86" s="832"/>
      <c r="M86" s="833"/>
      <c r="N86" s="52">
        <f>L83+L84+L85</f>
        <v>4062.5223692469654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17604.263600070182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180</v>
      </c>
      <c r="B36" s="844" t="str">
        <f>VLOOKUP(A36,EQUIPOS!A6:D154,3,FALSE)</f>
        <v>Compresor 120 HP, con martillo.</v>
      </c>
      <c r="C36" s="845"/>
      <c r="D36" s="845"/>
      <c r="E36" s="845"/>
      <c r="F36" s="845"/>
      <c r="G36" s="845"/>
      <c r="H36" s="846"/>
      <c r="I36" s="266"/>
      <c r="J36" s="267"/>
      <c r="K36" s="268">
        <f>VLOOKUP(A36,EQUIPOS!A6:D161,4,FALSE)</f>
        <v>88065.172132082924</v>
      </c>
      <c r="L36" s="269"/>
      <c r="M36" s="270">
        <v>20</v>
      </c>
      <c r="N36" s="271">
        <f>K36/M36</f>
        <v>4403.2586066041458</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67.663750000000007</v>
      </c>
    </row>
    <row r="43" spans="1:14" ht="15.75" thickBot="1">
      <c r="B43" s="831" t="s">
        <v>953</v>
      </c>
      <c r="C43" s="832"/>
      <c r="D43" s="832"/>
      <c r="E43" s="832"/>
      <c r="F43" s="832"/>
      <c r="G43" s="832"/>
      <c r="H43" s="832"/>
      <c r="I43" s="832"/>
      <c r="J43" s="832"/>
      <c r="K43" s="832"/>
      <c r="L43" s="832"/>
      <c r="M43" s="833"/>
      <c r="N43" s="99">
        <f>SUM(N36:N42)</f>
        <v>4470.9223566041455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35">
        <f>'900.2'!N78</f>
        <v>863.08939339627466</v>
      </c>
      <c r="M59" s="836"/>
      <c r="N59" s="286">
        <f>K59*L59</f>
        <v>69.04715147170198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69.04715147170198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676.63750000000005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5216.6070080758473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1043.3214016151694</v>
      </c>
      <c r="M83" s="866"/>
      <c r="N83" s="51"/>
    </row>
    <row r="84" spans="1:14">
      <c r="B84" s="89" t="s">
        <v>973</v>
      </c>
      <c r="C84" s="90"/>
      <c r="D84" s="90"/>
      <c r="E84" s="90"/>
      <c r="F84" s="90"/>
      <c r="G84" s="90"/>
      <c r="H84" s="90"/>
      <c r="I84" s="87"/>
      <c r="J84" s="88"/>
      <c r="K84" s="303">
        <v>0.05</v>
      </c>
      <c r="L84" s="865">
        <f>N78*K84</f>
        <v>260.83035040379235</v>
      </c>
      <c r="M84" s="866"/>
      <c r="N84" s="51"/>
    </row>
    <row r="85" spans="1:14" ht="15.75" thickBot="1">
      <c r="B85" s="91" t="s">
        <v>974</v>
      </c>
      <c r="C85" s="92"/>
      <c r="D85" s="92"/>
      <c r="E85" s="92"/>
      <c r="F85" s="92"/>
      <c r="G85" s="92"/>
      <c r="H85" s="92"/>
      <c r="I85" s="93"/>
      <c r="J85" s="94"/>
      <c r="K85" s="304">
        <v>0.05</v>
      </c>
      <c r="L85" s="867">
        <f>N78*K85</f>
        <v>260.83035040379235</v>
      </c>
      <c r="M85" s="868"/>
      <c r="N85" s="51"/>
    </row>
    <row r="86" spans="1:14" ht="15.75" thickBot="1">
      <c r="B86" s="831" t="s">
        <v>953</v>
      </c>
      <c r="C86" s="832"/>
      <c r="D86" s="832"/>
      <c r="E86" s="832"/>
      <c r="F86" s="832"/>
      <c r="G86" s="832"/>
      <c r="H86" s="832"/>
      <c r="I86" s="832"/>
      <c r="J86" s="832"/>
      <c r="K86" s="832"/>
      <c r="L86" s="832"/>
      <c r="M86" s="833"/>
      <c r="N86" s="52">
        <f>L83+L84+L85</f>
        <v>1564.9821024227542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6781.5891104986013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195</v>
      </c>
      <c r="B36" s="844" t="str">
        <f>VLOOKUP(A36,EQUIPOS!A6:D154,3,FALSE)</f>
        <v xml:space="preserve">Equipo de oxicorte, Capacidad de corte: hasta 6´´ (152mm) </v>
      </c>
      <c r="C36" s="845"/>
      <c r="D36" s="845"/>
      <c r="E36" s="845"/>
      <c r="F36" s="845"/>
      <c r="G36" s="845"/>
      <c r="H36" s="846"/>
      <c r="I36" s="266"/>
      <c r="J36" s="267"/>
      <c r="K36" s="268">
        <f>VLOOKUP(A36,EQUIPOS!A6:D161,4,FALSE)</f>
        <v>3916.2681225355964</v>
      </c>
      <c r="L36" s="269"/>
      <c r="M36" s="270">
        <v>321</v>
      </c>
      <c r="N36" s="271">
        <f>K36/M36</f>
        <v>12.200212219737061</v>
      </c>
    </row>
    <row r="37" spans="1:14">
      <c r="A37" t="s">
        <v>248</v>
      </c>
      <c r="B37" s="844" t="str">
        <f>VLOOKUP(A37,EQUIPOS!A7:D154,3,FALSE)</f>
        <v>Grúa telescópica de 50 Ton.</v>
      </c>
      <c r="C37" s="845"/>
      <c r="D37" s="845"/>
      <c r="E37" s="845"/>
      <c r="F37" s="845"/>
      <c r="G37" s="845"/>
      <c r="H37" s="846"/>
      <c r="I37" s="266"/>
      <c r="J37" s="267"/>
      <c r="K37" s="268">
        <f>VLOOKUP(A37,EQUIPOS!A7:D162,4,FALSE)</f>
        <v>381454.68725996069</v>
      </c>
      <c r="L37" s="269"/>
      <c r="M37" s="270">
        <v>321</v>
      </c>
      <c r="N37" s="271">
        <f>K37/M37</f>
        <v>1188.3323590652981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16.863239875389407</v>
      </c>
    </row>
    <row r="43" spans="1:14" ht="15.75" thickBot="1">
      <c r="B43" s="831" t="s">
        <v>953</v>
      </c>
      <c r="C43" s="832"/>
      <c r="D43" s="832"/>
      <c r="E43" s="832"/>
      <c r="F43" s="832"/>
      <c r="G43" s="832"/>
      <c r="H43" s="832"/>
      <c r="I43" s="832"/>
      <c r="J43" s="832"/>
      <c r="K43" s="832"/>
      <c r="L43" s="832"/>
      <c r="M43" s="833"/>
      <c r="N43" s="99">
        <f>SUM(N36:N42)</f>
        <v>1217.3958111604245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35">
        <f>VLOOKUP(A59,TRANSPORTE!A5:D120,4,FALSE)</f>
        <v>622.64033952865293</v>
      </c>
      <c r="M59" s="836"/>
      <c r="N59" s="286">
        <f>K59*L59</f>
        <v>622.64033952865293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622.64033952865293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168.63239875389408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2008.6685494429714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401.73370988859432</v>
      </c>
      <c r="M83" s="866"/>
      <c r="N83" s="51"/>
    </row>
    <row r="84" spans="1:14">
      <c r="B84" s="89" t="s">
        <v>973</v>
      </c>
      <c r="C84" s="90"/>
      <c r="D84" s="90"/>
      <c r="E84" s="90"/>
      <c r="F84" s="90"/>
      <c r="G84" s="90"/>
      <c r="H84" s="90"/>
      <c r="I84" s="87"/>
      <c r="J84" s="88"/>
      <c r="K84" s="303">
        <v>0.05</v>
      </c>
      <c r="L84" s="865">
        <f>N78*K84</f>
        <v>100.43342747214858</v>
      </c>
      <c r="M84" s="866"/>
      <c r="N84" s="51"/>
    </row>
    <row r="85" spans="1:14" ht="15.75" thickBot="1">
      <c r="B85" s="91" t="s">
        <v>974</v>
      </c>
      <c r="C85" s="92"/>
      <c r="D85" s="92"/>
      <c r="E85" s="92"/>
      <c r="F85" s="92"/>
      <c r="G85" s="92"/>
      <c r="H85" s="92"/>
      <c r="I85" s="93"/>
      <c r="J85" s="94"/>
      <c r="K85" s="304">
        <v>0.05</v>
      </c>
      <c r="L85" s="867">
        <f>N78*K85</f>
        <v>100.43342747214858</v>
      </c>
      <c r="M85" s="868"/>
      <c r="N85" s="51"/>
    </row>
    <row r="86" spans="1:14" ht="15.75" thickBot="1">
      <c r="B86" s="831" t="s">
        <v>953</v>
      </c>
      <c r="C86" s="832"/>
      <c r="D86" s="832"/>
      <c r="E86" s="832"/>
      <c r="F86" s="832"/>
      <c r="G86" s="832"/>
      <c r="H86" s="832"/>
      <c r="I86" s="832"/>
      <c r="J86" s="832"/>
      <c r="K86" s="832"/>
      <c r="L86" s="832"/>
      <c r="M86" s="833"/>
      <c r="N86" s="52">
        <f>L83+L84+L85</f>
        <v>602.60056483289145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2611.2691142758631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273</v>
      </c>
      <c r="B36" s="844" t="str">
        <f>VLOOKUP(A36,EQUIPOS!A6:D154,3,FALSE)</f>
        <v>Motosierra, 93.6 cm3 - 7.1 HP, 45-90 cm - 7.9 kg</v>
      </c>
      <c r="C36" s="845"/>
      <c r="D36" s="845"/>
      <c r="E36" s="845"/>
      <c r="F36" s="845"/>
      <c r="G36" s="845"/>
      <c r="H36" s="846"/>
      <c r="I36" s="266"/>
      <c r="J36" s="267"/>
      <c r="K36" s="268">
        <f>VLOOKUP(A36,EQUIPOS!A6:D161,4,FALSE)</f>
        <v>7629.093745199214</v>
      </c>
      <c r="L36" s="269"/>
      <c r="M36" s="270">
        <v>3</v>
      </c>
      <c r="N36" s="271">
        <f>K36/M36</f>
        <v>2543.0312483997382</v>
      </c>
    </row>
    <row r="37" spans="1:14">
      <c r="A37" s="204" t="s">
        <v>312</v>
      </c>
      <c r="B37" s="844" t="str">
        <f>VLOOKUP(A37,EQUIPOS!A7:D154,3,FALSE)</f>
        <v>Retroexcavadora sobre oruga, potencia 138 HP, balde de 1,5 m3.</v>
      </c>
      <c r="C37" s="845"/>
      <c r="D37" s="845"/>
      <c r="E37" s="845"/>
      <c r="F37" s="845"/>
      <c r="G37" s="845"/>
      <c r="H37" s="846"/>
      <c r="I37" s="266"/>
      <c r="J37" s="267"/>
      <c r="K37" s="268">
        <f>VLOOKUP(A37,EQUIPOS!A7:D162,4,FALSE)</f>
        <v>249267.92296814232</v>
      </c>
      <c r="L37" s="269"/>
      <c r="M37" s="270">
        <v>3</v>
      </c>
      <c r="N37" s="271">
        <f>K37/M37</f>
        <v>83089.307656047444</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673.35467419668339</v>
      </c>
    </row>
    <row r="43" spans="1:14" ht="15.75" thickBot="1">
      <c r="B43" s="831" t="s">
        <v>953</v>
      </c>
      <c r="C43" s="832"/>
      <c r="D43" s="832"/>
      <c r="E43" s="832"/>
      <c r="F43" s="832"/>
      <c r="G43" s="832"/>
      <c r="H43" s="832"/>
      <c r="I43" s="832"/>
      <c r="J43" s="832"/>
      <c r="K43" s="832"/>
      <c r="L43" s="832"/>
      <c r="M43" s="833"/>
      <c r="N43" s="99">
        <f>SUM(N36:N42)</f>
        <v>86305.69357864387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35">
        <f>VLOOKUP(A59,TRANSPORTE!A5:D94,4,FALSE)</f>
        <v>1402.2271640256026</v>
      </c>
      <c r="M59" s="836"/>
      <c r="N59" s="286">
        <f>K59*L59</f>
        <v>8413.3629841536167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8413.3629841536167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13467.093483933666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108186.15004673116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21637.230009346233</v>
      </c>
      <c r="M83" s="866"/>
      <c r="N83" s="51"/>
    </row>
    <row r="84" spans="1:14">
      <c r="B84" s="89" t="s">
        <v>973</v>
      </c>
      <c r="C84" s="90"/>
      <c r="D84" s="90"/>
      <c r="E84" s="90"/>
      <c r="F84" s="90"/>
      <c r="G84" s="90"/>
      <c r="H84" s="90"/>
      <c r="I84" s="87"/>
      <c r="J84" s="88"/>
      <c r="K84" s="303">
        <v>0.05</v>
      </c>
      <c r="L84" s="865">
        <f>N78*K84</f>
        <v>5409.3075023365582</v>
      </c>
      <c r="M84" s="866"/>
      <c r="N84" s="51"/>
    </row>
    <row r="85" spans="1:14" ht="15.75" thickBot="1">
      <c r="B85" s="91" t="s">
        <v>974</v>
      </c>
      <c r="C85" s="92"/>
      <c r="D85" s="92"/>
      <c r="E85" s="92"/>
      <c r="F85" s="92"/>
      <c r="G85" s="92"/>
      <c r="H85" s="92"/>
      <c r="I85" s="93"/>
      <c r="J85" s="94"/>
      <c r="K85" s="304">
        <v>0.05</v>
      </c>
      <c r="L85" s="867">
        <f>N78*K85</f>
        <v>5409.3075023365582</v>
      </c>
      <c r="M85" s="868"/>
      <c r="N85" s="51"/>
    </row>
    <row r="86" spans="1:14" ht="15.75" thickBot="1">
      <c r="B86" s="831" t="s">
        <v>953</v>
      </c>
      <c r="C86" s="832"/>
      <c r="D86" s="832"/>
      <c r="E86" s="832"/>
      <c r="F86" s="832"/>
      <c r="G86" s="832"/>
      <c r="H86" s="832"/>
      <c r="I86" s="832"/>
      <c r="J86" s="832"/>
      <c r="K86" s="832"/>
      <c r="L86" s="832"/>
      <c r="M86" s="833"/>
      <c r="N86" s="52">
        <f>L83+L84+L85</f>
        <v>32455.845014019353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140641.99506075052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7.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195</v>
      </c>
      <c r="B36" s="844" t="str">
        <f>VLOOKUP(A36,EQUIPOS!A6:D154,3,FALSE)</f>
        <v xml:space="preserve">Equipo de oxicorte, Capacidad de corte: hasta 6´´ (152mm) </v>
      </c>
      <c r="C36" s="845"/>
      <c r="D36" s="845"/>
      <c r="E36" s="845"/>
      <c r="F36" s="845"/>
      <c r="G36" s="845"/>
      <c r="H36" s="846"/>
      <c r="I36" s="266"/>
      <c r="J36" s="267"/>
      <c r="K36" s="268">
        <f>VLOOKUP(A36,EQUIPOS!A6:D161,4,FALSE)</f>
        <v>3916.2681225355964</v>
      </c>
      <c r="L36" s="269"/>
      <c r="M36" s="270">
        <v>4</v>
      </c>
      <c r="N36" s="271">
        <f>K36/M36</f>
        <v>979.06703063389909</v>
      </c>
    </row>
    <row r="37" spans="1:14">
      <c r="A37" s="108" t="s">
        <v>248</v>
      </c>
      <c r="B37" s="844" t="str">
        <f>VLOOKUP(A37,EQUIPOS!A7:D154,3,FALSE)</f>
        <v>Grúa telescópica de 50 Ton.</v>
      </c>
      <c r="C37" s="845"/>
      <c r="D37" s="845"/>
      <c r="E37" s="845"/>
      <c r="F37" s="845"/>
      <c r="G37" s="845"/>
      <c r="H37" s="846"/>
      <c r="I37" s="266"/>
      <c r="J37" s="267"/>
      <c r="K37" s="268">
        <f>VLOOKUP(A37,EQUIPOS!A7:D162,4,FALSE)</f>
        <v>381454.68725996069</v>
      </c>
      <c r="L37" s="269"/>
      <c r="M37" s="270">
        <v>4</v>
      </c>
      <c r="N37" s="271">
        <f>K37/M37</f>
        <v>95363.671814990172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1010.0320112950249</v>
      </c>
    </row>
    <row r="43" spans="1:14" ht="15.75" thickBot="1">
      <c r="B43" s="831" t="s">
        <v>953</v>
      </c>
      <c r="C43" s="832"/>
      <c r="D43" s="832"/>
      <c r="E43" s="832"/>
      <c r="F43" s="832"/>
      <c r="G43" s="832"/>
      <c r="H43" s="832"/>
      <c r="I43" s="832"/>
      <c r="J43" s="832"/>
      <c r="K43" s="832"/>
      <c r="L43" s="832"/>
      <c r="M43" s="833"/>
      <c r="N43" s="99">
        <f>SUM(N36:N42)</f>
        <v>97352.770856919102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35">
        <f>VLOOKUP(A59,TRANSPORTE!A5:D117,4,FALSE)</f>
        <v>254.02666014956571</v>
      </c>
      <c r="M59" s="836"/>
      <c r="N59" s="286">
        <f>K59*L59</f>
        <v>254.02666014956571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254.02666014956571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107707.11763001891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21541.423526003782</v>
      </c>
      <c r="M83" s="866"/>
      <c r="N83" s="51"/>
    </row>
    <row r="84" spans="1:14">
      <c r="B84" s="89" t="s">
        <v>973</v>
      </c>
      <c r="C84" s="90"/>
      <c r="D84" s="90"/>
      <c r="E84" s="90"/>
      <c r="F84" s="90"/>
      <c r="G84" s="90"/>
      <c r="H84" s="90"/>
      <c r="I84" s="87"/>
      <c r="J84" s="88"/>
      <c r="K84" s="303">
        <v>0.05</v>
      </c>
      <c r="L84" s="865">
        <f>N78*K84</f>
        <v>5385.3558815009455</v>
      </c>
      <c r="M84" s="866"/>
      <c r="N84" s="51"/>
    </row>
    <row r="85" spans="1:14" ht="15.75" thickBot="1">
      <c r="B85" s="91" t="s">
        <v>974</v>
      </c>
      <c r="C85" s="92"/>
      <c r="D85" s="92"/>
      <c r="E85" s="92"/>
      <c r="F85" s="92"/>
      <c r="G85" s="92"/>
      <c r="H85" s="92"/>
      <c r="I85" s="93"/>
      <c r="J85" s="94"/>
      <c r="K85" s="304">
        <v>0.05</v>
      </c>
      <c r="L85" s="867">
        <f>N78*K85</f>
        <v>5385.3558815009455</v>
      </c>
      <c r="M85" s="868"/>
      <c r="N85" s="51"/>
    </row>
    <row r="86" spans="1:14" ht="15.75" thickBot="1">
      <c r="B86" s="831" t="s">
        <v>953</v>
      </c>
      <c r="C86" s="832"/>
      <c r="D86" s="832"/>
      <c r="E86" s="832"/>
      <c r="F86" s="832"/>
      <c r="G86" s="832"/>
      <c r="H86" s="832"/>
      <c r="I86" s="832"/>
      <c r="J86" s="832"/>
      <c r="K86" s="832"/>
      <c r="L86" s="832"/>
      <c r="M86" s="833"/>
      <c r="N86" s="52">
        <f>L83+L84+L85</f>
        <v>32312.135289005673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140019.25291902458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307</v>
      </c>
      <c r="B36" s="844" t="str">
        <f>VLOOKUP(A36,EQUIPOS!A6:D154,3,FALSE)</f>
        <v>Retroexcavadora, Potencia en el Volante 78 HP 2200 RPM</v>
      </c>
      <c r="C36" s="845"/>
      <c r="D36" s="845"/>
      <c r="E36" s="845"/>
      <c r="F36" s="845"/>
      <c r="G36" s="845"/>
      <c r="H36" s="846"/>
      <c r="I36" s="266"/>
      <c r="J36" s="267"/>
      <c r="K36" s="268">
        <f>VLOOKUP(A36,EQUIPOS!A6:D161,4,FALSE)</f>
        <v>127151.56241998691</v>
      </c>
      <c r="L36" s="269"/>
      <c r="M36" s="270">
        <v>5</v>
      </c>
      <c r="N36" s="271">
        <f>K36/M36</f>
        <v>25430.312483997383</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107.474121807204</v>
      </c>
    </row>
    <row r="43" spans="1:14" ht="15.75" thickBot="1">
      <c r="B43" s="831" t="s">
        <v>953</v>
      </c>
      <c r="C43" s="832"/>
      <c r="D43" s="832"/>
      <c r="E43" s="832"/>
      <c r="F43" s="832"/>
      <c r="G43" s="832"/>
      <c r="H43" s="832"/>
      <c r="I43" s="832"/>
      <c r="J43" s="832"/>
      <c r="K43" s="832"/>
      <c r="L43" s="832"/>
      <c r="M43" s="833"/>
      <c r="N43" s="99">
        <f>SUM(N36:N42)</f>
        <v>25537.786605804587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35">
        <f>VLOOKUP(A59,TRANSPORTE!A5:D94,4,FALSE)</f>
        <v>1402.2271640256026</v>
      </c>
      <c r="M59" s="836"/>
      <c r="N59" s="286">
        <f>K59*L59</f>
        <v>984.363469145973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984.363469145973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5373.7060903601996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31895.856165310761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6379.1712330621522</v>
      </c>
      <c r="M83" s="866"/>
      <c r="N83" s="51"/>
    </row>
    <row r="84" spans="1:14">
      <c r="B84" s="89" t="s">
        <v>973</v>
      </c>
      <c r="C84" s="90"/>
      <c r="D84" s="90"/>
      <c r="E84" s="90"/>
      <c r="F84" s="90"/>
      <c r="G84" s="90"/>
      <c r="H84" s="90"/>
      <c r="I84" s="87"/>
      <c r="J84" s="88"/>
      <c r="K84" s="303">
        <v>0.05</v>
      </c>
      <c r="L84" s="865">
        <f>N78*K84</f>
        <v>1594.792808265538</v>
      </c>
      <c r="M84" s="866"/>
      <c r="N84" s="51"/>
    </row>
    <row r="85" spans="1:14" ht="15.75" thickBot="1">
      <c r="B85" s="91" t="s">
        <v>974</v>
      </c>
      <c r="C85" s="92"/>
      <c r="D85" s="92"/>
      <c r="E85" s="92"/>
      <c r="F85" s="92"/>
      <c r="G85" s="92"/>
      <c r="H85" s="92"/>
      <c r="I85" s="93"/>
      <c r="J85" s="94"/>
      <c r="K85" s="304">
        <v>0.05</v>
      </c>
      <c r="L85" s="867">
        <f>N78*K85</f>
        <v>1594.792808265538</v>
      </c>
      <c r="M85" s="868"/>
      <c r="N85" s="51"/>
    </row>
    <row r="86" spans="1:14" ht="15.75" thickBot="1">
      <c r="B86" s="831" t="s">
        <v>953</v>
      </c>
      <c r="C86" s="832"/>
      <c r="D86" s="832"/>
      <c r="E86" s="832"/>
      <c r="F86" s="832"/>
      <c r="G86" s="832"/>
      <c r="H86" s="832"/>
      <c r="I86" s="832"/>
      <c r="J86" s="832"/>
      <c r="K86" s="832"/>
      <c r="L86" s="832"/>
      <c r="M86" s="833"/>
      <c r="N86" s="52">
        <f>L83+L84+L85</f>
        <v>9568.7568495932283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41464.613014903989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307</v>
      </c>
      <c r="B36" s="844" t="str">
        <f>VLOOKUP(A36,EQUIPOS!A6:D154,3,FALSE)</f>
        <v>Retroexcavadora, Potencia en el Volante 78 HP 2200 RPM</v>
      </c>
      <c r="C36" s="845"/>
      <c r="D36" s="845"/>
      <c r="E36" s="845"/>
      <c r="F36" s="845"/>
      <c r="G36" s="845"/>
      <c r="H36" s="846"/>
      <c r="I36" s="266"/>
      <c r="J36" s="267"/>
      <c r="K36" s="268">
        <f>VLOOKUP(A36,EQUIPOS!A6:D161,4,FALSE)</f>
        <v>127151.56241998691</v>
      </c>
      <c r="L36" s="269"/>
      <c r="M36" s="270">
        <v>4</v>
      </c>
      <c r="N36" s="271">
        <f>K36/M36</f>
        <v>31787.890604996726</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67.663750000000007</v>
      </c>
    </row>
    <row r="43" spans="1:14" ht="15.75" thickBot="1">
      <c r="B43" s="831" t="s">
        <v>953</v>
      </c>
      <c r="C43" s="832"/>
      <c r="D43" s="832"/>
      <c r="E43" s="832"/>
      <c r="F43" s="832"/>
      <c r="G43" s="832"/>
      <c r="H43" s="832"/>
      <c r="I43" s="832"/>
      <c r="J43" s="832"/>
      <c r="K43" s="832"/>
      <c r="L43" s="832"/>
      <c r="M43" s="833"/>
      <c r="N43" s="99">
        <f>SUM(N36:N42)</f>
        <v>31855.554354996726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35">
        <f>VLOOKUP(A59,TRANSPORTE!A5:D94,4,FALSE)</f>
        <v>1402.2271640256026</v>
      </c>
      <c r="M59" s="836"/>
      <c r="N59" s="286">
        <f>K59*L59</f>
        <v>4248.748306997576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4248.748306997576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3383.1875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39487.490161994305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7897.4980323988611</v>
      </c>
      <c r="M83" s="866"/>
      <c r="N83" s="51"/>
    </row>
    <row r="84" spans="1:14">
      <c r="B84" s="89" t="s">
        <v>973</v>
      </c>
      <c r="C84" s="90"/>
      <c r="D84" s="90"/>
      <c r="E84" s="90"/>
      <c r="F84" s="90"/>
      <c r="G84" s="90"/>
      <c r="H84" s="90"/>
      <c r="I84" s="87"/>
      <c r="J84" s="88"/>
      <c r="K84" s="303">
        <v>0.05</v>
      </c>
      <c r="L84" s="865">
        <f>N78*K84</f>
        <v>1974.3745080997153</v>
      </c>
      <c r="M84" s="866"/>
      <c r="N84" s="51"/>
    </row>
    <row r="85" spans="1:14" ht="15.75" thickBot="1">
      <c r="B85" s="91" t="s">
        <v>974</v>
      </c>
      <c r="C85" s="92"/>
      <c r="D85" s="92"/>
      <c r="E85" s="92"/>
      <c r="F85" s="92"/>
      <c r="G85" s="92"/>
      <c r="H85" s="92"/>
      <c r="I85" s="93"/>
      <c r="J85" s="94"/>
      <c r="K85" s="304">
        <v>0.05</v>
      </c>
      <c r="L85" s="867">
        <f>N78*K85</f>
        <v>1974.3745080997153</v>
      </c>
      <c r="M85" s="868"/>
      <c r="N85" s="51"/>
    </row>
    <row r="86" spans="1:14" ht="15.75" thickBot="1">
      <c r="B86" s="831" t="s">
        <v>953</v>
      </c>
      <c r="C86" s="832"/>
      <c r="D86" s="832"/>
      <c r="E86" s="832"/>
      <c r="F86" s="832"/>
      <c r="G86" s="832"/>
      <c r="H86" s="832"/>
      <c r="I86" s="832"/>
      <c r="J86" s="832"/>
      <c r="K86" s="832"/>
      <c r="L86" s="832"/>
      <c r="M86" s="833"/>
      <c r="N86" s="52">
        <f>L83+L84+L85</f>
        <v>11846.247048598292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51333.737210592597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c r="B36" s="844"/>
      <c r="C36" s="845"/>
      <c r="D36" s="845"/>
      <c r="E36" s="845"/>
      <c r="F36" s="845"/>
      <c r="G36" s="845"/>
      <c r="H36" s="846"/>
      <c r="I36" s="266"/>
      <c r="J36" s="267"/>
      <c r="K36" s="268"/>
      <c r="L36" s="269"/>
      <c r="M36" s="270"/>
      <c r="N36" s="271"/>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144.34933333333333</v>
      </c>
    </row>
    <row r="43" spans="1:14" ht="15.75" thickBot="1">
      <c r="B43" s="831" t="s">
        <v>953</v>
      </c>
      <c r="C43" s="832"/>
      <c r="D43" s="832"/>
      <c r="E43" s="832"/>
      <c r="F43" s="832"/>
      <c r="G43" s="832"/>
      <c r="H43" s="832"/>
      <c r="I43" s="832"/>
      <c r="J43" s="832"/>
      <c r="K43" s="832"/>
      <c r="L43" s="832"/>
      <c r="M43" s="833"/>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1443.4933333333333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317.56853333333333</v>
      </c>
      <c r="M83" s="866"/>
      <c r="N83" s="51"/>
    </row>
    <row r="84" spans="1:14">
      <c r="B84" s="89" t="s">
        <v>973</v>
      </c>
      <c r="C84" s="90"/>
      <c r="D84" s="90"/>
      <c r="E84" s="90"/>
      <c r="F84" s="90"/>
      <c r="G84" s="90"/>
      <c r="H84" s="90"/>
      <c r="I84" s="87"/>
      <c r="J84" s="88"/>
      <c r="K84" s="303">
        <v>0.05</v>
      </c>
      <c r="L84" s="865">
        <f>N78*K84</f>
        <v>79.392133333333334</v>
      </c>
      <c r="M84" s="866"/>
      <c r="N84" s="51"/>
    </row>
    <row r="85" spans="1:14" ht="15.75" thickBot="1">
      <c r="B85" s="91" t="s">
        <v>974</v>
      </c>
      <c r="C85" s="92"/>
      <c r="D85" s="92"/>
      <c r="E85" s="92"/>
      <c r="F85" s="92"/>
      <c r="G85" s="92"/>
      <c r="H85" s="92"/>
      <c r="I85" s="93"/>
      <c r="J85" s="94"/>
      <c r="K85" s="304">
        <v>0.05</v>
      </c>
      <c r="L85" s="867">
        <f>N78*K85</f>
        <v>79.392133333333334</v>
      </c>
      <c r="M85" s="868"/>
      <c r="N85" s="51"/>
    </row>
    <row r="86" spans="1:14" ht="15.75" thickBot="1">
      <c r="B86" s="831" t="s">
        <v>953</v>
      </c>
      <c r="C86" s="832"/>
      <c r="D86" s="832"/>
      <c r="E86" s="832"/>
      <c r="F86" s="832"/>
      <c r="G86" s="832"/>
      <c r="H86" s="832"/>
      <c r="I86" s="832"/>
      <c r="J86" s="832"/>
      <c r="K86" s="832"/>
      <c r="L86" s="832"/>
      <c r="M86" s="833"/>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310</v>
      </c>
      <c r="B36" s="844" t="str">
        <f>VLOOKUP(A36,EQUIPOS!A6:D154,3,FALSE)</f>
        <v>Retroexcavadora A25C</v>
      </c>
      <c r="C36" s="845"/>
      <c r="D36" s="845"/>
      <c r="E36" s="845"/>
      <c r="F36" s="845"/>
      <c r="G36" s="845"/>
      <c r="H36" s="846"/>
      <c r="I36" s="266"/>
      <c r="J36" s="267"/>
      <c r="K36" s="268">
        <f>VLOOKUP(A36,EQUIPOS!A6:D163,4,FALSE)</f>
        <v>193270.3748783801</v>
      </c>
      <c r="L36" s="269"/>
      <c r="M36" s="270">
        <v>3</v>
      </c>
      <c r="N36" s="271">
        <f>K36/M36</f>
        <v>64423.458292793366</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90.218333333333348</v>
      </c>
    </row>
    <row r="43" spans="1:14" ht="15.75" thickBot="1">
      <c r="B43" s="831" t="s">
        <v>953</v>
      </c>
      <c r="C43" s="832"/>
      <c r="D43" s="832"/>
      <c r="E43" s="832"/>
      <c r="F43" s="832"/>
      <c r="G43" s="832"/>
      <c r="H43" s="832"/>
      <c r="I43" s="832"/>
      <c r="J43" s="832"/>
      <c r="K43" s="832"/>
      <c r="L43" s="832"/>
      <c r="M43" s="833"/>
      <c r="N43" s="99">
        <f>SUM(N36:N42)</f>
        <v>64513.676626126697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5">
        <f>VLOOKUP(A59,TRANSPORTE!A6:D117,4,FALSE)</f>
        <v>1402.2271640256026</v>
      </c>
      <c r="M59" s="836"/>
      <c r="N59" s="286">
        <f>K59*L59</f>
        <v>2383.7861788435243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2383.7861788435243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75919.296138303544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15183.859227660709</v>
      </c>
      <c r="M83" s="866"/>
      <c r="N83" s="51"/>
    </row>
    <row r="84" spans="1:14">
      <c r="B84" s="89" t="s">
        <v>973</v>
      </c>
      <c r="C84" s="90"/>
      <c r="D84" s="90"/>
      <c r="E84" s="90"/>
      <c r="F84" s="90"/>
      <c r="G84" s="90"/>
      <c r="H84" s="90"/>
      <c r="I84" s="87"/>
      <c r="J84" s="88"/>
      <c r="K84" s="303">
        <v>0.05</v>
      </c>
      <c r="L84" s="865">
        <f>N78*K84</f>
        <v>3795.9648069151772</v>
      </c>
      <c r="M84" s="866"/>
      <c r="N84" s="51"/>
    </row>
    <row r="85" spans="1:14" ht="15.75" thickBot="1">
      <c r="B85" s="91" t="s">
        <v>974</v>
      </c>
      <c r="C85" s="92"/>
      <c r="D85" s="92"/>
      <c r="E85" s="92"/>
      <c r="F85" s="92"/>
      <c r="G85" s="92"/>
      <c r="H85" s="92"/>
      <c r="I85" s="93"/>
      <c r="J85" s="94"/>
      <c r="K85" s="304">
        <v>0.05</v>
      </c>
      <c r="L85" s="867">
        <f>N78*K85</f>
        <v>3795.9648069151772</v>
      </c>
      <c r="M85" s="868"/>
      <c r="N85" s="51"/>
    </row>
    <row r="86" spans="1:14" ht="15.75" thickBot="1">
      <c r="B86" s="831" t="s">
        <v>953</v>
      </c>
      <c r="C86" s="832"/>
      <c r="D86" s="832"/>
      <c r="E86" s="832"/>
      <c r="F86" s="832"/>
      <c r="G86" s="832"/>
      <c r="H86" s="832"/>
      <c r="I86" s="832"/>
      <c r="J86" s="832"/>
      <c r="K86" s="832"/>
      <c r="L86" s="832"/>
      <c r="M86" s="833"/>
      <c r="N86" s="52">
        <f>L83+L84+L85</f>
        <v>22775.788841491063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98695.084979794599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310</v>
      </c>
      <c r="B36" s="844" t="str">
        <f>VLOOKUP(A36,EQUIPOS!A6:D154,3,FALSE)</f>
        <v>Retroexcavadora A25C</v>
      </c>
      <c r="C36" s="845"/>
      <c r="D36" s="845"/>
      <c r="E36" s="845"/>
      <c r="F36" s="845"/>
      <c r="G36" s="845"/>
      <c r="H36" s="846"/>
      <c r="I36" s="266"/>
      <c r="J36" s="267"/>
      <c r="K36" s="268">
        <f>VLOOKUP(A36,EQUIPOS!A6:D163,4,FALSE)</f>
        <v>193270.3748783801</v>
      </c>
      <c r="L36" s="269"/>
      <c r="M36" s="270">
        <v>3</v>
      </c>
      <c r="N36" s="271">
        <f>K36/M36</f>
        <v>64423.458292793366</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90.218333333333348</v>
      </c>
    </row>
    <row r="43" spans="1:14" ht="15.75" thickBot="1">
      <c r="B43" s="831" t="s">
        <v>953</v>
      </c>
      <c r="C43" s="832"/>
      <c r="D43" s="832"/>
      <c r="E43" s="832"/>
      <c r="F43" s="832"/>
      <c r="G43" s="832"/>
      <c r="H43" s="832"/>
      <c r="I43" s="832"/>
      <c r="J43" s="832"/>
      <c r="K43" s="832"/>
      <c r="L43" s="832"/>
      <c r="M43" s="833"/>
      <c r="N43" s="99">
        <f>SUM(N36:N42)</f>
        <v>64513.676626126697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5">
        <f>VLOOKUP(A59,TRANSPORTE!A6:D117,4,FALSE)</f>
        <v>1402.2271640256026</v>
      </c>
      <c r="M59" s="836"/>
      <c r="N59" s="286">
        <f>K59*L59</f>
        <v>2383.7861788435243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2383.7861788435243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75919.296138303544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15183.859227660709</v>
      </c>
      <c r="M83" s="866"/>
      <c r="N83" s="51"/>
    </row>
    <row r="84" spans="1:14">
      <c r="B84" s="89" t="s">
        <v>973</v>
      </c>
      <c r="C84" s="90"/>
      <c r="D84" s="90"/>
      <c r="E84" s="90"/>
      <c r="F84" s="90"/>
      <c r="G84" s="90"/>
      <c r="H84" s="90"/>
      <c r="I84" s="87"/>
      <c r="J84" s="88"/>
      <c r="K84" s="303">
        <v>0.05</v>
      </c>
      <c r="L84" s="865">
        <f>N78*K84</f>
        <v>3795.9648069151772</v>
      </c>
      <c r="M84" s="866"/>
      <c r="N84" s="51"/>
    </row>
    <row r="85" spans="1:14" ht="15.75" thickBot="1">
      <c r="B85" s="91" t="s">
        <v>974</v>
      </c>
      <c r="C85" s="92"/>
      <c r="D85" s="92"/>
      <c r="E85" s="92"/>
      <c r="F85" s="92"/>
      <c r="G85" s="92"/>
      <c r="H85" s="92"/>
      <c r="I85" s="93"/>
      <c r="J85" s="94"/>
      <c r="K85" s="304">
        <v>0.05</v>
      </c>
      <c r="L85" s="867">
        <f>N78*K85</f>
        <v>3795.9648069151772</v>
      </c>
      <c r="M85" s="868"/>
      <c r="N85" s="51"/>
    </row>
    <row r="86" spans="1:14" ht="15.75" thickBot="1">
      <c r="B86" s="831" t="s">
        <v>953</v>
      </c>
      <c r="C86" s="832"/>
      <c r="D86" s="832"/>
      <c r="E86" s="832"/>
      <c r="F86" s="832"/>
      <c r="G86" s="832"/>
      <c r="H86" s="832"/>
      <c r="I86" s="832"/>
      <c r="J86" s="832"/>
      <c r="K86" s="832"/>
      <c r="L86" s="832"/>
      <c r="M86" s="833"/>
      <c r="N86" s="52">
        <f>L83+L84+L85</f>
        <v>22775.788841491063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98695.084979794599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45</v>
      </c>
      <c r="N36" s="271">
        <f>K36/M36</f>
        <v>5539.2871770698293</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1.5036388888888887</v>
      </c>
    </row>
    <row r="43" spans="1:14" ht="15.75" thickBot="1">
      <c r="B43" s="831" t="s">
        <v>953</v>
      </c>
      <c r="C43" s="832"/>
      <c r="D43" s="832"/>
      <c r="E43" s="832"/>
      <c r="F43" s="832"/>
      <c r="G43" s="832"/>
      <c r="H43" s="832"/>
      <c r="I43" s="832"/>
      <c r="J43" s="832"/>
      <c r="K43" s="832"/>
      <c r="L43" s="832"/>
      <c r="M43" s="833"/>
      <c r="N43" s="99">
        <f>SUM(N36:N42)</f>
        <v>5540.7908159587187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35">
        <f>VLOOKUP(A59,TRANSPORTE!A6:D117,4,FALSE)</f>
        <v>254.02666014956571</v>
      </c>
      <c r="M59" s="836"/>
      <c r="N59" s="286">
        <f>K59*L59</f>
        <v>9068.7517673394959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9068.7517673394959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14759.906472187104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2951.9812944374207</v>
      </c>
      <c r="M83" s="866"/>
      <c r="N83" s="51"/>
    </row>
    <row r="84" spans="1:14">
      <c r="B84" s="89" t="s">
        <v>973</v>
      </c>
      <c r="C84" s="90"/>
      <c r="D84" s="90"/>
      <c r="E84" s="90"/>
      <c r="F84" s="90"/>
      <c r="G84" s="90"/>
      <c r="H84" s="90"/>
      <c r="I84" s="87"/>
      <c r="J84" s="88"/>
      <c r="K84" s="303">
        <v>0.05</v>
      </c>
      <c r="L84" s="865">
        <f>N78*K84</f>
        <v>737.99532360935518</v>
      </c>
      <c r="M84" s="866"/>
      <c r="N84" s="51"/>
    </row>
    <row r="85" spans="1:14" ht="15.75" thickBot="1">
      <c r="B85" s="91" t="s">
        <v>974</v>
      </c>
      <c r="C85" s="92"/>
      <c r="D85" s="92"/>
      <c r="E85" s="92"/>
      <c r="F85" s="92"/>
      <c r="G85" s="92"/>
      <c r="H85" s="92"/>
      <c r="I85" s="93"/>
      <c r="J85" s="94"/>
      <c r="K85" s="304">
        <v>0.05</v>
      </c>
      <c r="L85" s="867">
        <f>N78*K85</f>
        <v>737.99532360935518</v>
      </c>
      <c r="M85" s="868"/>
      <c r="N85" s="51"/>
    </row>
    <row r="86" spans="1:14" ht="15.75" thickBot="1">
      <c r="B86" s="831" t="s">
        <v>953</v>
      </c>
      <c r="C86" s="832"/>
      <c r="D86" s="832"/>
      <c r="E86" s="832"/>
      <c r="F86" s="832"/>
      <c r="G86" s="832"/>
      <c r="H86" s="832"/>
      <c r="I86" s="832"/>
      <c r="J86" s="832"/>
      <c r="K86" s="832"/>
      <c r="L86" s="832"/>
      <c r="M86" s="833"/>
      <c r="N86" s="52">
        <f>L83+L84+L85</f>
        <v>4427.9719416561311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19187.878413843235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c r="B36" s="844"/>
      <c r="C36" s="845"/>
      <c r="D36" s="845"/>
      <c r="E36" s="845"/>
      <c r="F36" s="845"/>
      <c r="G36" s="845"/>
      <c r="H36" s="846"/>
      <c r="I36" s="266"/>
      <c r="J36" s="267"/>
      <c r="K36" s="268"/>
      <c r="L36" s="269"/>
      <c r="M36" s="270"/>
      <c r="N36" s="271"/>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60.145555555555553</v>
      </c>
    </row>
    <row r="43" spans="1:14" ht="15.75" thickBot="1">
      <c r="B43" s="831" t="s">
        <v>953</v>
      </c>
      <c r="C43" s="832"/>
      <c r="D43" s="832"/>
      <c r="E43" s="832"/>
      <c r="F43" s="832"/>
      <c r="G43" s="832"/>
      <c r="H43" s="832"/>
      <c r="I43" s="832"/>
      <c r="J43" s="832"/>
      <c r="K43" s="832"/>
      <c r="L43" s="832"/>
      <c r="M43" s="833"/>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35">
        <f>VLOOKUP(A59,TRANSPORTE!A6:D117,4,FALSE)</f>
        <v>254.02666014956571</v>
      </c>
      <c r="M59" s="836"/>
      <c r="N59" s="286">
        <f>K59*L59</f>
        <v>2603.7732665330486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2603.7732665330486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601.45555555555552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3265.3743776441597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653.07487552883197</v>
      </c>
      <c r="M83" s="866"/>
      <c r="N83" s="51"/>
    </row>
    <row r="84" spans="1:14">
      <c r="B84" s="89" t="s">
        <v>973</v>
      </c>
      <c r="C84" s="90"/>
      <c r="D84" s="90"/>
      <c r="E84" s="90"/>
      <c r="F84" s="90"/>
      <c r="G84" s="90"/>
      <c r="H84" s="90"/>
      <c r="I84" s="87"/>
      <c r="J84" s="88"/>
      <c r="K84" s="303">
        <v>0.05</v>
      </c>
      <c r="L84" s="865">
        <f>N78*K84</f>
        <v>163.26871888220799</v>
      </c>
      <c r="M84" s="866"/>
      <c r="N84" s="51"/>
    </row>
    <row r="85" spans="1:14" ht="15.75" thickBot="1">
      <c r="B85" s="91" t="s">
        <v>974</v>
      </c>
      <c r="C85" s="92"/>
      <c r="D85" s="92"/>
      <c r="E85" s="92"/>
      <c r="F85" s="92"/>
      <c r="G85" s="92"/>
      <c r="H85" s="92"/>
      <c r="I85" s="93"/>
      <c r="J85" s="94"/>
      <c r="K85" s="304">
        <v>0.05</v>
      </c>
      <c r="L85" s="867">
        <f>N78*K85</f>
        <v>163.26871888220799</v>
      </c>
      <c r="M85" s="868"/>
      <c r="N85" s="51"/>
    </row>
    <row r="86" spans="1:14" ht="15.75" thickBot="1">
      <c r="B86" s="831" t="s">
        <v>953</v>
      </c>
      <c r="C86" s="832"/>
      <c r="D86" s="832"/>
      <c r="E86" s="832"/>
      <c r="F86" s="832"/>
      <c r="G86" s="832"/>
      <c r="H86" s="832"/>
      <c r="I86" s="832"/>
      <c r="J86" s="832"/>
      <c r="K86" s="832"/>
      <c r="L86" s="832"/>
      <c r="M86" s="833"/>
      <c r="N86" s="52">
        <f>L83+L84+L85</f>
        <v>979.61231329324789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4244.9866909374077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45</v>
      </c>
      <c r="N36" s="271">
        <f>K36/M36</f>
        <v>5539.2871770698293</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1.5036388888888887</v>
      </c>
    </row>
    <row r="43" spans="1:14" ht="15.75" thickBot="1">
      <c r="B43" s="831" t="s">
        <v>953</v>
      </c>
      <c r="C43" s="832"/>
      <c r="D43" s="832"/>
      <c r="E43" s="832"/>
      <c r="F43" s="832"/>
      <c r="G43" s="832"/>
      <c r="H43" s="832"/>
      <c r="I43" s="832"/>
      <c r="J43" s="832"/>
      <c r="K43" s="832"/>
      <c r="L43" s="832"/>
      <c r="M43" s="833"/>
      <c r="N43" s="99">
        <f>SUM(N36:N42)</f>
        <v>5540.7908159587187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35">
        <f>VLOOKUP(A59,TRANSPORTE!A6:D117,4,FALSE)</f>
        <v>1402.2271640256026</v>
      </c>
      <c r="M59" s="836"/>
      <c r="N59" s="286">
        <f>K59*L59</f>
        <v>1136.4981053069307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1136.4981053069307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6827.6528101545382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1365.5305620309077</v>
      </c>
      <c r="M83" s="866"/>
      <c r="N83" s="51"/>
    </row>
    <row r="84" spans="1:14">
      <c r="B84" s="89" t="s">
        <v>973</v>
      </c>
      <c r="C84" s="90"/>
      <c r="D84" s="90"/>
      <c r="E84" s="90"/>
      <c r="F84" s="90"/>
      <c r="G84" s="90"/>
      <c r="H84" s="90"/>
      <c r="I84" s="87"/>
      <c r="J84" s="88"/>
      <c r="K84" s="303">
        <v>0.05</v>
      </c>
      <c r="L84" s="865">
        <f>N78*K84</f>
        <v>341.38264050772693</v>
      </c>
      <c r="M84" s="866"/>
      <c r="N84" s="51"/>
    </row>
    <row r="85" spans="1:14" ht="15.75" thickBot="1">
      <c r="B85" s="91" t="s">
        <v>974</v>
      </c>
      <c r="C85" s="92"/>
      <c r="D85" s="92"/>
      <c r="E85" s="92"/>
      <c r="F85" s="92"/>
      <c r="G85" s="92"/>
      <c r="H85" s="92"/>
      <c r="I85" s="93"/>
      <c r="J85" s="94"/>
      <c r="K85" s="304">
        <v>0.05</v>
      </c>
      <c r="L85" s="867">
        <f>N78*K85</f>
        <v>341.38264050772693</v>
      </c>
      <c r="M85" s="868"/>
      <c r="N85" s="51"/>
    </row>
    <row r="86" spans="1:14" ht="15.75" thickBot="1">
      <c r="B86" s="831" t="s">
        <v>953</v>
      </c>
      <c r="C86" s="832"/>
      <c r="D86" s="832"/>
      <c r="E86" s="832"/>
      <c r="F86" s="832"/>
      <c r="G86" s="832"/>
      <c r="H86" s="832"/>
      <c r="I86" s="832"/>
      <c r="J86" s="832"/>
      <c r="K86" s="832"/>
      <c r="L86" s="832"/>
      <c r="M86" s="833"/>
      <c r="N86" s="52">
        <f>L83+L84+L85</f>
        <v>2048.2958430463618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8875.9486532008996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2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VLOOKUP(A36,EQUIPOS!A5:D154,4,FALSE)</f>
        <v>141711.55304879567</v>
      </c>
      <c r="L36" s="269"/>
      <c r="M36" s="270">
        <v>0.625</v>
      </c>
      <c r="N36" s="271">
        <f>K36/M36</f>
        <v>226738.48487807307</v>
      </c>
    </row>
    <row r="37" spans="1:14">
      <c r="A37" s="108" t="s">
        <v>241</v>
      </c>
      <c r="B37" s="844" t="str">
        <f>VLOOKUP(A37,EQUIPOS!A7:D154,3,FALSE)</f>
        <v>Grúa (capacidad 15 ton)</v>
      </c>
      <c r="C37" s="845"/>
      <c r="D37" s="845"/>
      <c r="E37" s="845"/>
      <c r="F37" s="845"/>
      <c r="G37" s="845"/>
      <c r="H37" s="846"/>
      <c r="I37" s="266"/>
      <c r="J37" s="267"/>
      <c r="K37" s="268">
        <f>VLOOKUP(A37,EQUIPOS!A6:D154,4,FALSE)</f>
        <v>197474.49811573033</v>
      </c>
      <c r="L37" s="269"/>
      <c r="M37" s="270">
        <v>0.625</v>
      </c>
      <c r="N37" s="271">
        <f>K37/M37</f>
        <v>315959.1969851685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2706.55</v>
      </c>
    </row>
    <row r="43" spans="1:14" ht="15.75" thickBot="1">
      <c r="B43" s="831" t="s">
        <v>953</v>
      </c>
      <c r="C43" s="832"/>
      <c r="D43" s="832"/>
      <c r="E43" s="832"/>
      <c r="F43" s="832"/>
      <c r="G43" s="832"/>
      <c r="H43" s="832"/>
      <c r="I43" s="832"/>
      <c r="J43" s="832"/>
      <c r="K43" s="832"/>
      <c r="L43" s="832"/>
      <c r="M43" s="833"/>
      <c r="N43" s="393">
        <f>SUM(N36:N42)</f>
        <v>545404.23186324164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647">
        <f>VLOOKUP(A51,MATERIALES!A6:D373,4,FALSE)</f>
        <v>148405.75151689301</v>
      </c>
      <c r="N51" s="271">
        <f>K51*M51</f>
        <v>296811.50303378602</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399979.48370708618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999514.71557032783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199902.94311406557</v>
      </c>
      <c r="M83" s="866"/>
      <c r="N83" s="51"/>
    </row>
    <row r="84" spans="1:14">
      <c r="B84" s="89" t="s">
        <v>973</v>
      </c>
      <c r="C84" s="90"/>
      <c r="D84" s="90"/>
      <c r="E84" s="90"/>
      <c r="F84" s="90"/>
      <c r="G84" s="90"/>
      <c r="H84" s="90"/>
      <c r="I84" s="87"/>
      <c r="J84" s="88"/>
      <c r="K84" s="303">
        <v>0.05</v>
      </c>
      <c r="L84" s="865">
        <f>N78*K84</f>
        <v>49975.735778516391</v>
      </c>
      <c r="M84" s="866"/>
      <c r="N84" s="51"/>
    </row>
    <row r="85" spans="1:14" ht="15.75" thickBot="1">
      <c r="B85" s="91" t="s">
        <v>974</v>
      </c>
      <c r="C85" s="92"/>
      <c r="D85" s="92"/>
      <c r="E85" s="92"/>
      <c r="F85" s="92"/>
      <c r="G85" s="92"/>
      <c r="H85" s="92"/>
      <c r="I85" s="93"/>
      <c r="J85" s="94"/>
      <c r="K85" s="304">
        <v>0.05</v>
      </c>
      <c r="L85" s="867">
        <f>N78*K85</f>
        <v>49975.735778516391</v>
      </c>
      <c r="M85" s="868"/>
      <c r="N85" s="51"/>
    </row>
    <row r="86" spans="1:14" ht="15.75" thickBot="1">
      <c r="B86" s="831" t="s">
        <v>953</v>
      </c>
      <c r="C86" s="832"/>
      <c r="D86" s="832"/>
      <c r="E86" s="832"/>
      <c r="F86" s="832"/>
      <c r="G86" s="832"/>
      <c r="H86" s="832"/>
      <c r="I86" s="832"/>
      <c r="J86" s="832"/>
      <c r="K86" s="832"/>
      <c r="L86" s="832"/>
      <c r="M86" s="833"/>
      <c r="N86" s="52">
        <f>L83+L84+L85</f>
        <v>299854.41467109835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1299369.1302414262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2"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141711.55304879567</v>
      </c>
      <c r="L36" s="269"/>
      <c r="M36" s="270">
        <v>0.5</v>
      </c>
      <c r="N36" s="271">
        <f>K36/M36</f>
        <v>283423.10609759134</v>
      </c>
    </row>
    <row r="37" spans="1:14">
      <c r="A37" s="108" t="s">
        <v>241</v>
      </c>
      <c r="B37" s="844" t="str">
        <f>VLOOKUP(A37,EQUIPOS!A7:D154,3,FALSE)</f>
        <v>Grúa (capacidad 15 ton)</v>
      </c>
      <c r="C37" s="845"/>
      <c r="D37" s="845"/>
      <c r="E37" s="845"/>
      <c r="F37" s="845"/>
      <c r="G37" s="845"/>
      <c r="H37" s="846"/>
      <c r="I37" s="266"/>
      <c r="J37" s="267"/>
      <c r="K37" s="268">
        <f>VLOOKUP(A37,EQUIPOS!A7:D164,4,FALSE)</f>
        <v>197474.49811573033</v>
      </c>
      <c r="L37" s="269"/>
      <c r="M37" s="270">
        <v>0.5</v>
      </c>
      <c r="N37" s="271">
        <f>K37/M37</f>
        <v>394948.99623146065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3383.1875</v>
      </c>
    </row>
    <row r="43" spans="1:14" ht="15.75" thickBot="1">
      <c r="B43" s="831" t="s">
        <v>953</v>
      </c>
      <c r="C43" s="832"/>
      <c r="D43" s="832"/>
      <c r="E43" s="832"/>
      <c r="F43" s="832"/>
      <c r="G43" s="832"/>
      <c r="H43" s="832"/>
      <c r="I43" s="832"/>
      <c r="J43" s="832"/>
      <c r="K43" s="832"/>
      <c r="L43" s="832"/>
      <c r="M43" s="833"/>
      <c r="N43" s="393">
        <f>SUM(N36:N42)</f>
        <v>681755.28982905205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148405.75151689301</v>
      </c>
      <c r="N51" s="271">
        <f>K51*M51</f>
        <v>296811.50303378602</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399979.48370708618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67663.75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1149398.5235361382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229879.70470722765</v>
      </c>
      <c r="M83" s="866"/>
      <c r="N83" s="51"/>
    </row>
    <row r="84" spans="1:14">
      <c r="B84" s="89" t="s">
        <v>973</v>
      </c>
      <c r="C84" s="90"/>
      <c r="D84" s="90"/>
      <c r="E84" s="90"/>
      <c r="F84" s="90"/>
      <c r="G84" s="90"/>
      <c r="H84" s="90"/>
      <c r="I84" s="87"/>
      <c r="J84" s="88"/>
      <c r="K84" s="303">
        <v>0.05</v>
      </c>
      <c r="L84" s="865">
        <f>N78*K84</f>
        <v>57469.926176806912</v>
      </c>
      <c r="M84" s="866"/>
      <c r="N84" s="51"/>
    </row>
    <row r="85" spans="1:14" ht="15.75" thickBot="1">
      <c r="B85" s="91" t="s">
        <v>974</v>
      </c>
      <c r="C85" s="92"/>
      <c r="D85" s="92"/>
      <c r="E85" s="92"/>
      <c r="F85" s="92"/>
      <c r="G85" s="92"/>
      <c r="H85" s="92"/>
      <c r="I85" s="93"/>
      <c r="J85" s="94"/>
      <c r="K85" s="304">
        <v>0.05</v>
      </c>
      <c r="L85" s="867">
        <f>N78*K85</f>
        <v>57469.926176806912</v>
      </c>
      <c r="M85" s="868"/>
      <c r="N85" s="51"/>
    </row>
    <row r="86" spans="1:14" ht="15.75" thickBot="1">
      <c r="B86" s="831" t="s">
        <v>953</v>
      </c>
      <c r="C86" s="832"/>
      <c r="D86" s="832"/>
      <c r="E86" s="832"/>
      <c r="F86" s="832"/>
      <c r="G86" s="832"/>
      <c r="H86" s="832"/>
      <c r="I86" s="832"/>
      <c r="J86" s="832"/>
      <c r="K86" s="832"/>
      <c r="L86" s="832"/>
      <c r="M86" s="833"/>
      <c r="N86" s="52">
        <f>L83+L84+L85</f>
        <v>344819.55706084147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1494218.0805969797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141711.55304879567</v>
      </c>
      <c r="L36" s="269"/>
      <c r="M36" s="270">
        <v>0.4375</v>
      </c>
      <c r="N36" s="271">
        <f>K36/M36</f>
        <v>323912.12125439011</v>
      </c>
    </row>
    <row r="37" spans="1:14">
      <c r="A37" s="108" t="s">
        <v>241</v>
      </c>
      <c r="B37" s="844" t="str">
        <f>VLOOKUP(A37,EQUIPOS!A7:D154,3,FALSE)</f>
        <v>Grúa (capacidad 15 ton)</v>
      </c>
      <c r="C37" s="845"/>
      <c r="D37" s="845"/>
      <c r="E37" s="845"/>
      <c r="F37" s="845"/>
      <c r="G37" s="845"/>
      <c r="H37" s="846"/>
      <c r="I37" s="266"/>
      <c r="J37" s="267"/>
      <c r="K37" s="268">
        <f>VLOOKUP(A37,EQUIPOS!A7:D164,4,FALSE)</f>
        <v>197474.49811573033</v>
      </c>
      <c r="L37" s="269"/>
      <c r="M37" s="270">
        <v>0.4375</v>
      </c>
      <c r="N37" s="271">
        <f>K37/M37</f>
        <v>451370.28140738362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3866.5</v>
      </c>
    </row>
    <row r="43" spans="1:14" ht="15.75" thickBot="1">
      <c r="B43" s="831" t="s">
        <v>953</v>
      </c>
      <c r="C43" s="832"/>
      <c r="D43" s="832"/>
      <c r="E43" s="832"/>
      <c r="F43" s="832"/>
      <c r="G43" s="832"/>
      <c r="H43" s="832"/>
      <c r="I43" s="832"/>
      <c r="J43" s="832"/>
      <c r="K43" s="832"/>
      <c r="L43" s="832"/>
      <c r="M43" s="833"/>
      <c r="N43" s="393">
        <f>SUM(N36:N42)</f>
        <v>779148.90266177373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148405.75151689301</v>
      </c>
      <c r="N51" s="271">
        <f>K51*M51</f>
        <v>296811.50303378602</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399979.48370708618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77330</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1256458.38636886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251291.67727377202</v>
      </c>
      <c r="M83" s="866"/>
      <c r="N83" s="51"/>
    </row>
    <row r="84" spans="1:14">
      <c r="B84" s="89" t="s">
        <v>973</v>
      </c>
      <c r="C84" s="90"/>
      <c r="D84" s="90"/>
      <c r="E84" s="90"/>
      <c r="F84" s="90"/>
      <c r="G84" s="90"/>
      <c r="H84" s="90"/>
      <c r="I84" s="87"/>
      <c r="J84" s="88"/>
      <c r="K84" s="303">
        <v>0.05</v>
      </c>
      <c r="L84" s="865">
        <f>N78*K84</f>
        <v>62822.919318443004</v>
      </c>
      <c r="M84" s="866"/>
      <c r="N84" s="51"/>
    </row>
    <row r="85" spans="1:14" ht="15.75" thickBot="1">
      <c r="B85" s="91" t="s">
        <v>974</v>
      </c>
      <c r="C85" s="92"/>
      <c r="D85" s="92"/>
      <c r="E85" s="92"/>
      <c r="F85" s="92"/>
      <c r="G85" s="92"/>
      <c r="H85" s="92"/>
      <c r="I85" s="93"/>
      <c r="J85" s="94"/>
      <c r="K85" s="304">
        <v>0.05</v>
      </c>
      <c r="L85" s="867">
        <f>N78*K85</f>
        <v>62822.919318443004</v>
      </c>
      <c r="M85" s="868"/>
      <c r="N85" s="51"/>
    </row>
    <row r="86" spans="1:14" ht="15.75" thickBot="1">
      <c r="B86" s="831" t="s">
        <v>953</v>
      </c>
      <c r="C86" s="832"/>
      <c r="D86" s="832"/>
      <c r="E86" s="832"/>
      <c r="F86" s="832"/>
      <c r="G86" s="832"/>
      <c r="H86" s="832"/>
      <c r="I86" s="832"/>
      <c r="J86" s="832"/>
      <c r="K86" s="832"/>
      <c r="L86" s="832"/>
      <c r="M86" s="833"/>
      <c r="N86" s="52">
        <f>L83+L84+L85</f>
        <v>376937.515910658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1633395.9022795181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141711.55304879567</v>
      </c>
      <c r="L36" s="269"/>
      <c r="M36" s="270">
        <v>0.875</v>
      </c>
      <c r="N36" s="271">
        <f>K36/M36</f>
        <v>161956.06062719505</v>
      </c>
    </row>
    <row r="37" spans="1:14">
      <c r="A37" s="108" t="s">
        <v>241</v>
      </c>
      <c r="B37" s="844" t="str">
        <f>VLOOKUP(A37,EQUIPOS!A7:D154,3,FALSE)</f>
        <v>Grúa (capacidad 15 ton)</v>
      </c>
      <c r="C37" s="845"/>
      <c r="D37" s="845"/>
      <c r="E37" s="845"/>
      <c r="F37" s="845"/>
      <c r="G37" s="845"/>
      <c r="H37" s="846"/>
      <c r="I37" s="266"/>
      <c r="J37" s="267"/>
      <c r="K37" s="268">
        <f>VLOOKUP(A37,EQUIPOS!A7:D164,4,FALSE)</f>
        <v>197474.49811573033</v>
      </c>
      <c r="L37" s="269"/>
      <c r="M37" s="270">
        <v>0.875</v>
      </c>
      <c r="N37" s="271">
        <f>K37/M37</f>
        <v>225685.14070369181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1546.6000000000001</v>
      </c>
    </row>
    <row r="43" spans="1:14" ht="15.75" thickBot="1">
      <c r="B43" s="831" t="s">
        <v>953</v>
      </c>
      <c r="C43" s="832"/>
      <c r="D43" s="832"/>
      <c r="E43" s="832"/>
      <c r="F43" s="832"/>
      <c r="G43" s="832"/>
      <c r="H43" s="832"/>
      <c r="I43" s="832"/>
      <c r="J43" s="832"/>
      <c r="K43" s="832"/>
      <c r="L43" s="832"/>
      <c r="M43" s="833"/>
      <c r="N43" s="393">
        <f>SUM(N36:N42)</f>
        <v>389187.80133088684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30932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523287.782004187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104657.55640083741</v>
      </c>
      <c r="M83" s="866"/>
      <c r="N83" s="51"/>
    </row>
    <row r="84" spans="1:14">
      <c r="B84" s="89" t="s">
        <v>973</v>
      </c>
      <c r="C84" s="90"/>
      <c r="D84" s="90"/>
      <c r="E84" s="90"/>
      <c r="F84" s="90"/>
      <c r="G84" s="90"/>
      <c r="H84" s="90"/>
      <c r="I84" s="87"/>
      <c r="J84" s="88"/>
      <c r="K84" s="303">
        <v>0.05</v>
      </c>
      <c r="L84" s="865">
        <f>N78*K84</f>
        <v>26164.389100209351</v>
      </c>
      <c r="M84" s="866"/>
      <c r="N84" s="51"/>
    </row>
    <row r="85" spans="1:14" ht="15.75" thickBot="1">
      <c r="B85" s="91" t="s">
        <v>974</v>
      </c>
      <c r="C85" s="92"/>
      <c r="D85" s="92"/>
      <c r="E85" s="92"/>
      <c r="F85" s="92"/>
      <c r="G85" s="92"/>
      <c r="H85" s="92"/>
      <c r="I85" s="93"/>
      <c r="J85" s="94"/>
      <c r="K85" s="304">
        <v>0.05</v>
      </c>
      <c r="L85" s="867">
        <f>N78*K85</f>
        <v>26164.389100209351</v>
      </c>
      <c r="M85" s="868"/>
      <c r="N85" s="51"/>
    </row>
    <row r="86" spans="1:14" ht="15.75" thickBot="1">
      <c r="B86" s="831" t="s">
        <v>953</v>
      </c>
      <c r="C86" s="832"/>
      <c r="D86" s="832"/>
      <c r="E86" s="832"/>
      <c r="F86" s="832"/>
      <c r="G86" s="832"/>
      <c r="H86" s="832"/>
      <c r="I86" s="832"/>
      <c r="J86" s="832"/>
      <c r="K86" s="832"/>
      <c r="L86" s="832"/>
      <c r="M86" s="833"/>
      <c r="N86" s="52">
        <f>L83+L84+L85</f>
        <v>156986.33460125609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680274.11660544307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10"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141711.55304879567</v>
      </c>
      <c r="L36" s="269"/>
      <c r="M36" s="270">
        <v>0.75</v>
      </c>
      <c r="N36" s="271">
        <f>K36/M36</f>
        <v>188948.73739839424</v>
      </c>
    </row>
    <row r="37" spans="1:14">
      <c r="A37" s="108" t="s">
        <v>241</v>
      </c>
      <c r="B37" s="844" t="str">
        <f>VLOOKUP(A37,EQUIPOS!A7:D154,3,FALSE)</f>
        <v>Grúa (capacidad 15 ton)</v>
      </c>
      <c r="C37" s="845"/>
      <c r="D37" s="845"/>
      <c r="E37" s="845"/>
      <c r="F37" s="845"/>
      <c r="G37" s="845"/>
      <c r="H37" s="846"/>
      <c r="I37" s="266"/>
      <c r="J37" s="267"/>
      <c r="K37" s="268">
        <f>VLOOKUP(A37,EQUIPOS!A7:D164,4,FALSE)</f>
        <v>197474.49811573033</v>
      </c>
      <c r="L37" s="269"/>
      <c r="M37" s="270">
        <v>0.75</v>
      </c>
      <c r="N37" s="271">
        <f>K37/M37</f>
        <v>263299.33082097379</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1804.3666666666668</v>
      </c>
    </row>
    <row r="43" spans="1:14" ht="15.75" thickBot="1">
      <c r="B43" s="831" t="s">
        <v>953</v>
      </c>
      <c r="C43" s="832"/>
      <c r="D43" s="832"/>
      <c r="E43" s="832"/>
      <c r="F43" s="832"/>
      <c r="G43" s="832"/>
      <c r="H43" s="832"/>
      <c r="I43" s="832"/>
      <c r="J43" s="832"/>
      <c r="K43" s="832"/>
      <c r="L43" s="832"/>
      <c r="M43" s="833"/>
      <c r="N43" s="393">
        <f>SUM(N36:N42)</f>
        <v>454052.43488603464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36087.333333333336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593307.74889266817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118661.54977853363</v>
      </c>
      <c r="M83" s="866"/>
      <c r="N83" s="51"/>
    </row>
    <row r="84" spans="1:14">
      <c r="B84" s="89" t="s">
        <v>973</v>
      </c>
      <c r="C84" s="90"/>
      <c r="D84" s="90"/>
      <c r="E84" s="90"/>
      <c r="F84" s="90"/>
      <c r="G84" s="90"/>
      <c r="H84" s="90"/>
      <c r="I84" s="87"/>
      <c r="J84" s="88"/>
      <c r="K84" s="303">
        <v>0.05</v>
      </c>
      <c r="L84" s="865">
        <f>N78*K84</f>
        <v>29665.387444633408</v>
      </c>
      <c r="M84" s="866"/>
      <c r="N84" s="51"/>
    </row>
    <row r="85" spans="1:14" ht="15.75" thickBot="1">
      <c r="B85" s="91" t="s">
        <v>974</v>
      </c>
      <c r="C85" s="92"/>
      <c r="D85" s="92"/>
      <c r="E85" s="92"/>
      <c r="F85" s="92"/>
      <c r="G85" s="92"/>
      <c r="H85" s="92"/>
      <c r="I85" s="93"/>
      <c r="J85" s="94"/>
      <c r="K85" s="304">
        <v>0.05</v>
      </c>
      <c r="L85" s="867">
        <f>N78*K85</f>
        <v>29665.387444633408</v>
      </c>
      <c r="M85" s="868"/>
      <c r="N85" s="51"/>
    </row>
    <row r="86" spans="1:14" ht="15.75" thickBot="1">
      <c r="B86" s="831" t="s">
        <v>953</v>
      </c>
      <c r="C86" s="832"/>
      <c r="D86" s="832"/>
      <c r="E86" s="832"/>
      <c r="F86" s="832"/>
      <c r="G86" s="832"/>
      <c r="H86" s="832"/>
      <c r="I86" s="832"/>
      <c r="J86" s="832"/>
      <c r="K86" s="832"/>
      <c r="L86" s="832"/>
      <c r="M86" s="833"/>
      <c r="N86" s="52">
        <f>L83+L84+L85</f>
        <v>177992.32466780045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771300.07356046862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141711.55304879567</v>
      </c>
      <c r="L36" s="269"/>
      <c r="M36" s="270">
        <v>0.6875</v>
      </c>
      <c r="N36" s="271">
        <f>K36/M36</f>
        <v>206125.89534370278</v>
      </c>
    </row>
    <row r="37" spans="1:14">
      <c r="A37" s="108" t="s">
        <v>241</v>
      </c>
      <c r="B37" s="844" t="str">
        <f>VLOOKUP(A37,EQUIPOS!A7:D154,3,FALSE)</f>
        <v>Grúa (capacidad 15 ton)</v>
      </c>
      <c r="C37" s="845"/>
      <c r="D37" s="845"/>
      <c r="E37" s="845"/>
      <c r="F37" s="845"/>
      <c r="G37" s="845"/>
      <c r="H37" s="846"/>
      <c r="I37" s="266"/>
      <c r="J37" s="267"/>
      <c r="K37" s="268">
        <f>VLOOKUP(A37,EQUIPOS!A7:D164,4,FALSE)</f>
        <v>197474.49811573033</v>
      </c>
      <c r="L37" s="269"/>
      <c r="M37" s="270">
        <v>0.6875</v>
      </c>
      <c r="N37" s="271">
        <f>K37/M37</f>
        <v>287235.6336228805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1968.4</v>
      </c>
    </row>
    <row r="43" spans="1:14" ht="15.75" thickBot="1">
      <c r="B43" s="831" t="s">
        <v>953</v>
      </c>
      <c r="C43" s="832"/>
      <c r="D43" s="832"/>
      <c r="E43" s="832"/>
      <c r="F43" s="832"/>
      <c r="G43" s="832"/>
      <c r="H43" s="832"/>
      <c r="I43" s="832"/>
      <c r="J43" s="832"/>
      <c r="K43" s="832"/>
      <c r="L43" s="832"/>
      <c r="M43" s="833"/>
      <c r="N43" s="393">
        <f>SUM(N36:N42)</f>
        <v>495329.92896658333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39368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637865.90963988344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127573.18192797669</v>
      </c>
      <c r="M83" s="866"/>
      <c r="N83" s="51"/>
    </row>
    <row r="84" spans="1:14">
      <c r="B84" s="89" t="s">
        <v>973</v>
      </c>
      <c r="C84" s="90"/>
      <c r="D84" s="90"/>
      <c r="E84" s="90"/>
      <c r="F84" s="90"/>
      <c r="G84" s="90"/>
      <c r="H84" s="90"/>
      <c r="I84" s="87"/>
      <c r="J84" s="88"/>
      <c r="K84" s="303">
        <v>0.05</v>
      </c>
      <c r="L84" s="865">
        <f>N78*K84</f>
        <v>31893.295481994173</v>
      </c>
      <c r="M84" s="866"/>
      <c r="N84" s="51"/>
    </row>
    <row r="85" spans="1:14" ht="15.75" thickBot="1">
      <c r="B85" s="91" t="s">
        <v>974</v>
      </c>
      <c r="C85" s="92"/>
      <c r="D85" s="92"/>
      <c r="E85" s="92"/>
      <c r="F85" s="92"/>
      <c r="G85" s="92"/>
      <c r="H85" s="92"/>
      <c r="I85" s="93"/>
      <c r="J85" s="94"/>
      <c r="K85" s="304">
        <v>0.05</v>
      </c>
      <c r="L85" s="867">
        <f>N78*K85</f>
        <v>31893.295481994173</v>
      </c>
      <c r="M85" s="868"/>
      <c r="N85" s="51"/>
    </row>
    <row r="86" spans="1:14" ht="15.75" thickBot="1">
      <c r="B86" s="831" t="s">
        <v>953</v>
      </c>
      <c r="C86" s="832"/>
      <c r="D86" s="832"/>
      <c r="E86" s="832"/>
      <c r="F86" s="832"/>
      <c r="G86" s="832"/>
      <c r="H86" s="832"/>
      <c r="I86" s="832"/>
      <c r="J86" s="832"/>
      <c r="K86" s="832"/>
      <c r="L86" s="832"/>
      <c r="M86" s="833"/>
      <c r="N86" s="52">
        <f>L83+L84+L85</f>
        <v>191359.77289196503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829225.68253184843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52" t="s">
        <v>241</v>
      </c>
      <c r="B36" s="844" t="str">
        <f>VLOOKUP(A36,EQUIPOS!A6:D154,3,FALSE)</f>
        <v>Grúa (capacidad 15 ton)</v>
      </c>
      <c r="C36" s="845"/>
      <c r="D36" s="845"/>
      <c r="E36" s="845"/>
      <c r="F36" s="845"/>
      <c r="G36" s="845"/>
      <c r="H36" s="846"/>
      <c r="I36" s="266"/>
      <c r="J36" s="267"/>
      <c r="K36" s="268">
        <f>VLOOKUP(A36,EQUIPOS!A6:D163,4,FALSE)</f>
        <v>197474.49811573033</v>
      </c>
      <c r="L36" s="269"/>
      <c r="M36" s="395">
        <v>1.125</v>
      </c>
      <c r="N36" s="271">
        <f>K36/M36</f>
        <v>175532.88721398253</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1202.9111111111113</v>
      </c>
    </row>
    <row r="43" spans="1:14" ht="15.75" thickBot="1">
      <c r="B43" s="831" t="s">
        <v>953</v>
      </c>
      <c r="C43" s="832"/>
      <c r="D43" s="832"/>
      <c r="E43" s="832"/>
      <c r="F43" s="832"/>
      <c r="G43" s="832"/>
      <c r="H43" s="832"/>
      <c r="I43" s="832"/>
      <c r="J43" s="832"/>
      <c r="K43" s="832"/>
      <c r="L43" s="832"/>
      <c r="M43" s="833"/>
      <c r="N43" s="393">
        <f>SUM(N36:N42)</f>
        <v>176735.79832509364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8054.2824460880474</v>
      </c>
      <c r="N48" s="271">
        <f>K48*M48</f>
        <v>80542.824460880482</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2427.4940783834641</v>
      </c>
      <c r="N49" s="271">
        <f>K49*M49</f>
        <v>2427.4940783834641</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648">
        <f>VLOOKUP(A50,MATERIALES!A6:D373,4,FALSE)</f>
        <v>20197.662134036182</v>
      </c>
      <c r="N50" s="271">
        <f>K50*M50</f>
        <v>20197.662134036182</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64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24058.222222222223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303962.00122061605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60792.400244123215</v>
      </c>
      <c r="M83" s="866"/>
      <c r="N83" s="51"/>
    </row>
    <row r="84" spans="1:14">
      <c r="B84" s="89" t="s">
        <v>973</v>
      </c>
      <c r="C84" s="90"/>
      <c r="D84" s="90"/>
      <c r="E84" s="90"/>
      <c r="F84" s="90"/>
      <c r="G84" s="90"/>
      <c r="H84" s="90"/>
      <c r="I84" s="87"/>
      <c r="J84" s="88"/>
      <c r="K84" s="303">
        <v>0.05</v>
      </c>
      <c r="L84" s="865">
        <f>N78*K84</f>
        <v>15198.100061030804</v>
      </c>
      <c r="M84" s="866"/>
      <c r="N84" s="51"/>
    </row>
    <row r="85" spans="1:14" ht="15.75" thickBot="1">
      <c r="B85" s="91" t="s">
        <v>974</v>
      </c>
      <c r="C85" s="92"/>
      <c r="D85" s="92"/>
      <c r="E85" s="92"/>
      <c r="F85" s="92"/>
      <c r="G85" s="92"/>
      <c r="H85" s="92"/>
      <c r="I85" s="93"/>
      <c r="J85" s="94"/>
      <c r="K85" s="304">
        <v>0.05</v>
      </c>
      <c r="L85" s="867">
        <f>N78*K85</f>
        <v>15198.100061030804</v>
      </c>
      <c r="M85" s="868"/>
      <c r="N85" s="51"/>
    </row>
    <row r="86" spans="1:14" ht="15.75" thickBot="1">
      <c r="B86" s="831" t="s">
        <v>953</v>
      </c>
      <c r="C86" s="832"/>
      <c r="D86" s="832"/>
      <c r="E86" s="832"/>
      <c r="F86" s="832"/>
      <c r="G86" s="832"/>
      <c r="H86" s="832"/>
      <c r="I86" s="832"/>
      <c r="J86" s="832"/>
      <c r="K86" s="832"/>
      <c r="L86" s="832"/>
      <c r="M86" s="833"/>
      <c r="N86" s="52">
        <f>L83+L84+L85</f>
        <v>91188.600366184808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395150.60158680088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1" zoomScale="78" zoomScaleNormal="78" workbookViewId="0">
      <selection activeCell="B47" sqref="B47:I4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55" t="s">
        <v>241</v>
      </c>
      <c r="B36" s="844" t="str">
        <f>VLOOKUP(A36,EQUIPOS!A6:D154,3,FALSE)</f>
        <v>Grúa (capacidad 15 ton)</v>
      </c>
      <c r="C36" s="845"/>
      <c r="D36" s="845"/>
      <c r="E36" s="845"/>
      <c r="F36" s="845"/>
      <c r="G36" s="845"/>
      <c r="H36" s="846"/>
      <c r="I36" s="266"/>
      <c r="J36" s="267"/>
      <c r="K36" s="268">
        <f>VLOOKUP(A36,EQUIPOS!A6:D163,4,FALSE)</f>
        <v>197474.49811573033</v>
      </c>
      <c r="L36" s="269"/>
      <c r="M36" s="461">
        <v>1</v>
      </c>
      <c r="N36" s="271">
        <f>K36/M36</f>
        <v>197474.49811573033</v>
      </c>
    </row>
    <row r="37" spans="1:14">
      <c r="A37" s="155" t="s">
        <v>373</v>
      </c>
      <c r="B37" s="844" t="str">
        <f>VLOOKUP(A37,EQUIPOS!A7:D154,3,FALSE)</f>
        <v>Volqueta 6 m3</v>
      </c>
      <c r="C37" s="845"/>
      <c r="D37" s="845"/>
      <c r="E37" s="845"/>
      <c r="F37" s="845"/>
      <c r="G37" s="845"/>
      <c r="H37" s="846"/>
      <c r="I37" s="266"/>
      <c r="J37" s="267"/>
      <c r="K37" s="268">
        <f>VLOOKUP(A37,EQUIPOS!A7:D164,4,FALSE)</f>
        <v>56963.89996415413</v>
      </c>
      <c r="L37" s="269"/>
      <c r="M37" s="462">
        <v>1</v>
      </c>
      <c r="N37" s="271">
        <f>K37/M37</f>
        <v>56963.89996415413</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1353.2750000000001</v>
      </c>
    </row>
    <row r="43" spans="1:14" ht="15.75" thickBot="1">
      <c r="B43" s="831" t="s">
        <v>953</v>
      </c>
      <c r="C43" s="832"/>
      <c r="D43" s="832"/>
      <c r="E43" s="832"/>
      <c r="F43" s="832"/>
      <c r="G43" s="832"/>
      <c r="H43" s="832"/>
      <c r="I43" s="832"/>
      <c r="J43" s="832"/>
      <c r="K43" s="832"/>
      <c r="L43" s="832"/>
      <c r="M43" s="833"/>
      <c r="N43" s="393">
        <f>SUM(N36:N42)</f>
        <v>255791.67307988447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8054.2824460880474</v>
      </c>
      <c r="N48" s="271">
        <f>K48*M48</f>
        <v>80542.824460880482</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2427.4940783834641</v>
      </c>
      <c r="N49" s="271">
        <f>K49*M49</f>
        <v>2427.4940783834641</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20197.662134036182</v>
      </c>
      <c r="N50" s="271">
        <f>K50*M50</f>
        <v>20197.662134036182</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27065.5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386025.1537531846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77205.030750636928</v>
      </c>
      <c r="M83" s="866"/>
      <c r="N83" s="51"/>
    </row>
    <row r="84" spans="1:14">
      <c r="B84" s="89" t="s">
        <v>973</v>
      </c>
      <c r="C84" s="90"/>
      <c r="D84" s="90"/>
      <c r="E84" s="90"/>
      <c r="F84" s="90"/>
      <c r="G84" s="90"/>
      <c r="H84" s="90"/>
      <c r="I84" s="87"/>
      <c r="J84" s="88"/>
      <c r="K84" s="303">
        <v>0.05</v>
      </c>
      <c r="L84" s="865">
        <f>N78*K84</f>
        <v>19301.257687659232</v>
      </c>
      <c r="M84" s="866"/>
      <c r="N84" s="51"/>
    </row>
    <row r="85" spans="1:14" ht="15.75" thickBot="1">
      <c r="B85" s="91" t="s">
        <v>974</v>
      </c>
      <c r="C85" s="92"/>
      <c r="D85" s="92"/>
      <c r="E85" s="92"/>
      <c r="F85" s="92"/>
      <c r="G85" s="92"/>
      <c r="H85" s="92"/>
      <c r="I85" s="93"/>
      <c r="J85" s="94"/>
      <c r="K85" s="304">
        <v>0.05</v>
      </c>
      <c r="L85" s="867">
        <f>N78*K85</f>
        <v>19301.257687659232</v>
      </c>
      <c r="M85" s="868"/>
      <c r="N85" s="51"/>
    </row>
    <row r="86" spans="1:14" ht="15.75" thickBot="1">
      <c r="B86" s="831" t="s">
        <v>953</v>
      </c>
      <c r="C86" s="832"/>
      <c r="D86" s="832"/>
      <c r="E86" s="832"/>
      <c r="F86" s="832"/>
      <c r="G86" s="832"/>
      <c r="H86" s="832"/>
      <c r="I86" s="832"/>
      <c r="J86" s="832"/>
      <c r="K86" s="832"/>
      <c r="L86" s="832"/>
      <c r="M86" s="833"/>
      <c r="N86" s="52">
        <f>L83+L84+L85</f>
        <v>115807.5461259554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501832.69987914001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197474.49811573033</v>
      </c>
      <c r="L36" s="269"/>
      <c r="M36" s="270">
        <v>0.9375</v>
      </c>
      <c r="N36" s="271">
        <f>K36/M36</f>
        <v>210639.46465677902</v>
      </c>
    </row>
    <row r="37" spans="1:14">
      <c r="A37" s="144" t="s">
        <v>373</v>
      </c>
      <c r="B37" s="844" t="str">
        <f>VLOOKUP(A37,EQUIPOS!A7:D154,3,FALSE)</f>
        <v>Volqueta 6 m3</v>
      </c>
      <c r="C37" s="845"/>
      <c r="D37" s="845"/>
      <c r="E37" s="845"/>
      <c r="F37" s="845"/>
      <c r="G37" s="845"/>
      <c r="H37" s="846"/>
      <c r="I37" s="266"/>
      <c r="J37" s="267"/>
      <c r="K37" s="268">
        <f>VLOOKUP(A37,EQUIPOS!A7:D164,4,FALSE)</f>
        <v>56963.89996415413</v>
      </c>
      <c r="L37" s="269"/>
      <c r="M37" s="270">
        <v>0.9375</v>
      </c>
      <c r="N37" s="271">
        <f>K37/M37</f>
        <v>60761.493295097738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1443.4933333333333</v>
      </c>
    </row>
    <row r="43" spans="1:14" ht="15.75" thickBot="1">
      <c r="B43" s="831" t="s">
        <v>953</v>
      </c>
      <c r="C43" s="832"/>
      <c r="D43" s="832"/>
      <c r="E43" s="832"/>
      <c r="F43" s="832"/>
      <c r="G43" s="832"/>
      <c r="H43" s="832"/>
      <c r="I43" s="832"/>
      <c r="J43" s="832"/>
      <c r="K43" s="832"/>
      <c r="L43" s="832"/>
      <c r="M43" s="833"/>
      <c r="N43" s="393">
        <f>SUM(N36:N42)</f>
        <v>272844.45128521009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20197.662134036182</v>
      </c>
      <c r="N49" s="271">
        <f>K49*M49</f>
        <v>20197.662134036182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28869.866666666665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404882.29862517683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80976.459725035369</v>
      </c>
      <c r="M83" s="866"/>
      <c r="N83" s="51"/>
    </row>
    <row r="84" spans="1:14">
      <c r="B84" s="89" t="s">
        <v>973</v>
      </c>
      <c r="C84" s="90"/>
      <c r="D84" s="90"/>
      <c r="E84" s="90"/>
      <c r="F84" s="90"/>
      <c r="G84" s="90"/>
      <c r="H84" s="90"/>
      <c r="I84" s="87"/>
      <c r="J84" s="88"/>
      <c r="K84" s="303">
        <v>0.05</v>
      </c>
      <c r="L84" s="865">
        <f>N78*K84</f>
        <v>20244.114931258842</v>
      </c>
      <c r="M84" s="866"/>
      <c r="N84" s="51"/>
    </row>
    <row r="85" spans="1:14" ht="15.75" thickBot="1">
      <c r="B85" s="91" t="s">
        <v>974</v>
      </c>
      <c r="C85" s="92"/>
      <c r="D85" s="92"/>
      <c r="E85" s="92"/>
      <c r="F85" s="92"/>
      <c r="G85" s="92"/>
      <c r="H85" s="92"/>
      <c r="I85" s="93"/>
      <c r="J85" s="94"/>
      <c r="K85" s="304">
        <v>0.05</v>
      </c>
      <c r="L85" s="867">
        <f>N78*K85</f>
        <v>20244.114931258842</v>
      </c>
      <c r="M85" s="868"/>
      <c r="N85" s="51"/>
    </row>
    <row r="86" spans="1:14" ht="15.75" thickBot="1">
      <c r="B86" s="831" t="s">
        <v>953</v>
      </c>
      <c r="C86" s="832"/>
      <c r="D86" s="832"/>
      <c r="E86" s="832"/>
      <c r="F86" s="832"/>
      <c r="G86" s="832"/>
      <c r="H86" s="832"/>
      <c r="I86" s="832"/>
      <c r="J86" s="832"/>
      <c r="K86" s="832"/>
      <c r="L86" s="832"/>
      <c r="M86" s="833"/>
      <c r="N86" s="52">
        <f>L83+L84+L85</f>
        <v>121464.68958755305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526346.98821272992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197474.49811573033</v>
      </c>
      <c r="L36" s="269"/>
      <c r="M36" s="270">
        <v>1.5</v>
      </c>
      <c r="N36" s="271">
        <f>K36/M36</f>
        <v>131649.66541048689</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902.18333333333339</v>
      </c>
    </row>
    <row r="43" spans="1:14" ht="15.75" thickBot="1">
      <c r="B43" s="831" t="s">
        <v>953</v>
      </c>
      <c r="C43" s="832"/>
      <c r="D43" s="832"/>
      <c r="E43" s="832"/>
      <c r="F43" s="832"/>
      <c r="G43" s="832"/>
      <c r="H43" s="832"/>
      <c r="I43" s="832"/>
      <c r="J43" s="832"/>
      <c r="K43" s="832"/>
      <c r="L43" s="832"/>
      <c r="M43" s="833"/>
      <c r="N43" s="393">
        <f>SUM(N36:N42)</f>
        <v>132551.84874382021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20197.662134036182</v>
      </c>
      <c r="N49" s="271">
        <f>K49*M49</f>
        <v>20197.662134036182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18043.666666666668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253763.496083787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50752.699216757406</v>
      </c>
      <c r="M83" s="866"/>
      <c r="N83" s="51"/>
    </row>
    <row r="84" spans="1:14">
      <c r="B84" s="89" t="s">
        <v>973</v>
      </c>
      <c r="C84" s="90"/>
      <c r="D84" s="90"/>
      <c r="E84" s="90"/>
      <c r="F84" s="90"/>
      <c r="G84" s="90"/>
      <c r="H84" s="90"/>
      <c r="I84" s="87"/>
      <c r="J84" s="88"/>
      <c r="K84" s="303">
        <v>0.05</v>
      </c>
      <c r="L84" s="865">
        <f>N78*K84</f>
        <v>12688.174804189352</v>
      </c>
      <c r="M84" s="866"/>
      <c r="N84" s="51"/>
    </row>
    <row r="85" spans="1:14" ht="15.75" thickBot="1">
      <c r="B85" s="91" t="s">
        <v>974</v>
      </c>
      <c r="C85" s="92"/>
      <c r="D85" s="92"/>
      <c r="E85" s="92"/>
      <c r="F85" s="92"/>
      <c r="G85" s="92"/>
      <c r="H85" s="92"/>
      <c r="I85" s="93"/>
      <c r="J85" s="94"/>
      <c r="K85" s="304">
        <v>0.05</v>
      </c>
      <c r="L85" s="867">
        <f>N78*K85</f>
        <v>12688.174804189352</v>
      </c>
      <c r="M85" s="868"/>
      <c r="N85" s="51"/>
    </row>
    <row r="86" spans="1:14" ht="15.75" thickBot="1">
      <c r="B86" s="831" t="s">
        <v>953</v>
      </c>
      <c r="C86" s="832"/>
      <c r="D86" s="832"/>
      <c r="E86" s="832"/>
      <c r="F86" s="832"/>
      <c r="G86" s="832"/>
      <c r="H86" s="832"/>
      <c r="I86" s="832"/>
      <c r="J86" s="832"/>
      <c r="K86" s="832"/>
      <c r="L86" s="832"/>
      <c r="M86" s="833"/>
      <c r="N86" s="52">
        <f>L83+L84+L85</f>
        <v>76129.048825136109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329892.5449089231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197474.49811573033</v>
      </c>
      <c r="L36" s="269"/>
      <c r="M36" s="270">
        <v>1.375</v>
      </c>
      <c r="N36" s="271">
        <f>K36/M36</f>
        <v>143617.81681144025</v>
      </c>
    </row>
    <row r="37" spans="1:14">
      <c r="A37" s="144" t="s">
        <v>373</v>
      </c>
      <c r="B37" s="844" t="str">
        <f>VLOOKUP(A37,EQUIPOS!A7:D154,3,FALSE)</f>
        <v>Volqueta 6 m3</v>
      </c>
      <c r="C37" s="845"/>
      <c r="D37" s="845"/>
      <c r="E37" s="845"/>
      <c r="F37" s="845"/>
      <c r="G37" s="845"/>
      <c r="H37" s="846"/>
      <c r="I37" s="266"/>
      <c r="J37" s="267"/>
      <c r="K37" s="268">
        <f>VLOOKUP(A37,EQUIPOS!A7:D164,4,FALSE)</f>
        <v>56963.89996415413</v>
      </c>
      <c r="L37" s="269"/>
      <c r="M37" s="270">
        <v>1.375</v>
      </c>
      <c r="N37" s="271">
        <f>K37/M37</f>
        <v>41428.290883021189</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984.2</v>
      </c>
    </row>
    <row r="43" spans="1:14" ht="15.75" thickBot="1">
      <c r="B43" s="831" t="s">
        <v>953</v>
      </c>
      <c r="C43" s="832"/>
      <c r="D43" s="832"/>
      <c r="E43" s="832"/>
      <c r="F43" s="832"/>
      <c r="G43" s="832"/>
      <c r="H43" s="832"/>
      <c r="I43" s="832"/>
      <c r="J43" s="832"/>
      <c r="K43" s="832"/>
      <c r="L43" s="832"/>
      <c r="M43" s="833"/>
      <c r="N43" s="393">
        <f>SUM(N36:N42)</f>
        <v>186030.30769446146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20197.662134036182</v>
      </c>
      <c r="N49" s="271">
        <f>K49*M49</f>
        <v>20197.662134036182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19684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308882.28836776159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61776.457673552322</v>
      </c>
      <c r="M83" s="866"/>
      <c r="N83" s="51"/>
    </row>
    <row r="84" spans="1:14">
      <c r="B84" s="89" t="s">
        <v>973</v>
      </c>
      <c r="C84" s="90"/>
      <c r="D84" s="90"/>
      <c r="E84" s="90"/>
      <c r="F84" s="90"/>
      <c r="G84" s="90"/>
      <c r="H84" s="90"/>
      <c r="I84" s="87"/>
      <c r="J84" s="88"/>
      <c r="K84" s="303">
        <v>0.05</v>
      </c>
      <c r="L84" s="865">
        <f>N78*K84</f>
        <v>15444.114418388081</v>
      </c>
      <c r="M84" s="866"/>
      <c r="N84" s="51"/>
    </row>
    <row r="85" spans="1:14" ht="15.75" thickBot="1">
      <c r="B85" s="91" t="s">
        <v>974</v>
      </c>
      <c r="C85" s="92"/>
      <c r="D85" s="92"/>
      <c r="E85" s="92"/>
      <c r="F85" s="92"/>
      <c r="G85" s="92"/>
      <c r="H85" s="92"/>
      <c r="I85" s="93"/>
      <c r="J85" s="94"/>
      <c r="K85" s="304">
        <v>0.05</v>
      </c>
      <c r="L85" s="867">
        <f>N78*K85</f>
        <v>15444.114418388081</v>
      </c>
      <c r="M85" s="868"/>
      <c r="N85" s="51"/>
    </row>
    <row r="86" spans="1:14" ht="15.75" thickBot="1">
      <c r="B86" s="831" t="s">
        <v>953</v>
      </c>
      <c r="C86" s="832"/>
      <c r="D86" s="832"/>
      <c r="E86" s="832"/>
      <c r="F86" s="832"/>
      <c r="G86" s="832"/>
      <c r="H86" s="832"/>
      <c r="I86" s="832"/>
      <c r="J86" s="832"/>
      <c r="K86" s="832"/>
      <c r="L86" s="832"/>
      <c r="M86" s="833"/>
      <c r="N86" s="52">
        <f>L83+L84+L85</f>
        <v>92664.68651032848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401546.97487809008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197474.49811573033</v>
      </c>
      <c r="L36" s="269"/>
      <c r="M36" s="270">
        <v>1.3125</v>
      </c>
      <c r="N36" s="271">
        <f>K36/M36</f>
        <v>150456.76046912785</v>
      </c>
    </row>
    <row r="37" spans="1:14">
      <c r="A37" s="144" t="s">
        <v>373</v>
      </c>
      <c r="B37" s="844" t="str">
        <f>VLOOKUP(A37,EQUIPOS!A7:D154,3,FALSE)</f>
        <v>Volqueta 6 m3</v>
      </c>
      <c r="C37" s="845"/>
      <c r="D37" s="845"/>
      <c r="E37" s="845"/>
      <c r="F37" s="845"/>
      <c r="G37" s="845"/>
      <c r="H37" s="846"/>
      <c r="I37" s="266"/>
      <c r="J37" s="267"/>
      <c r="K37" s="268">
        <f>VLOOKUP(A37,EQUIPOS!A7:D164,4,FALSE)</f>
        <v>56963.89996415413</v>
      </c>
      <c r="L37" s="269"/>
      <c r="M37" s="270">
        <v>1.3125</v>
      </c>
      <c r="N37" s="271">
        <f>K37/M37</f>
        <v>43401.066639355529</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1031.0666666666666</v>
      </c>
    </row>
    <row r="43" spans="1:14" ht="15.75" thickBot="1">
      <c r="B43" s="831" t="s">
        <v>953</v>
      </c>
      <c r="C43" s="832"/>
      <c r="D43" s="832"/>
      <c r="E43" s="832"/>
      <c r="F43" s="832"/>
      <c r="G43" s="832"/>
      <c r="H43" s="832"/>
      <c r="I43" s="832"/>
      <c r="J43" s="832"/>
      <c r="K43" s="832"/>
      <c r="L43" s="832"/>
      <c r="M43" s="833"/>
      <c r="N43" s="393">
        <f>SUM(N36:N42)</f>
        <v>194888.89377515006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8054.2824460880474</v>
      </c>
      <c r="N48" s="271">
        <f>K48*M48</f>
        <v>80542.824460880482</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20197.662134036182</v>
      </c>
      <c r="N49" s="271">
        <f>K49*M49</f>
        <v>20197.662134036182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2427.4940783834641</v>
      </c>
      <c r="N50" s="271">
        <f>K50*M50</f>
        <v>2427.4940783834641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103167.98067330013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20621.333333333332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318678.20778178348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63735.641556356699</v>
      </c>
      <c r="M83" s="866"/>
      <c r="N83" s="51"/>
    </row>
    <row r="84" spans="1:14">
      <c r="B84" s="89" t="s">
        <v>973</v>
      </c>
      <c r="C84" s="90"/>
      <c r="D84" s="90"/>
      <c r="E84" s="90"/>
      <c r="F84" s="90"/>
      <c r="G84" s="90"/>
      <c r="H84" s="90"/>
      <c r="I84" s="87"/>
      <c r="J84" s="88"/>
      <c r="K84" s="303">
        <v>0.05</v>
      </c>
      <c r="L84" s="865">
        <f>N78*K84</f>
        <v>15933.910389089175</v>
      </c>
      <c r="M84" s="866"/>
      <c r="N84" s="51"/>
    </row>
    <row r="85" spans="1:14" ht="15.75" thickBot="1">
      <c r="B85" s="91" t="s">
        <v>974</v>
      </c>
      <c r="C85" s="92"/>
      <c r="D85" s="92"/>
      <c r="E85" s="92"/>
      <c r="F85" s="92"/>
      <c r="G85" s="92"/>
      <c r="H85" s="92"/>
      <c r="I85" s="93"/>
      <c r="J85" s="94"/>
      <c r="K85" s="304">
        <v>0.05</v>
      </c>
      <c r="L85" s="867">
        <f>N78*K85</f>
        <v>15933.910389089175</v>
      </c>
      <c r="M85" s="868"/>
      <c r="N85" s="51"/>
    </row>
    <row r="86" spans="1:14" ht="15.75" thickBot="1">
      <c r="B86" s="831" t="s">
        <v>953</v>
      </c>
      <c r="C86" s="832"/>
      <c r="D86" s="832"/>
      <c r="E86" s="832"/>
      <c r="F86" s="832"/>
      <c r="G86" s="832"/>
      <c r="H86" s="832"/>
      <c r="I86" s="832"/>
      <c r="J86" s="832"/>
      <c r="K86" s="832"/>
      <c r="L86" s="832"/>
      <c r="M86" s="833"/>
      <c r="N86" s="52">
        <f>L83+L84+L85</f>
        <v>95603.462334535041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414281.67011631851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66</v>
      </c>
      <c r="N36" s="271">
        <f>K36/M36</f>
        <v>3776.78671163852</v>
      </c>
    </row>
    <row r="37" spans="1:14">
      <c r="A37" s="144"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205476.92487069883</v>
      </c>
      <c r="L37" s="269"/>
      <c r="M37" s="270">
        <v>100</v>
      </c>
      <c r="N37" s="271">
        <f>K37/M37</f>
        <v>2054.7692487069885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5832.581168678842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7420.2875758446507</v>
      </c>
      <c r="N48" s="271">
        <f>K48*M48</f>
        <v>7420.2875758446507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7420.2875758446507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13355.389577856828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2671.0779155713658</v>
      </c>
      <c r="M83" s="866"/>
      <c r="N83" s="51"/>
    </row>
    <row r="84" spans="1:14">
      <c r="B84" s="89" t="s">
        <v>973</v>
      </c>
      <c r="C84" s="90"/>
      <c r="D84" s="90"/>
      <c r="E84" s="90"/>
      <c r="F84" s="90"/>
      <c r="G84" s="90"/>
      <c r="H84" s="90"/>
      <c r="I84" s="87"/>
      <c r="J84" s="88"/>
      <c r="K84" s="303">
        <v>0.05</v>
      </c>
      <c r="L84" s="865">
        <f>N78*K84</f>
        <v>667.76947889284145</v>
      </c>
      <c r="M84" s="866"/>
      <c r="N84" s="51"/>
    </row>
    <row r="85" spans="1:14" ht="15.75" thickBot="1">
      <c r="B85" s="91" t="s">
        <v>974</v>
      </c>
      <c r="C85" s="92"/>
      <c r="D85" s="92"/>
      <c r="E85" s="92"/>
      <c r="F85" s="92"/>
      <c r="G85" s="92"/>
      <c r="H85" s="92"/>
      <c r="I85" s="93"/>
      <c r="J85" s="94"/>
      <c r="K85" s="304">
        <v>0.05</v>
      </c>
      <c r="L85" s="867">
        <f>N78*K85</f>
        <v>667.76947889284145</v>
      </c>
      <c r="M85" s="868"/>
      <c r="N85" s="51"/>
    </row>
    <row r="86" spans="1:14" ht="15.75" thickBot="1">
      <c r="B86" s="831" t="s">
        <v>953</v>
      </c>
      <c r="C86" s="832"/>
      <c r="D86" s="832"/>
      <c r="E86" s="832"/>
      <c r="F86" s="832"/>
      <c r="G86" s="832"/>
      <c r="H86" s="832"/>
      <c r="I86" s="832"/>
      <c r="J86" s="832"/>
      <c r="K86" s="832"/>
      <c r="L86" s="832"/>
      <c r="M86" s="833"/>
      <c r="N86" s="52">
        <f>L83+L84+L85</f>
        <v>4006.6168733570489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17362.006451213878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66</v>
      </c>
      <c r="N36" s="271">
        <f>K36/M36</f>
        <v>3776.78671163852</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3777.8119199718535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3880.332753305187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776.06655066103747</v>
      </c>
      <c r="M83" s="866"/>
      <c r="N83" s="51"/>
    </row>
    <row r="84" spans="1:14">
      <c r="B84" s="89" t="s">
        <v>973</v>
      </c>
      <c r="C84" s="90"/>
      <c r="D84" s="90"/>
      <c r="E84" s="90"/>
      <c r="F84" s="90"/>
      <c r="G84" s="90"/>
      <c r="H84" s="90"/>
      <c r="I84" s="87"/>
      <c r="J84" s="88"/>
      <c r="K84" s="303">
        <v>0.05</v>
      </c>
      <c r="L84" s="865">
        <f>N78*K84</f>
        <v>194.01663766525937</v>
      </c>
      <c r="M84" s="866"/>
      <c r="N84" s="51"/>
    </row>
    <row r="85" spans="1:14" ht="15.75" thickBot="1">
      <c r="B85" s="91" t="s">
        <v>974</v>
      </c>
      <c r="C85" s="92"/>
      <c r="D85" s="92"/>
      <c r="E85" s="92"/>
      <c r="F85" s="92"/>
      <c r="G85" s="92"/>
      <c r="H85" s="92"/>
      <c r="I85" s="93"/>
      <c r="J85" s="94"/>
      <c r="K85" s="304">
        <v>0.05</v>
      </c>
      <c r="L85" s="867">
        <f>N78*K85</f>
        <v>194.01663766525937</v>
      </c>
      <c r="M85" s="868"/>
      <c r="N85" s="51"/>
    </row>
    <row r="86" spans="1:14" ht="15.75" thickBot="1">
      <c r="B86" s="831" t="s">
        <v>953</v>
      </c>
      <c r="C86" s="832"/>
      <c r="D86" s="832"/>
      <c r="E86" s="832"/>
      <c r="F86" s="832"/>
      <c r="G86" s="832"/>
      <c r="H86" s="832"/>
      <c r="I86" s="832"/>
      <c r="J86" s="832"/>
      <c r="K86" s="832"/>
      <c r="L86" s="832"/>
      <c r="M86" s="833"/>
      <c r="N86" s="52">
        <f>L83+L84+L85</f>
        <v>1164.0998259915561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5044.4325792967429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Q47" sqref="Q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180</v>
      </c>
      <c r="B36" s="844" t="str">
        <f>VLOOKUP(A36,EQUIPOS!A6:D154,3,FALSE)</f>
        <v>Compresor 120 HP, con martillo.</v>
      </c>
      <c r="C36" s="845"/>
      <c r="D36" s="845"/>
      <c r="E36" s="845"/>
      <c r="F36" s="845"/>
      <c r="G36" s="845"/>
      <c r="H36" s="846"/>
      <c r="I36" s="266"/>
      <c r="J36" s="267"/>
      <c r="K36" s="268">
        <f>VLOOKUP(A36,EQUIPOS!A6:D163,4,FALSE)</f>
        <v>88065.172132082924</v>
      </c>
      <c r="L36" s="269"/>
      <c r="M36" s="270">
        <v>66</v>
      </c>
      <c r="N36" s="271">
        <f>K36/M36</f>
        <v>1334.3207898800442</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205476.92487069883</v>
      </c>
      <c r="L37" s="269"/>
      <c r="M37" s="270">
        <v>100</v>
      </c>
      <c r="N37" s="271">
        <f>K37/M37</f>
        <v>2054.7692487069885</v>
      </c>
    </row>
    <row r="38" spans="1:14">
      <c r="A38" t="s">
        <v>312</v>
      </c>
      <c r="B38" s="844" t="str">
        <f>VLOOKUP(A38,EQUIPOS!A8:D154,3,FALSE)</f>
        <v>Retroexcavadora sobre oruga, potencia 138 HP, balde de 1,5 m3.</v>
      </c>
      <c r="C38" s="845"/>
      <c r="D38" s="845"/>
      <c r="E38" s="845"/>
      <c r="F38" s="845"/>
      <c r="G38" s="845"/>
      <c r="H38" s="846"/>
      <c r="I38" s="266"/>
      <c r="J38" s="267"/>
      <c r="K38" s="268">
        <f>VLOOKUP(A38,EQUIPOS!A8:D165,4,FALSE)</f>
        <v>249267.92296814232</v>
      </c>
      <c r="L38" s="269"/>
      <c r="M38" s="270">
        <v>66</v>
      </c>
      <c r="N38" s="271">
        <f>K38/M38</f>
        <v>3776.78671163852</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N78*L42</f>
        <v>6.0915622581215141</v>
      </c>
    </row>
    <row r="43" spans="1:14" ht="15.75" thickBot="1">
      <c r="B43" s="831" t="s">
        <v>953</v>
      </c>
      <c r="C43" s="832"/>
      <c r="D43" s="832"/>
      <c r="E43" s="832"/>
      <c r="F43" s="832"/>
      <c r="G43" s="832"/>
      <c r="H43" s="832"/>
      <c r="I43" s="832"/>
      <c r="J43" s="832"/>
      <c r="K43" s="832"/>
      <c r="L43" s="832"/>
      <c r="M43" s="833"/>
      <c r="N43" s="393">
        <f>SUM(N36:N42)</f>
        <v>7171.9683124836738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5851.4267740946389</v>
      </c>
      <c r="N48" s="271">
        <f>K48*M48</f>
        <v>1170.2853548189278</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3476.9347498243505</v>
      </c>
      <c r="N49" s="271">
        <f t="shared" ref="N49:N54" si="0">K49*M49</f>
        <v>10430.804249473051</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9646.3738485980466</v>
      </c>
      <c r="N50" s="271">
        <f t="shared" si="0"/>
        <v>2893.9121545794137</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1303.8505311841316</v>
      </c>
      <c r="N51" s="271">
        <f t="shared" si="0"/>
        <v>260.77010623682634</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1017.6394389729807</v>
      </c>
      <c r="N52" s="271">
        <f t="shared" si="0"/>
        <v>508.81971948649033</v>
      </c>
    </row>
    <row r="53" spans="1:14">
      <c r="B53" s="43"/>
      <c r="C53" s="280"/>
      <c r="D53" s="280"/>
      <c r="E53" s="280"/>
      <c r="F53" s="280"/>
      <c r="G53" s="280"/>
      <c r="H53" s="280"/>
      <c r="I53" s="267"/>
      <c r="J53" s="223"/>
      <c r="K53" s="281"/>
      <c r="L53" s="266"/>
      <c r="M53" s="270"/>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7420.2875758446507</v>
      </c>
      <c r="N54" s="271">
        <f t="shared" si="0"/>
        <v>7420.2875758446507</v>
      </c>
    </row>
    <row r="55" spans="1:14" ht="15.75" thickBot="1">
      <c r="B55" s="826"/>
      <c r="C55" s="827"/>
      <c r="D55" s="827"/>
      <c r="E55" s="827"/>
      <c r="F55" s="827"/>
      <c r="G55" s="827"/>
      <c r="H55" s="827"/>
      <c r="I55" s="828"/>
      <c r="J55" s="42"/>
      <c r="K55" s="44"/>
      <c r="L55" s="829"/>
      <c r="M55" s="830"/>
      <c r="N55" s="45"/>
    </row>
    <row r="56" spans="1:14" ht="15.75" thickBot="1">
      <c r="B56" s="831" t="s">
        <v>953</v>
      </c>
      <c r="C56" s="832"/>
      <c r="D56" s="832"/>
      <c r="E56" s="832"/>
      <c r="F56" s="832"/>
      <c r="G56" s="832"/>
      <c r="H56" s="832"/>
      <c r="I56" s="832"/>
      <c r="J56" s="832"/>
      <c r="K56" s="832"/>
      <c r="L56" s="832"/>
      <c r="M56" s="833"/>
      <c r="N56" s="393">
        <f>SUM(N48:N55)</f>
        <v>22684.879160439359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1" t="s">
        <v>953</v>
      </c>
      <c r="C78" s="832"/>
      <c r="D78" s="832"/>
      <c r="E78" s="832"/>
      <c r="F78" s="832"/>
      <c r="G78" s="832"/>
      <c r="H78" s="832"/>
      <c r="I78" s="838"/>
      <c r="J78" s="838"/>
      <c r="K78" s="838"/>
      <c r="L78" s="838"/>
      <c r="M78" s="839"/>
      <c r="N78" s="300">
        <f>SUM(N72:N77)</f>
        <v>304.57811290607572</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30161.425585829107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6032.2851171658222</v>
      </c>
      <c r="M85" s="866"/>
      <c r="N85" s="51"/>
    </row>
    <row r="86" spans="1:14">
      <c r="B86" s="89" t="s">
        <v>973</v>
      </c>
      <c r="C86" s="90"/>
      <c r="D86" s="90"/>
      <c r="E86" s="90"/>
      <c r="F86" s="90"/>
      <c r="G86" s="90"/>
      <c r="H86" s="90"/>
      <c r="I86" s="87"/>
      <c r="J86" s="88"/>
      <c r="K86" s="303">
        <v>0.05</v>
      </c>
      <c r="L86" s="865">
        <f>N80*K86</f>
        <v>1508.0712792914555</v>
      </c>
      <c r="M86" s="866"/>
      <c r="N86" s="51"/>
    </row>
    <row r="87" spans="1:14" ht="15.75" thickBot="1">
      <c r="B87" s="91" t="s">
        <v>974</v>
      </c>
      <c r="C87" s="92"/>
      <c r="D87" s="92"/>
      <c r="E87" s="92"/>
      <c r="F87" s="92"/>
      <c r="G87" s="92"/>
      <c r="H87" s="92"/>
      <c r="I87" s="93"/>
      <c r="J87" s="94"/>
      <c r="K87" s="304">
        <v>0.05</v>
      </c>
      <c r="L87" s="867">
        <f>N80*K87</f>
        <v>1508.0712792914555</v>
      </c>
      <c r="M87" s="868"/>
      <c r="N87" s="51"/>
    </row>
    <row r="88" spans="1:14" ht="15.75" thickBot="1">
      <c r="B88" s="831" t="s">
        <v>953</v>
      </c>
      <c r="C88" s="832"/>
      <c r="D88" s="832"/>
      <c r="E88" s="832"/>
      <c r="F88" s="832"/>
      <c r="G88" s="832"/>
      <c r="H88" s="832"/>
      <c r="I88" s="832"/>
      <c r="J88" s="832"/>
      <c r="K88" s="832"/>
      <c r="L88" s="832"/>
      <c r="M88" s="833"/>
      <c r="N88" s="52">
        <f>L85+L86+L87</f>
        <v>9048.4276757487332</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39209.853261577839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9" t="s">
        <v>2218</v>
      </c>
      <c r="C107" s="870"/>
      <c r="D107" s="870"/>
      <c r="E107" s="870"/>
      <c r="F107" s="870"/>
      <c r="G107" s="870"/>
      <c r="H107" s="870"/>
      <c r="I107" s="870"/>
      <c r="J107" s="870"/>
      <c r="K107" s="870"/>
      <c r="L107" s="870"/>
      <c r="M107" s="870"/>
      <c r="N107" s="871"/>
    </row>
    <row r="108" spans="2:14" ht="15" customHeight="1">
      <c r="B108" s="869"/>
      <c r="C108" s="870"/>
      <c r="D108" s="870"/>
      <c r="E108" s="870"/>
      <c r="F108" s="870"/>
      <c r="G108" s="870"/>
      <c r="H108" s="870"/>
      <c r="I108" s="870"/>
      <c r="J108" s="870"/>
      <c r="K108" s="870"/>
      <c r="L108" s="870"/>
      <c r="M108" s="870"/>
      <c r="N108" s="871"/>
    </row>
    <row r="109" spans="2:14" ht="30" customHeight="1">
      <c r="B109" s="872" t="s">
        <v>2219</v>
      </c>
      <c r="C109" s="873"/>
      <c r="D109" s="873"/>
      <c r="E109" s="873"/>
      <c r="F109" s="873"/>
      <c r="G109" s="873"/>
      <c r="H109" s="873"/>
      <c r="I109" s="873"/>
      <c r="J109" s="873"/>
      <c r="K109" s="873"/>
      <c r="L109" s="873"/>
      <c r="M109" s="873"/>
      <c r="N109" s="874"/>
    </row>
    <row r="110" spans="2:14">
      <c r="B110" s="872"/>
      <c r="C110" s="873"/>
      <c r="D110" s="873"/>
      <c r="E110" s="873"/>
      <c r="F110" s="873"/>
      <c r="G110" s="873"/>
      <c r="H110" s="873"/>
      <c r="I110" s="873"/>
      <c r="J110" s="873"/>
      <c r="K110" s="873"/>
      <c r="L110" s="873"/>
      <c r="M110" s="873"/>
      <c r="N110" s="874"/>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8"/>
      <c r="K120" s="808"/>
      <c r="L120" s="808"/>
      <c r="M120" s="808"/>
      <c r="N120" s="809"/>
    </row>
    <row r="121" spans="2:14" ht="15.75" thickBot="1">
      <c r="B121" s="260" t="s">
        <v>2221</v>
      </c>
      <c r="C121" s="392"/>
      <c r="D121" s="392"/>
      <c r="E121" s="57"/>
      <c r="F121" s="57"/>
      <c r="G121" s="57"/>
      <c r="H121" s="57"/>
      <c r="I121" s="57"/>
      <c r="J121" s="810"/>
      <c r="K121" s="810"/>
      <c r="L121" s="810"/>
      <c r="M121" s="810"/>
      <c r="N121"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66</v>
      </c>
      <c r="N36" s="271">
        <f>K36/M36</f>
        <v>3776.78671163852</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205476.92487069883</v>
      </c>
      <c r="L37" s="269"/>
      <c r="M37" s="270">
        <v>100</v>
      </c>
      <c r="N37" s="271">
        <f>K37/M37</f>
        <v>2054.7692487069885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5832.581168678842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7420.2875758446507</v>
      </c>
      <c r="N48" s="271">
        <f>K48*M48</f>
        <v>7420.2875758446507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7420.2875758446507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13355.389577856828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2671.0779155713658</v>
      </c>
      <c r="M83" s="866"/>
      <c r="N83" s="51"/>
    </row>
    <row r="84" spans="1:14">
      <c r="B84" s="89" t="s">
        <v>973</v>
      </c>
      <c r="C84" s="90"/>
      <c r="D84" s="90"/>
      <c r="E84" s="90"/>
      <c r="F84" s="90"/>
      <c r="G84" s="90"/>
      <c r="H84" s="90"/>
      <c r="I84" s="87"/>
      <c r="J84" s="88"/>
      <c r="K84" s="303">
        <v>0.05</v>
      </c>
      <c r="L84" s="865">
        <f>N78*K84</f>
        <v>667.76947889284145</v>
      </c>
      <c r="M84" s="866"/>
      <c r="N84" s="51"/>
    </row>
    <row r="85" spans="1:14" ht="15.75" thickBot="1">
      <c r="B85" s="91" t="s">
        <v>974</v>
      </c>
      <c r="C85" s="92"/>
      <c r="D85" s="92"/>
      <c r="E85" s="92"/>
      <c r="F85" s="92"/>
      <c r="G85" s="92"/>
      <c r="H85" s="92"/>
      <c r="I85" s="93"/>
      <c r="J85" s="94"/>
      <c r="K85" s="304">
        <v>0.05</v>
      </c>
      <c r="L85" s="867">
        <f>N78*K85</f>
        <v>667.76947889284145</v>
      </c>
      <c r="M85" s="868"/>
      <c r="N85" s="51"/>
    </row>
    <row r="86" spans="1:14" ht="15.75" thickBot="1">
      <c r="B86" s="831" t="s">
        <v>953</v>
      </c>
      <c r="C86" s="832"/>
      <c r="D86" s="832"/>
      <c r="E86" s="832"/>
      <c r="F86" s="832"/>
      <c r="G86" s="832"/>
      <c r="H86" s="832"/>
      <c r="I86" s="832"/>
      <c r="J86" s="832"/>
      <c r="K86" s="832"/>
      <c r="L86" s="832"/>
      <c r="M86" s="833"/>
      <c r="N86" s="52">
        <f>L83+L84+L85</f>
        <v>4006.6168733570489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17362.006451213878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0" sqref="O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66</v>
      </c>
      <c r="N36" s="271">
        <f>K36/M36</f>
        <v>3776.78671163852</v>
      </c>
    </row>
    <row r="37" spans="1:14">
      <c r="A37" s="108" t="s">
        <v>180</v>
      </c>
      <c r="B37" s="844" t="str">
        <f>VLOOKUP(A37,EQUIPOS!A7:D154,3,FALSE)</f>
        <v>Compresor 120 HP, con martillo.</v>
      </c>
      <c r="C37" s="845"/>
      <c r="D37" s="845"/>
      <c r="E37" s="845"/>
      <c r="F37" s="845"/>
      <c r="G37" s="845"/>
      <c r="H37" s="846"/>
      <c r="I37" s="266"/>
      <c r="J37" s="267"/>
      <c r="K37" s="268">
        <f>VLOOKUP(A37,EQUIPOS!A7:D164,4,FALSE)</f>
        <v>88065.172132082924</v>
      </c>
      <c r="L37" s="269"/>
      <c r="M37" s="270">
        <v>66</v>
      </c>
      <c r="N37" s="271">
        <f>K37/M37</f>
        <v>1334.3207898800442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N79*L42</f>
        <v>6.0915622581215141</v>
      </c>
    </row>
    <row r="43" spans="1:14" ht="15.75" thickBot="1">
      <c r="B43" s="831" t="s">
        <v>953</v>
      </c>
      <c r="C43" s="832"/>
      <c r="D43" s="832"/>
      <c r="E43" s="832"/>
      <c r="F43" s="832"/>
      <c r="G43" s="832"/>
      <c r="H43" s="832"/>
      <c r="I43" s="832"/>
      <c r="J43" s="832"/>
      <c r="K43" s="832"/>
      <c r="L43" s="832"/>
      <c r="M43" s="833"/>
      <c r="N43" s="393">
        <f>SUM(N36:N42)</f>
        <v>5117.1990637766858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5851.4267740946389</v>
      </c>
      <c r="N48" s="271">
        <f t="shared" ref="N48:N52" si="0">K48*M48</f>
        <v>1170.2853548189278</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3476.9347498243505</v>
      </c>
      <c r="N49" s="271">
        <f t="shared" si="0"/>
        <v>10430.804249473051</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9646.3738485980466</v>
      </c>
      <c r="N50" s="271">
        <f t="shared" si="0"/>
        <v>2893.9121545794137</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1303.8505311841316</v>
      </c>
      <c r="N51" s="271">
        <f t="shared" si="0"/>
        <v>260.77010623682634</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1017.6394389729807</v>
      </c>
      <c r="N52" s="271">
        <f t="shared" si="0"/>
        <v>508.81971948649033</v>
      </c>
    </row>
    <row r="53" spans="1:14">
      <c r="B53" s="43"/>
      <c r="C53" s="280"/>
      <c r="D53" s="280"/>
      <c r="E53" s="280"/>
      <c r="F53" s="280"/>
      <c r="G53" s="280"/>
      <c r="H53" s="280"/>
      <c r="I53" s="267"/>
      <c r="J53" s="223"/>
      <c r="K53" s="281"/>
      <c r="L53" s="266"/>
      <c r="M53" s="282"/>
      <c r="N53" s="271"/>
    </row>
    <row r="54" spans="1:14" ht="15.75" thickBot="1">
      <c r="B54" s="826"/>
      <c r="C54" s="827"/>
      <c r="D54" s="827"/>
      <c r="E54" s="827"/>
      <c r="F54" s="827"/>
      <c r="G54" s="827"/>
      <c r="H54" s="827"/>
      <c r="I54" s="828"/>
      <c r="J54" s="42"/>
      <c r="K54" s="44"/>
      <c r="L54" s="829"/>
      <c r="M54" s="830"/>
      <c r="N54" s="45"/>
    </row>
    <row r="55" spans="1:14" ht="15.75" thickBot="1">
      <c r="B55" s="831" t="s">
        <v>953</v>
      </c>
      <c r="C55" s="832"/>
      <c r="D55" s="832"/>
      <c r="E55" s="832"/>
      <c r="F55" s="832"/>
      <c r="G55" s="832"/>
      <c r="H55" s="832"/>
      <c r="I55" s="832"/>
      <c r="J55" s="832"/>
      <c r="K55" s="832"/>
      <c r="L55" s="832"/>
      <c r="M55" s="833"/>
      <c r="N55" s="393">
        <f>SUM(N48:N54)</f>
        <v>15264.591584594707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956"/>
      <c r="C65" s="957"/>
      <c r="D65" s="957"/>
      <c r="E65" s="957"/>
      <c r="F65" s="957"/>
      <c r="G65" s="958"/>
      <c r="H65" s="310"/>
      <c r="I65" s="278"/>
      <c r="J65" s="285"/>
      <c r="K65" s="278"/>
      <c r="L65" s="835"/>
      <c r="M65" s="836"/>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8"/>
      <c r="C78" s="819"/>
      <c r="D78" s="819"/>
      <c r="E78" s="819"/>
      <c r="F78" s="819"/>
      <c r="G78" s="819"/>
      <c r="H78" s="819"/>
      <c r="I78" s="126"/>
      <c r="J78" s="126"/>
      <c r="K78" s="126"/>
      <c r="L78" s="919"/>
      <c r="M78" s="919"/>
      <c r="N78" s="45"/>
    </row>
    <row r="79" spans="1:15" ht="15.75" thickBot="1">
      <c r="B79" s="837" t="s">
        <v>953</v>
      </c>
      <c r="C79" s="838"/>
      <c r="D79" s="838"/>
      <c r="E79" s="838"/>
      <c r="F79" s="838"/>
      <c r="G79" s="838"/>
      <c r="H79" s="838"/>
      <c r="I79" s="838"/>
      <c r="J79" s="838"/>
      <c r="K79" s="838"/>
      <c r="L79" s="838"/>
      <c r="M79" s="839"/>
      <c r="N79" s="300">
        <f>SUM(N73:N78)</f>
        <v>304.57811290607572</v>
      </c>
    </row>
    <row r="80" spans="1:15" ht="15.75" thickBot="1">
      <c r="B80" s="33"/>
      <c r="C80" s="34"/>
      <c r="D80" s="34"/>
      <c r="E80" s="34"/>
      <c r="F80" s="34"/>
      <c r="G80" s="34"/>
      <c r="H80" s="34"/>
      <c r="I80" s="34"/>
      <c r="J80" s="34"/>
      <c r="K80" s="34"/>
      <c r="L80" s="34"/>
      <c r="M80" s="34"/>
      <c r="N80" s="35"/>
    </row>
    <row r="81" spans="1:14" ht="15.75" thickBot="1">
      <c r="B81" s="831" t="s">
        <v>967</v>
      </c>
      <c r="C81" s="832"/>
      <c r="D81" s="832"/>
      <c r="E81" s="832"/>
      <c r="F81" s="832"/>
      <c r="G81" s="832"/>
      <c r="H81" s="832"/>
      <c r="I81" s="832"/>
      <c r="J81" s="832"/>
      <c r="K81" s="832"/>
      <c r="L81" s="832"/>
      <c r="M81" s="833"/>
      <c r="N81" s="99">
        <f>N43+N55+N68+N79</f>
        <v>20686.368761277467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22" t="s">
        <v>969</v>
      </c>
      <c r="C85" s="823"/>
      <c r="D85" s="823"/>
      <c r="E85" s="823"/>
      <c r="F85" s="823"/>
      <c r="G85" s="823"/>
      <c r="H85" s="823"/>
      <c r="I85" s="313"/>
      <c r="J85" s="333"/>
      <c r="K85" s="301" t="s">
        <v>970</v>
      </c>
      <c r="L85" s="861" t="s">
        <v>971</v>
      </c>
      <c r="M85" s="862"/>
      <c r="N85" s="302"/>
    </row>
    <row r="86" spans="1:14">
      <c r="B86" s="863" t="s">
        <v>972</v>
      </c>
      <c r="C86" s="864"/>
      <c r="D86" s="864"/>
      <c r="E86" s="864"/>
      <c r="F86" s="864"/>
      <c r="G86" s="864"/>
      <c r="H86" s="864"/>
      <c r="I86" s="87"/>
      <c r="J86" s="88"/>
      <c r="K86" s="303">
        <v>0.2</v>
      </c>
      <c r="L86" s="865">
        <f>N81*K86</f>
        <v>4137.2737522554935</v>
      </c>
      <c r="M86" s="866"/>
      <c r="N86" s="51"/>
    </row>
    <row r="87" spans="1:14">
      <c r="B87" s="89" t="s">
        <v>973</v>
      </c>
      <c r="C87" s="90"/>
      <c r="D87" s="90"/>
      <c r="E87" s="90"/>
      <c r="F87" s="90"/>
      <c r="G87" s="90"/>
      <c r="H87" s="90"/>
      <c r="I87" s="87"/>
      <c r="J87" s="88"/>
      <c r="K87" s="303">
        <v>0.05</v>
      </c>
      <c r="L87" s="865">
        <f>N81*K87</f>
        <v>1034.3184380638734</v>
      </c>
      <c r="M87" s="866"/>
      <c r="N87" s="51"/>
    </row>
    <row r="88" spans="1:14" ht="15.75" thickBot="1">
      <c r="B88" s="91" t="s">
        <v>974</v>
      </c>
      <c r="C88" s="92"/>
      <c r="D88" s="92"/>
      <c r="E88" s="92"/>
      <c r="F88" s="92"/>
      <c r="G88" s="92"/>
      <c r="H88" s="92"/>
      <c r="I88" s="93"/>
      <c r="J88" s="94"/>
      <c r="K88" s="304">
        <v>0.05</v>
      </c>
      <c r="L88" s="867">
        <f>N81*K88</f>
        <v>1034.3184380638734</v>
      </c>
      <c r="M88" s="868"/>
      <c r="N88" s="51"/>
    </row>
    <row r="89" spans="1:14" ht="15.75" thickBot="1">
      <c r="B89" s="831" t="s">
        <v>953</v>
      </c>
      <c r="C89" s="832"/>
      <c r="D89" s="832"/>
      <c r="E89" s="832"/>
      <c r="F89" s="832"/>
      <c r="G89" s="832"/>
      <c r="H89" s="832"/>
      <c r="I89" s="832"/>
      <c r="J89" s="832"/>
      <c r="K89" s="832"/>
      <c r="L89" s="832"/>
      <c r="M89" s="833"/>
      <c r="N89" s="52">
        <f>L86+L87+L88</f>
        <v>6205.9106283832398</v>
      </c>
    </row>
    <row r="90" spans="1:14" ht="15.75" thickBot="1">
      <c r="B90" s="33"/>
      <c r="C90" s="34"/>
      <c r="D90" s="34"/>
      <c r="E90" s="34"/>
      <c r="F90" s="34"/>
      <c r="G90" s="34"/>
      <c r="H90" s="34"/>
      <c r="I90" s="34"/>
      <c r="J90" s="34"/>
      <c r="K90" s="34"/>
      <c r="L90" s="34"/>
      <c r="M90" s="34"/>
      <c r="N90" s="35"/>
    </row>
    <row r="91" spans="1:14" ht="15.75" thickBot="1">
      <c r="A91" t="s">
        <v>2016</v>
      </c>
      <c r="B91" s="831" t="s">
        <v>975</v>
      </c>
      <c r="C91" s="832"/>
      <c r="D91" s="832"/>
      <c r="E91" s="832"/>
      <c r="F91" s="832"/>
      <c r="G91" s="832"/>
      <c r="H91" s="832"/>
      <c r="I91" s="832"/>
      <c r="J91" s="832"/>
      <c r="K91" s="832"/>
      <c r="L91" s="832"/>
      <c r="M91" s="833"/>
      <c r="N91" s="187">
        <f>N81+N89</f>
        <v>26892.279389660707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9" t="s">
        <v>2218</v>
      </c>
      <c r="C108" s="870"/>
      <c r="D108" s="870"/>
      <c r="E108" s="870"/>
      <c r="F108" s="870"/>
      <c r="G108" s="870"/>
      <c r="H108" s="870"/>
      <c r="I108" s="870"/>
      <c r="J108" s="870"/>
      <c r="K108" s="870"/>
      <c r="L108" s="870"/>
      <c r="M108" s="870"/>
      <c r="N108" s="871"/>
    </row>
    <row r="109" spans="2:14" ht="15" customHeight="1">
      <c r="B109" s="869"/>
      <c r="C109" s="870"/>
      <c r="D109" s="870"/>
      <c r="E109" s="870"/>
      <c r="F109" s="870"/>
      <c r="G109" s="870"/>
      <c r="H109" s="870"/>
      <c r="I109" s="870"/>
      <c r="J109" s="870"/>
      <c r="K109" s="870"/>
      <c r="L109" s="870"/>
      <c r="M109" s="870"/>
      <c r="N109" s="871"/>
    </row>
    <row r="110" spans="2:14" ht="32.25" customHeight="1">
      <c r="B110" s="872" t="s">
        <v>2219</v>
      </c>
      <c r="C110" s="873"/>
      <c r="D110" s="873"/>
      <c r="E110" s="873"/>
      <c r="F110" s="873"/>
      <c r="G110" s="873"/>
      <c r="H110" s="873"/>
      <c r="I110" s="873"/>
      <c r="J110" s="873"/>
      <c r="K110" s="873"/>
      <c r="L110" s="873"/>
      <c r="M110" s="873"/>
      <c r="N110" s="874"/>
    </row>
    <row r="111" spans="2:14">
      <c r="B111" s="872"/>
      <c r="C111" s="873"/>
      <c r="D111" s="873"/>
      <c r="E111" s="873"/>
      <c r="F111" s="873"/>
      <c r="G111" s="873"/>
      <c r="H111" s="873"/>
      <c r="I111" s="873"/>
      <c r="J111" s="873"/>
      <c r="K111" s="873"/>
      <c r="L111" s="873"/>
      <c r="M111" s="873"/>
      <c r="N111" s="874"/>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8"/>
      <c r="K121" s="808"/>
      <c r="L121" s="808"/>
      <c r="M121" s="808"/>
      <c r="N121" s="809"/>
    </row>
    <row r="122" spans="2:14" ht="15.75" thickBot="1">
      <c r="B122" s="260" t="s">
        <v>2221</v>
      </c>
      <c r="C122" s="392"/>
      <c r="D122" s="392"/>
      <c r="E122" s="57"/>
      <c r="F122" s="57"/>
      <c r="G122" s="57"/>
      <c r="H122" s="57"/>
      <c r="I122" s="57"/>
      <c r="J122" s="810"/>
      <c r="K122" s="810"/>
      <c r="L122" s="810"/>
      <c r="M122" s="810"/>
      <c r="N122" s="81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249267.92296814232</v>
      </c>
      <c r="L36" s="269"/>
      <c r="M36" s="270">
        <v>66</v>
      </c>
      <c r="N36" s="271">
        <f>K36/M36</f>
        <v>3776.78671163852</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3777.8119199718535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3880.332753305187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776.06655066103747</v>
      </c>
      <c r="M83" s="866"/>
      <c r="N83" s="51"/>
    </row>
    <row r="84" spans="1:14">
      <c r="B84" s="89" t="s">
        <v>973</v>
      </c>
      <c r="C84" s="90"/>
      <c r="D84" s="90"/>
      <c r="E84" s="90"/>
      <c r="F84" s="90"/>
      <c r="G84" s="90"/>
      <c r="H84" s="90"/>
      <c r="I84" s="87"/>
      <c r="J84" s="88"/>
      <c r="K84" s="303">
        <v>0.05</v>
      </c>
      <c r="L84" s="865">
        <f>N78*K84</f>
        <v>194.01663766525937</v>
      </c>
      <c r="M84" s="866"/>
      <c r="N84" s="51"/>
    </row>
    <row r="85" spans="1:14" ht="15.75" thickBot="1">
      <c r="B85" s="91" t="s">
        <v>974</v>
      </c>
      <c r="C85" s="92"/>
      <c r="D85" s="92"/>
      <c r="E85" s="92"/>
      <c r="F85" s="92"/>
      <c r="G85" s="92"/>
      <c r="H85" s="92"/>
      <c r="I85" s="93"/>
      <c r="J85" s="94"/>
      <c r="K85" s="304">
        <v>0.05</v>
      </c>
      <c r="L85" s="867">
        <f>N78*K85</f>
        <v>194.01663766525937</v>
      </c>
      <c r="M85" s="868"/>
      <c r="N85" s="51"/>
    </row>
    <row r="86" spans="1:14" ht="15.75" thickBot="1">
      <c r="B86" s="831" t="s">
        <v>953</v>
      </c>
      <c r="C86" s="832"/>
      <c r="D86" s="832"/>
      <c r="E86" s="832"/>
      <c r="F86" s="832"/>
      <c r="G86" s="832"/>
      <c r="H86" s="832"/>
      <c r="I86" s="832"/>
      <c r="J86" s="832"/>
      <c r="K86" s="832"/>
      <c r="L86" s="832"/>
      <c r="M86" s="833"/>
      <c r="N86" s="52">
        <f>L83+L84+L85</f>
        <v>1164.0998259915561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5044.4325792967429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148</v>
      </c>
      <c r="B36" s="844" t="str">
        <f>VLOOKUP(A36,EQUIPOS!A6:D154,3,FALSE)</f>
        <v>Cargador : Potencia en el volante 110 hp, Clasificación de RPM del motor 2300.</v>
      </c>
      <c r="C36" s="845"/>
      <c r="D36" s="845"/>
      <c r="E36" s="845"/>
      <c r="F36" s="845"/>
      <c r="G36" s="845"/>
      <c r="H36" s="846"/>
      <c r="I36" s="266"/>
      <c r="J36" s="267"/>
      <c r="K36" s="268">
        <f>VLOOKUP(A36,EQUIPOS!A6:D163,4,FALSE)</f>
        <v>147495.8124071848</v>
      </c>
      <c r="L36" s="269"/>
      <c r="M36" s="270">
        <v>66</v>
      </c>
      <c r="N36" s="271">
        <f>K36/M36</f>
        <v>2234.7850364724968</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205476.92487069883</v>
      </c>
      <c r="L37" s="269"/>
      <c r="M37" s="270">
        <v>100</v>
      </c>
      <c r="N37" s="271">
        <f>K37/M37</f>
        <v>2054.7692487069885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2.0504166666666666</v>
      </c>
    </row>
    <row r="43" spans="1:14" ht="15.75" thickBot="1">
      <c r="B43" s="831" t="s">
        <v>953</v>
      </c>
      <c r="C43" s="832"/>
      <c r="D43" s="832"/>
      <c r="E43" s="832"/>
      <c r="F43" s="832"/>
      <c r="G43" s="832"/>
      <c r="H43" s="832"/>
      <c r="I43" s="832"/>
      <c r="J43" s="832"/>
      <c r="K43" s="832"/>
      <c r="L43" s="832"/>
      <c r="M43" s="833"/>
      <c r="N43" s="393">
        <f>SUM(N36:N42)</f>
        <v>4291.6047018461522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36444.71695062465</v>
      </c>
      <c r="N48" s="271">
        <f>K48*M48</f>
        <v>36444.71695062465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36444.71695062465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205.04166666666666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40941.363319137468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8188.2726638274944</v>
      </c>
      <c r="M83" s="866"/>
      <c r="N83" s="51"/>
    </row>
    <row r="84" spans="1:14">
      <c r="B84" s="89" t="s">
        <v>973</v>
      </c>
      <c r="C84" s="90"/>
      <c r="D84" s="90"/>
      <c r="E84" s="90"/>
      <c r="F84" s="90"/>
      <c r="G84" s="90"/>
      <c r="H84" s="90"/>
      <c r="I84" s="87"/>
      <c r="J84" s="88"/>
      <c r="K84" s="303">
        <v>0.05</v>
      </c>
      <c r="L84" s="865">
        <f>N78*K84</f>
        <v>2047.0681659568736</v>
      </c>
      <c r="M84" s="866"/>
      <c r="N84" s="51"/>
    </row>
    <row r="85" spans="1:14" ht="15.75" thickBot="1">
      <c r="B85" s="91" t="s">
        <v>974</v>
      </c>
      <c r="C85" s="92"/>
      <c r="D85" s="92"/>
      <c r="E85" s="92"/>
      <c r="F85" s="92"/>
      <c r="G85" s="92"/>
      <c r="H85" s="92"/>
      <c r="I85" s="93"/>
      <c r="J85" s="94"/>
      <c r="K85" s="304">
        <v>0.05</v>
      </c>
      <c r="L85" s="867">
        <f>N78*K85</f>
        <v>2047.0681659568736</v>
      </c>
      <c r="M85" s="868"/>
      <c r="N85" s="51"/>
    </row>
    <row r="86" spans="1:14" ht="15.75" thickBot="1">
      <c r="B86" s="831" t="s">
        <v>953</v>
      </c>
      <c r="C86" s="832"/>
      <c r="D86" s="832"/>
      <c r="E86" s="832"/>
      <c r="F86" s="832"/>
      <c r="G86" s="832"/>
      <c r="H86" s="832"/>
      <c r="I86" s="832"/>
      <c r="J86" s="832"/>
      <c r="K86" s="832"/>
      <c r="L86" s="832"/>
      <c r="M86" s="833"/>
      <c r="N86" s="52">
        <f>L83+L84+L85</f>
        <v>12282.40899574124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53223.772314878704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205476.92487069883</v>
      </c>
      <c r="L36" s="463"/>
      <c r="M36" s="282">
        <v>50</v>
      </c>
      <c r="N36" s="271">
        <f>K36/M36</f>
        <v>4109.538497413977</v>
      </c>
    </row>
    <row r="37" spans="1:14">
      <c r="A37" s="108" t="s">
        <v>152</v>
      </c>
      <c r="B37" s="844" t="str">
        <f>VLOOKUP(A37,EQUIPOS!A7:D154,3,FALSE)</f>
        <v xml:space="preserve">Carrotanque de agua(1000 Galones) </v>
      </c>
      <c r="C37" s="845"/>
      <c r="D37" s="845"/>
      <c r="E37" s="845"/>
      <c r="F37" s="845"/>
      <c r="G37" s="845"/>
      <c r="H37" s="846"/>
      <c r="I37" s="266"/>
      <c r="J37" s="267"/>
      <c r="K37" s="268">
        <f>VLOOKUP(A37,EQUIPOS!A7:D164,4,FALSE)</f>
        <v>103674.29793476051</v>
      </c>
      <c r="L37" s="463"/>
      <c r="M37" s="282">
        <v>50</v>
      </c>
      <c r="N37" s="271">
        <f>K37/M37</f>
        <v>2073.4859586952102</v>
      </c>
    </row>
    <row r="38" spans="1:14">
      <c r="A38" s="204"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463"/>
      <c r="M38" s="282">
        <v>50</v>
      </c>
      <c r="N38" s="271">
        <f>K38/M38</f>
        <v>4648.254237074977</v>
      </c>
    </row>
    <row r="39" spans="1:14">
      <c r="A39" s="204" t="s">
        <v>365</v>
      </c>
      <c r="B39" s="844" t="str">
        <f>VLOOKUP(A39,EQUIPOS!A9:D154,3,FALSE)</f>
        <v xml:space="preserve">Vibrocompatador, potencia 153 HP, peso 10 Ton. </v>
      </c>
      <c r="C39" s="845"/>
      <c r="D39" s="845"/>
      <c r="E39" s="845"/>
      <c r="F39" s="845"/>
      <c r="G39" s="845"/>
      <c r="H39" s="846"/>
      <c r="I39" s="847"/>
      <c r="J39" s="828"/>
      <c r="K39" s="268">
        <f>VLOOKUP(A39,EQUIPOS!A9:D166,4,FALSE)</f>
        <v>141392.53741102543</v>
      </c>
      <c r="L39" s="959">
        <v>50</v>
      </c>
      <c r="M39" s="960"/>
      <c r="N39" s="271">
        <f>K39/L39</f>
        <v>2827.8507482205086</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13659.129441404675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402.04310903601993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14061.172550440695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2812.2345100881394</v>
      </c>
      <c r="M83" s="866"/>
      <c r="N83" s="51"/>
    </row>
    <row r="84" spans="1:14">
      <c r="B84" s="89" t="s">
        <v>973</v>
      </c>
      <c r="C84" s="90"/>
      <c r="D84" s="90"/>
      <c r="E84" s="90"/>
      <c r="F84" s="90"/>
      <c r="G84" s="90"/>
      <c r="H84" s="90"/>
      <c r="I84" s="87"/>
      <c r="J84" s="88"/>
      <c r="K84" s="303">
        <v>0.05</v>
      </c>
      <c r="L84" s="865">
        <f>N78*K84</f>
        <v>703.05862752203484</v>
      </c>
      <c r="M84" s="866"/>
      <c r="N84" s="51"/>
    </row>
    <row r="85" spans="1:14" ht="15.75" thickBot="1">
      <c r="B85" s="91" t="s">
        <v>974</v>
      </c>
      <c r="C85" s="92"/>
      <c r="D85" s="92"/>
      <c r="E85" s="92"/>
      <c r="F85" s="92"/>
      <c r="G85" s="92"/>
      <c r="H85" s="92"/>
      <c r="I85" s="93"/>
      <c r="J85" s="94"/>
      <c r="K85" s="304">
        <v>0.05</v>
      </c>
      <c r="L85" s="867">
        <f>N78*K85</f>
        <v>703.05862752203484</v>
      </c>
      <c r="M85" s="868"/>
      <c r="N85" s="51"/>
    </row>
    <row r="86" spans="1:14" ht="15.75" thickBot="1">
      <c r="B86" s="831" t="s">
        <v>953</v>
      </c>
      <c r="C86" s="832"/>
      <c r="D86" s="832"/>
      <c r="E86" s="832"/>
      <c r="F86" s="832"/>
      <c r="G86" s="832"/>
      <c r="H86" s="832"/>
      <c r="I86" s="832"/>
      <c r="J86" s="832"/>
      <c r="K86" s="832"/>
      <c r="L86" s="832"/>
      <c r="M86" s="833"/>
      <c r="N86" s="52">
        <f>L83+L84+L85</f>
        <v>4218.351765132209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18279.524315572904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205476.92487069883</v>
      </c>
      <c r="L36" s="269"/>
      <c r="M36" s="270">
        <v>40</v>
      </c>
      <c r="N36" s="271">
        <f>K36/M36</f>
        <v>5136.9231217674705</v>
      </c>
    </row>
    <row r="37" spans="1:14">
      <c r="A37" s="113" t="s">
        <v>365</v>
      </c>
      <c r="B37" s="844" t="str">
        <f>VLOOKUP(A37,EQUIPOS!A7:D154,3,FALSE)</f>
        <v xml:space="preserve">Vibrocompatador, potencia 153 HP, peso 10 Ton. </v>
      </c>
      <c r="C37" s="845"/>
      <c r="D37" s="845"/>
      <c r="E37" s="845"/>
      <c r="F37" s="845"/>
      <c r="G37" s="845"/>
      <c r="H37" s="846"/>
      <c r="I37" s="266"/>
      <c r="J37" s="267"/>
      <c r="K37" s="268">
        <f>VLOOKUP(A37,EQUIPOS!A7:D164,4,FALSE)</f>
        <v>141392.53741102543</v>
      </c>
      <c r="L37" s="269"/>
      <c r="M37" s="270">
        <v>40</v>
      </c>
      <c r="N37" s="271">
        <f>K37/M37</f>
        <v>3534.813435275636</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8671.7365570431066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9174.2904433381318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1834.8580886676264</v>
      </c>
      <c r="M83" s="866"/>
      <c r="N83" s="51"/>
    </row>
    <row r="84" spans="1:14">
      <c r="B84" s="89" t="s">
        <v>973</v>
      </c>
      <c r="C84" s="90"/>
      <c r="D84" s="90"/>
      <c r="E84" s="90"/>
      <c r="F84" s="90"/>
      <c r="G84" s="90"/>
      <c r="H84" s="90"/>
      <c r="I84" s="87"/>
      <c r="J84" s="88"/>
      <c r="K84" s="303">
        <v>0.05</v>
      </c>
      <c r="L84" s="865">
        <f>N78*K84</f>
        <v>458.71452216690659</v>
      </c>
      <c r="M84" s="866"/>
      <c r="N84" s="51"/>
    </row>
    <row r="85" spans="1:14" ht="15.75" thickBot="1">
      <c r="B85" s="91" t="s">
        <v>974</v>
      </c>
      <c r="C85" s="92"/>
      <c r="D85" s="92"/>
      <c r="E85" s="92"/>
      <c r="F85" s="92"/>
      <c r="G85" s="92"/>
      <c r="H85" s="92"/>
      <c r="I85" s="93"/>
      <c r="J85" s="94"/>
      <c r="K85" s="304">
        <v>0.05</v>
      </c>
      <c r="L85" s="867">
        <f>N78*K85</f>
        <v>458.71452216690659</v>
      </c>
      <c r="M85" s="868"/>
      <c r="N85" s="51"/>
    </row>
    <row r="86" spans="1:14" ht="15.75" thickBot="1">
      <c r="B86" s="831" t="s">
        <v>953</v>
      </c>
      <c r="C86" s="832"/>
      <c r="D86" s="832"/>
      <c r="E86" s="832"/>
      <c r="F86" s="832"/>
      <c r="G86" s="832"/>
      <c r="H86" s="832"/>
      <c r="I86" s="832"/>
      <c r="J86" s="832"/>
      <c r="K86" s="832"/>
      <c r="L86" s="832"/>
      <c r="M86" s="833"/>
      <c r="N86" s="52">
        <f>L83+L84+L85</f>
        <v>2752.2871330014395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11926.577576339572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205476.92487069883</v>
      </c>
      <c r="L36" s="269"/>
      <c r="M36" s="270">
        <v>40</v>
      </c>
      <c r="N36" s="271">
        <f>K36/M36</f>
        <v>5136.9231217674705</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5136.9231217674705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5639.4770080624958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1127.8954016124992</v>
      </c>
      <c r="M83" s="866"/>
      <c r="N83" s="51"/>
    </row>
    <row r="84" spans="1:14">
      <c r="B84" s="89" t="s">
        <v>973</v>
      </c>
      <c r="C84" s="90"/>
      <c r="D84" s="90"/>
      <c r="E84" s="90"/>
      <c r="F84" s="90"/>
      <c r="G84" s="90"/>
      <c r="H84" s="90"/>
      <c r="I84" s="87"/>
      <c r="J84" s="88"/>
      <c r="K84" s="303">
        <v>0.05</v>
      </c>
      <c r="L84" s="865">
        <f>N78*K84</f>
        <v>281.9738504031248</v>
      </c>
      <c r="M84" s="866"/>
      <c r="N84" s="51"/>
    </row>
    <row r="85" spans="1:14" ht="15.75" thickBot="1">
      <c r="B85" s="91" t="s">
        <v>974</v>
      </c>
      <c r="C85" s="92"/>
      <c r="D85" s="92"/>
      <c r="E85" s="92"/>
      <c r="F85" s="92"/>
      <c r="G85" s="92"/>
      <c r="H85" s="92"/>
      <c r="I85" s="93"/>
      <c r="J85" s="94"/>
      <c r="K85" s="304">
        <v>0.05</v>
      </c>
      <c r="L85" s="867">
        <f>N78*K85</f>
        <v>281.9738504031248</v>
      </c>
      <c r="M85" s="868"/>
      <c r="N85" s="51"/>
    </row>
    <row r="86" spans="1:14" ht="15.75" thickBot="1">
      <c r="B86" s="831" t="s">
        <v>953</v>
      </c>
      <c r="C86" s="832"/>
      <c r="D86" s="832"/>
      <c r="E86" s="832"/>
      <c r="F86" s="832"/>
      <c r="G86" s="832"/>
      <c r="H86" s="832"/>
      <c r="I86" s="832"/>
      <c r="J86" s="832"/>
      <c r="K86" s="832"/>
      <c r="L86" s="832"/>
      <c r="M86" s="833"/>
      <c r="N86" s="52">
        <f>L83+L84+L85</f>
        <v>1691.8431024187487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7331.3201104812442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5475.0377636109833</v>
      </c>
      <c r="N48" s="271">
        <f>K48*M48</f>
        <v>7117.5490926942784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7117.5490926942784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47"/>
      <c r="D59" s="47"/>
      <c r="E59" s="47"/>
      <c r="F59" s="47"/>
      <c r="G59" s="47"/>
      <c r="H59" s="287"/>
      <c r="I59" s="278"/>
      <c r="J59" s="278"/>
      <c r="K59" s="278"/>
      <c r="L59" s="835"/>
      <c r="M59" s="836"/>
      <c r="N59" s="290"/>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7334.6468187448309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1466.9293637489664</v>
      </c>
      <c r="M83" s="866"/>
      <c r="N83" s="51"/>
    </row>
    <row r="84" spans="1:14">
      <c r="B84" s="89" t="s">
        <v>973</v>
      </c>
      <c r="C84" s="90"/>
      <c r="D84" s="90"/>
      <c r="E84" s="90"/>
      <c r="F84" s="90"/>
      <c r="G84" s="90"/>
      <c r="H84" s="90"/>
      <c r="I84" s="87"/>
      <c r="J84" s="88"/>
      <c r="K84" s="303">
        <v>0.05</v>
      </c>
      <c r="L84" s="865">
        <f>N78*K84</f>
        <v>366.73234093724159</v>
      </c>
      <c r="M84" s="866"/>
      <c r="N84" s="51"/>
    </row>
    <row r="85" spans="1:14" ht="15.75" thickBot="1">
      <c r="B85" s="91" t="s">
        <v>974</v>
      </c>
      <c r="C85" s="92"/>
      <c r="D85" s="92"/>
      <c r="E85" s="92"/>
      <c r="F85" s="92"/>
      <c r="G85" s="92"/>
      <c r="H85" s="92"/>
      <c r="I85" s="93"/>
      <c r="J85" s="94"/>
      <c r="K85" s="304">
        <v>0.05</v>
      </c>
      <c r="L85" s="867">
        <f>N78*K85</f>
        <v>366.73234093724159</v>
      </c>
      <c r="M85" s="868"/>
      <c r="N85" s="51"/>
    </row>
    <row r="86" spans="1:14" ht="15.75" thickBot="1">
      <c r="B86" s="831" t="s">
        <v>953</v>
      </c>
      <c r="C86" s="832"/>
      <c r="D86" s="832"/>
      <c r="E86" s="832"/>
      <c r="F86" s="832"/>
      <c r="G86" s="832"/>
      <c r="H86" s="832"/>
      <c r="I86" s="832"/>
      <c r="J86" s="832"/>
      <c r="K86" s="832"/>
      <c r="L86" s="832"/>
      <c r="M86" s="833"/>
      <c r="N86" s="52">
        <f>L83+L84+L85</f>
        <v>2200.3940456234495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9535.0408643682804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9842.333149119595</v>
      </c>
      <c r="N48" s="271">
        <f>K48*M48</f>
        <v>11810.799778943514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11810.799778943514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47"/>
      <c r="D59" s="47"/>
      <c r="E59" s="47"/>
      <c r="F59" s="47"/>
      <c r="G59" s="47"/>
      <c r="H59" s="287"/>
      <c r="I59" s="278"/>
      <c r="J59" s="278"/>
      <c r="K59" s="278"/>
      <c r="L59" s="835"/>
      <c r="M59" s="836"/>
      <c r="N59" s="290"/>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12027.897504994065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2405.5795009988133</v>
      </c>
      <c r="M83" s="866"/>
      <c r="N83" s="51"/>
    </row>
    <row r="84" spans="1:14">
      <c r="B84" s="89" t="s">
        <v>973</v>
      </c>
      <c r="C84" s="90"/>
      <c r="D84" s="90"/>
      <c r="E84" s="90"/>
      <c r="F84" s="90"/>
      <c r="G84" s="90"/>
      <c r="H84" s="90"/>
      <c r="I84" s="87"/>
      <c r="J84" s="88"/>
      <c r="K84" s="303">
        <v>0.05</v>
      </c>
      <c r="L84" s="865">
        <f>N78*K84</f>
        <v>601.39487524970332</v>
      </c>
      <c r="M84" s="866"/>
      <c r="N84" s="51"/>
    </row>
    <row r="85" spans="1:14" ht="15.75" thickBot="1">
      <c r="B85" s="91" t="s">
        <v>974</v>
      </c>
      <c r="C85" s="92"/>
      <c r="D85" s="92"/>
      <c r="E85" s="92"/>
      <c r="F85" s="92"/>
      <c r="G85" s="92"/>
      <c r="H85" s="92"/>
      <c r="I85" s="93"/>
      <c r="J85" s="94"/>
      <c r="K85" s="304">
        <v>0.05</v>
      </c>
      <c r="L85" s="867">
        <f>N78*K85</f>
        <v>601.39487524970332</v>
      </c>
      <c r="M85" s="868"/>
      <c r="N85" s="51"/>
    </row>
    <row r="86" spans="1:14" ht="15.75" thickBot="1">
      <c r="B86" s="831" t="s">
        <v>953</v>
      </c>
      <c r="C86" s="832"/>
      <c r="D86" s="832"/>
      <c r="E86" s="832"/>
      <c r="F86" s="832"/>
      <c r="G86" s="832"/>
      <c r="H86" s="832"/>
      <c r="I86" s="832"/>
      <c r="J86" s="832"/>
      <c r="K86" s="832"/>
      <c r="L86" s="832"/>
      <c r="M86" s="833"/>
      <c r="N86" s="52">
        <f>L83+L84+L85</f>
        <v>3608.3692514982204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15636.266756492285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46"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205476.92487069883</v>
      </c>
      <c r="L36" s="269"/>
      <c r="M36" s="270">
        <v>45</v>
      </c>
      <c r="N36" s="271">
        <f>K36/M36</f>
        <v>4566.1538860155297</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103674.29793476051</v>
      </c>
      <c r="L37" s="269"/>
      <c r="M37" s="270">
        <v>45</v>
      </c>
      <c r="N37" s="271">
        <f>K37/M37</f>
        <v>2303.8732874391226</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232412.71185374886</v>
      </c>
      <c r="L38" s="269"/>
      <c r="M38" s="270">
        <v>45</v>
      </c>
      <c r="N38" s="271">
        <f>K38/M38</f>
        <v>5164.7269300833077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141392.53741102543</v>
      </c>
      <c r="L39" s="848">
        <v>45</v>
      </c>
      <c r="M39" s="849"/>
      <c r="N39" s="271">
        <f>K39/L39</f>
        <v>3142.0563869116763</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15188.752059539325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21200.821645270433</v>
      </c>
      <c r="N48" s="271">
        <f>K48*M48</f>
        <v>26501.027056588042</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26501.027056588042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35">
        <f>VLOOKUP(A59,TRANSPORTE!A5:D123,4,FALSE)</f>
        <v>1402.2271640256026</v>
      </c>
      <c r="M59" s="836"/>
      <c r="N59" s="290">
        <f>K59*L59</f>
        <v>1752.7839550320032</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44039.641525643834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8807.9283051287675</v>
      </c>
      <c r="M83" s="866"/>
      <c r="N83" s="51"/>
    </row>
    <row r="84" spans="1:14">
      <c r="B84" s="89" t="s">
        <v>973</v>
      </c>
      <c r="C84" s="90"/>
      <c r="D84" s="90"/>
      <c r="E84" s="90"/>
      <c r="F84" s="90"/>
      <c r="G84" s="90"/>
      <c r="H84" s="90"/>
      <c r="I84" s="87"/>
      <c r="J84" s="88"/>
      <c r="K84" s="303">
        <v>0.05</v>
      </c>
      <c r="L84" s="865">
        <f>N78*K84</f>
        <v>2201.9820762821919</v>
      </c>
      <c r="M84" s="866"/>
      <c r="N84" s="51"/>
    </row>
    <row r="85" spans="1:14" ht="15.75" thickBot="1">
      <c r="B85" s="91" t="s">
        <v>974</v>
      </c>
      <c r="C85" s="92"/>
      <c r="D85" s="92"/>
      <c r="E85" s="92"/>
      <c r="F85" s="92"/>
      <c r="G85" s="92"/>
      <c r="H85" s="92"/>
      <c r="I85" s="93"/>
      <c r="J85" s="94"/>
      <c r="K85" s="304">
        <v>0.05</v>
      </c>
      <c r="L85" s="867">
        <f>N78*K85</f>
        <v>2201.9820762821919</v>
      </c>
      <c r="M85" s="868"/>
      <c r="N85" s="51"/>
    </row>
    <row r="86" spans="1:14" ht="15.75" thickBot="1">
      <c r="B86" s="831" t="s">
        <v>953</v>
      </c>
      <c r="C86" s="832"/>
      <c r="D86" s="832"/>
      <c r="E86" s="832"/>
      <c r="F86" s="832"/>
      <c r="G86" s="832"/>
      <c r="H86" s="832"/>
      <c r="I86" s="832"/>
      <c r="J86" s="832"/>
      <c r="K86" s="832"/>
      <c r="L86" s="832"/>
      <c r="M86" s="833"/>
      <c r="N86" s="52">
        <f>L83+L84+L85</f>
        <v>13211.892457693149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ROUND((N78+N86),0)</f>
        <v>57252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205476.92487069883</v>
      </c>
      <c r="L36" s="269"/>
      <c r="M36" s="270">
        <v>45</v>
      </c>
      <c r="N36" s="271">
        <f>K36/M36</f>
        <v>4566.1538860155297</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103674.29793476051</v>
      </c>
      <c r="L37" s="269"/>
      <c r="M37" s="270">
        <v>45</v>
      </c>
      <c r="N37" s="271">
        <f>K37/M37</f>
        <v>2303.8732874391226</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232412.71185374886</v>
      </c>
      <c r="L38" s="269"/>
      <c r="M38" s="270">
        <v>45</v>
      </c>
      <c r="N38" s="271">
        <f>K38/M38</f>
        <v>5164.7269300833077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141392.53741102543</v>
      </c>
      <c r="L39" s="848">
        <v>45</v>
      </c>
      <c r="M39" s="849"/>
      <c r="N39" s="271">
        <f>K39/L39</f>
        <v>3142.0563869116763</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15188.752059539325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49503.918541706458</v>
      </c>
      <c r="N48" s="271">
        <f>K48*M48</f>
        <v>61879.898177133073</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61879.898177133073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5">
        <f>VLOOKUP(A59,TRANSPORTE!A5:D123,4,FALSE)</f>
        <v>1402.2271640256026</v>
      </c>
      <c r="M59" s="836"/>
      <c r="N59" s="290">
        <f>K59*L59</f>
        <v>1752.7839550320032</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79418.512646188872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15883.702529237775</v>
      </c>
      <c r="M83" s="866"/>
      <c r="N83" s="51"/>
    </row>
    <row r="84" spans="1:14">
      <c r="B84" s="89" t="s">
        <v>973</v>
      </c>
      <c r="C84" s="90"/>
      <c r="D84" s="90"/>
      <c r="E84" s="90"/>
      <c r="F84" s="90"/>
      <c r="G84" s="90"/>
      <c r="H84" s="90"/>
      <c r="I84" s="87"/>
      <c r="J84" s="88"/>
      <c r="K84" s="303">
        <v>0.05</v>
      </c>
      <c r="L84" s="865">
        <f>N78*K84</f>
        <v>3970.9256323094437</v>
      </c>
      <c r="M84" s="866"/>
      <c r="N84" s="51"/>
    </row>
    <row r="85" spans="1:14" ht="15.75" thickBot="1">
      <c r="B85" s="91" t="s">
        <v>974</v>
      </c>
      <c r="C85" s="92"/>
      <c r="D85" s="92"/>
      <c r="E85" s="92"/>
      <c r="F85" s="92"/>
      <c r="G85" s="92"/>
      <c r="H85" s="92"/>
      <c r="I85" s="93"/>
      <c r="J85" s="94"/>
      <c r="K85" s="304">
        <v>0.05</v>
      </c>
      <c r="L85" s="867">
        <f>N78*K85</f>
        <v>3970.9256323094437</v>
      </c>
      <c r="M85" s="868"/>
      <c r="N85" s="51"/>
    </row>
    <row r="86" spans="1:14" ht="15.75" thickBot="1">
      <c r="B86" s="831" t="s">
        <v>953</v>
      </c>
      <c r="C86" s="832"/>
      <c r="D86" s="832"/>
      <c r="E86" s="832"/>
      <c r="F86" s="832"/>
      <c r="G86" s="832"/>
      <c r="H86" s="832"/>
      <c r="I86" s="832"/>
      <c r="J86" s="832"/>
      <c r="K86" s="832"/>
      <c r="L86" s="832"/>
      <c r="M86" s="833"/>
      <c r="N86" s="52">
        <f>L83+L84+L85</f>
        <v>23825.553793856663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103244.06644004554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205476.92487069883</v>
      </c>
      <c r="L36" s="269"/>
      <c r="M36" s="270">
        <v>45</v>
      </c>
      <c r="N36" s="271">
        <f>K36/M36</f>
        <v>4566.1538860155297</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103674.29793476051</v>
      </c>
      <c r="L37" s="269"/>
      <c r="M37" s="270">
        <v>45</v>
      </c>
      <c r="N37" s="271">
        <f>K37/M37</f>
        <v>2303.8732874391226</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232412.71185374886</v>
      </c>
      <c r="L38" s="269"/>
      <c r="M38" s="270">
        <v>45</v>
      </c>
      <c r="N38" s="271">
        <f>K38/M38</f>
        <v>5164.7269300833077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141392.53741102543</v>
      </c>
      <c r="L39" s="848">
        <v>45</v>
      </c>
      <c r="M39" s="849"/>
      <c r="N39" s="271">
        <f>K39/L39</f>
        <v>3142.0563869116763</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15188.752059539325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52043.055805491997</v>
      </c>
      <c r="N48" s="271">
        <f>K48*M48</f>
        <v>65053.819756864992</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65053.819756864992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5">
        <f>VLOOKUP(A59,TRANSPORTE!A5:D123,4,FALSE)</f>
        <v>1402.2271640256026</v>
      </c>
      <c r="M59" s="836"/>
      <c r="N59" s="290">
        <f>K59*L59</f>
        <v>1752.7839550320032</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82592.434225920792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16518.486845184158</v>
      </c>
      <c r="M83" s="866"/>
      <c r="N83" s="51"/>
    </row>
    <row r="84" spans="1:14">
      <c r="B84" s="89" t="s">
        <v>973</v>
      </c>
      <c r="C84" s="90"/>
      <c r="D84" s="90"/>
      <c r="E84" s="90"/>
      <c r="F84" s="90"/>
      <c r="G84" s="90"/>
      <c r="H84" s="90"/>
      <c r="I84" s="87"/>
      <c r="J84" s="88"/>
      <c r="K84" s="303">
        <v>0.05</v>
      </c>
      <c r="L84" s="865">
        <f>N78*K84</f>
        <v>4129.6217112960394</v>
      </c>
      <c r="M84" s="866"/>
      <c r="N84" s="51"/>
    </row>
    <row r="85" spans="1:14" ht="15.75" thickBot="1">
      <c r="B85" s="91" t="s">
        <v>974</v>
      </c>
      <c r="C85" s="92"/>
      <c r="D85" s="92"/>
      <c r="E85" s="92"/>
      <c r="F85" s="92"/>
      <c r="G85" s="92"/>
      <c r="H85" s="92"/>
      <c r="I85" s="93"/>
      <c r="J85" s="94"/>
      <c r="K85" s="304">
        <v>0.05</v>
      </c>
      <c r="L85" s="867">
        <f>N78*K85</f>
        <v>4129.6217112960394</v>
      </c>
      <c r="M85" s="868"/>
      <c r="N85" s="51"/>
    </row>
    <row r="86" spans="1:14" ht="15.75" thickBot="1">
      <c r="B86" s="831" t="s">
        <v>953</v>
      </c>
      <c r="C86" s="832"/>
      <c r="D86" s="832"/>
      <c r="E86" s="832"/>
      <c r="F86" s="832"/>
      <c r="G86" s="832"/>
      <c r="H86" s="832"/>
      <c r="I86" s="832"/>
      <c r="J86" s="832"/>
      <c r="K86" s="832"/>
      <c r="L86" s="832"/>
      <c r="M86" s="833"/>
      <c r="N86" s="52">
        <f>L83+L84+L85</f>
        <v>24777.730267776238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107370.16449369703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205476.92487069883</v>
      </c>
      <c r="L36" s="269"/>
      <c r="M36" s="270">
        <v>400</v>
      </c>
      <c r="N36" s="271">
        <f>K36/M36</f>
        <v>513.69231217674712</v>
      </c>
    </row>
    <row r="37" spans="1:14">
      <c r="A37" s="113" t="s">
        <v>152</v>
      </c>
      <c r="B37" s="844" t="str">
        <f>VLOOKUP(A37,EQUIPOS!A7:D154,3,FALSE)</f>
        <v xml:space="preserve">Carrotanque de agua(1000 Galones) </v>
      </c>
      <c r="C37" s="845"/>
      <c r="D37" s="845"/>
      <c r="E37" s="845"/>
      <c r="F37" s="845"/>
      <c r="G37" s="845"/>
      <c r="H37" s="846"/>
      <c r="I37" s="266"/>
      <c r="J37" s="267"/>
      <c r="K37" s="268">
        <f>VLOOKUP(A37,EQUIPOS!A7:D164,4,FALSE)</f>
        <v>103674.29793476051</v>
      </c>
      <c r="L37" s="269"/>
      <c r="M37" s="270">
        <v>200</v>
      </c>
      <c r="N37" s="271">
        <f>K37/M37</f>
        <v>518.37148967380256</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200</v>
      </c>
      <c r="N38" s="271">
        <f>K38/M38</f>
        <v>1162.0635592687443</v>
      </c>
    </row>
    <row r="39" spans="1:14">
      <c r="A39" t="s">
        <v>365</v>
      </c>
      <c r="B39" s="844" t="str">
        <f>VLOOKUP(A39,EQUIPOS!A9:D155,3,FALSE)</f>
        <v xml:space="preserve">Vibrocompatador, potencia 153 HP, peso 10 Ton. </v>
      </c>
      <c r="C39" s="845"/>
      <c r="D39" s="845"/>
      <c r="E39" s="845"/>
      <c r="F39" s="845"/>
      <c r="G39" s="845"/>
      <c r="H39" s="846"/>
      <c r="I39" s="847"/>
      <c r="J39" s="828"/>
      <c r="K39" s="268">
        <f>VLOOKUP(A39,EQUIPOS!A9:D166,4,FALSE)</f>
        <v>141392.53741102543</v>
      </c>
      <c r="L39" s="848">
        <v>200</v>
      </c>
      <c r="M39" s="849"/>
      <c r="N39" s="271">
        <f>K39/L39</f>
        <v>706.96268705512716</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2.6868530451800998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2903.7769012196013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134.34265225900498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3038.1195534786061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607.62391069572129</v>
      </c>
      <c r="M83" s="866"/>
      <c r="N83" s="51"/>
    </row>
    <row r="84" spans="1:14">
      <c r="B84" s="89" t="s">
        <v>973</v>
      </c>
      <c r="C84" s="90"/>
      <c r="D84" s="90"/>
      <c r="E84" s="90"/>
      <c r="F84" s="90"/>
      <c r="G84" s="90"/>
      <c r="H84" s="90"/>
      <c r="I84" s="87"/>
      <c r="J84" s="88"/>
      <c r="K84" s="303">
        <v>0.05</v>
      </c>
      <c r="L84" s="865">
        <f>N78*K84</f>
        <v>151.90597767393032</v>
      </c>
      <c r="M84" s="866"/>
      <c r="N84" s="51"/>
    </row>
    <row r="85" spans="1:14" ht="15.75" thickBot="1">
      <c r="B85" s="91" t="s">
        <v>974</v>
      </c>
      <c r="C85" s="92"/>
      <c r="D85" s="92"/>
      <c r="E85" s="92"/>
      <c r="F85" s="92"/>
      <c r="G85" s="92"/>
      <c r="H85" s="92"/>
      <c r="I85" s="93"/>
      <c r="J85" s="94"/>
      <c r="K85" s="304">
        <v>0.05</v>
      </c>
      <c r="L85" s="867">
        <f>N78*K85</f>
        <v>151.90597767393032</v>
      </c>
      <c r="M85" s="868"/>
      <c r="N85" s="51"/>
    </row>
    <row r="86" spans="1:14" ht="15.75" thickBot="1">
      <c r="B86" s="831" t="s">
        <v>953</v>
      </c>
      <c r="C86" s="832"/>
      <c r="D86" s="832"/>
      <c r="E86" s="832"/>
      <c r="F86" s="832"/>
      <c r="G86" s="832"/>
      <c r="H86" s="832"/>
      <c r="I86" s="832"/>
      <c r="J86" s="832"/>
      <c r="K86" s="832"/>
      <c r="L86" s="832"/>
      <c r="M86" s="833"/>
      <c r="N86" s="52">
        <f>L83+L84+L85</f>
        <v>911.435866043582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3949.555419522188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5138.6322006041737</v>
      </c>
      <c r="N48" s="271">
        <f>K48*M48</f>
        <v>6166.3586407250086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6166.3586407250086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6383.456366775561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1276.6912733551123</v>
      </c>
      <c r="M83" s="866"/>
      <c r="N83" s="51"/>
    </row>
    <row r="84" spans="1:14">
      <c r="B84" s="89" t="s">
        <v>973</v>
      </c>
      <c r="C84" s="90"/>
      <c r="D84" s="90"/>
      <c r="E84" s="90"/>
      <c r="F84" s="90"/>
      <c r="G84" s="90"/>
      <c r="H84" s="90"/>
      <c r="I84" s="87"/>
      <c r="J84" s="88"/>
      <c r="K84" s="303">
        <v>0.05</v>
      </c>
      <c r="L84" s="865">
        <f>N78*K84</f>
        <v>319.17281833877809</v>
      </c>
      <c r="M84" s="866"/>
      <c r="N84" s="51"/>
    </row>
    <row r="85" spans="1:14" ht="15.75" thickBot="1">
      <c r="B85" s="91" t="s">
        <v>974</v>
      </c>
      <c r="C85" s="92"/>
      <c r="D85" s="92"/>
      <c r="E85" s="92"/>
      <c r="F85" s="92"/>
      <c r="G85" s="92"/>
      <c r="H85" s="92"/>
      <c r="I85" s="93"/>
      <c r="J85" s="94"/>
      <c r="K85" s="304">
        <v>0.05</v>
      </c>
      <c r="L85" s="867">
        <f>N78*K85</f>
        <v>319.17281833877809</v>
      </c>
      <c r="M85" s="868"/>
      <c r="N85" s="51"/>
    </row>
    <row r="86" spans="1:14" ht="15.75" thickBot="1">
      <c r="B86" s="831" t="s">
        <v>953</v>
      </c>
      <c r="C86" s="832"/>
      <c r="D86" s="832"/>
      <c r="E86" s="832"/>
      <c r="F86" s="832"/>
      <c r="G86" s="832"/>
      <c r="H86" s="832"/>
      <c r="I86" s="832"/>
      <c r="J86" s="832"/>
      <c r="K86" s="832"/>
      <c r="L86" s="832"/>
      <c r="M86" s="833"/>
      <c r="N86" s="52">
        <f>L83+L84+L85</f>
        <v>1915.0369100326686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8298.493276808229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1160.4915452101106</v>
      </c>
      <c r="M83" s="866"/>
      <c r="N83" s="51"/>
    </row>
    <row r="84" spans="1:14">
      <c r="B84" s="89" t="s">
        <v>973</v>
      </c>
      <c r="C84" s="90"/>
      <c r="D84" s="90"/>
      <c r="E84" s="90"/>
      <c r="F84" s="90"/>
      <c r="G84" s="90"/>
      <c r="H84" s="90"/>
      <c r="I84" s="87"/>
      <c r="J84" s="88"/>
      <c r="K84" s="303">
        <v>0.05</v>
      </c>
      <c r="L84" s="865">
        <f>N78*K84</f>
        <v>290.12288630252766</v>
      </c>
      <c r="M84" s="866"/>
      <c r="N84" s="51"/>
    </row>
    <row r="85" spans="1:14" ht="15.75" thickBot="1">
      <c r="B85" s="91" t="s">
        <v>974</v>
      </c>
      <c r="C85" s="92"/>
      <c r="D85" s="92"/>
      <c r="E85" s="92"/>
      <c r="F85" s="92"/>
      <c r="G85" s="92"/>
      <c r="H85" s="92"/>
      <c r="I85" s="93"/>
      <c r="J85" s="94"/>
      <c r="K85" s="304">
        <v>0.05</v>
      </c>
      <c r="L85" s="867">
        <f>N78*K85</f>
        <v>290.12288630252766</v>
      </c>
      <c r="M85" s="868"/>
      <c r="N85" s="51"/>
    </row>
    <row r="86" spans="1:14" ht="15.75" thickBot="1">
      <c r="B86" s="831" t="s">
        <v>953</v>
      </c>
      <c r="C86" s="832"/>
      <c r="D86" s="832"/>
      <c r="E86" s="832"/>
      <c r="F86" s="832"/>
      <c r="G86" s="832"/>
      <c r="H86" s="832"/>
      <c r="I86" s="832"/>
      <c r="J86" s="832"/>
      <c r="K86" s="832"/>
      <c r="L86" s="832"/>
      <c r="M86" s="833"/>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6701.1629951452551</v>
      </c>
      <c r="N48" s="271">
        <f>K48*M48</f>
        <v>8041.3955941743061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8041.3955941743061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8258.4933202248576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1651.6986640449716</v>
      </c>
      <c r="M83" s="866"/>
      <c r="N83" s="51"/>
    </row>
    <row r="84" spans="1:14">
      <c r="B84" s="89" t="s">
        <v>973</v>
      </c>
      <c r="C84" s="90"/>
      <c r="D84" s="90"/>
      <c r="E84" s="90"/>
      <c r="F84" s="90"/>
      <c r="G84" s="90"/>
      <c r="H84" s="90"/>
      <c r="I84" s="87"/>
      <c r="J84" s="88"/>
      <c r="K84" s="303">
        <v>0.05</v>
      </c>
      <c r="L84" s="865">
        <f>N78*K84</f>
        <v>412.92466601124289</v>
      </c>
      <c r="M84" s="866"/>
      <c r="N84" s="51"/>
    </row>
    <row r="85" spans="1:14" ht="15.75" thickBot="1">
      <c r="B85" s="91" t="s">
        <v>974</v>
      </c>
      <c r="C85" s="92"/>
      <c r="D85" s="92"/>
      <c r="E85" s="92"/>
      <c r="F85" s="92"/>
      <c r="G85" s="92"/>
      <c r="H85" s="92"/>
      <c r="I85" s="93"/>
      <c r="J85" s="94"/>
      <c r="K85" s="304">
        <v>0.05</v>
      </c>
      <c r="L85" s="867">
        <f>N78*K85</f>
        <v>412.92466601124289</v>
      </c>
      <c r="M85" s="868"/>
      <c r="N85" s="51"/>
    </row>
    <row r="86" spans="1:14" ht="15.75" thickBot="1">
      <c r="B86" s="831" t="s">
        <v>953</v>
      </c>
      <c r="C86" s="832"/>
      <c r="D86" s="832"/>
      <c r="E86" s="832"/>
      <c r="F86" s="832"/>
      <c r="G86" s="832"/>
      <c r="H86" s="832"/>
      <c r="I86" s="832"/>
      <c r="J86" s="832"/>
      <c r="K86" s="832"/>
      <c r="L86" s="832"/>
      <c r="M86" s="833"/>
      <c r="N86" s="52">
        <f>L83+L84+L85</f>
        <v>2477.5479960674575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10736.041316292314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14852.096830586359</v>
      </c>
      <c r="N48" s="271">
        <f>K48*M48</f>
        <v>19307.725879762267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19307.725879762267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19524.823605812817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3904.9647211625634</v>
      </c>
      <c r="M83" s="866"/>
      <c r="N83" s="51"/>
    </row>
    <row r="84" spans="1:14">
      <c r="B84" s="89" t="s">
        <v>973</v>
      </c>
      <c r="C84" s="90"/>
      <c r="D84" s="90"/>
      <c r="E84" s="90"/>
      <c r="F84" s="90"/>
      <c r="G84" s="90"/>
      <c r="H84" s="90"/>
      <c r="I84" s="87"/>
      <c r="J84" s="88"/>
      <c r="K84" s="303">
        <v>0.05</v>
      </c>
      <c r="L84" s="865">
        <f>N78*K84</f>
        <v>976.24118029064084</v>
      </c>
      <c r="M84" s="866"/>
      <c r="N84" s="51"/>
    </row>
    <row r="85" spans="1:14" ht="15.75" thickBot="1">
      <c r="B85" s="91" t="s">
        <v>974</v>
      </c>
      <c r="C85" s="92"/>
      <c r="D85" s="92"/>
      <c r="E85" s="92"/>
      <c r="F85" s="92"/>
      <c r="G85" s="92"/>
      <c r="H85" s="92"/>
      <c r="I85" s="93"/>
      <c r="J85" s="94"/>
      <c r="K85" s="304">
        <v>0.05</v>
      </c>
      <c r="L85" s="867">
        <f>N78*K85</f>
        <v>976.24118029064084</v>
      </c>
      <c r="M85" s="868"/>
      <c r="N85" s="51"/>
    </row>
    <row r="86" spans="1:14" ht="15.75" thickBot="1">
      <c r="B86" s="831" t="s">
        <v>953</v>
      </c>
      <c r="C86" s="832"/>
      <c r="D86" s="832"/>
      <c r="E86" s="832"/>
      <c r="F86" s="832"/>
      <c r="G86" s="832"/>
      <c r="H86" s="832"/>
      <c r="I86" s="832"/>
      <c r="J86" s="832"/>
      <c r="K86" s="832"/>
      <c r="L86" s="832"/>
      <c r="M86" s="833"/>
      <c r="N86" s="52">
        <f>L83+L84+L85</f>
        <v>5857.447081743845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25382.270687556662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303</v>
      </c>
      <c r="B36" s="844" t="str">
        <f>VLOOKUP(A36,EQUIPOS!A6:D154,3,FALSE)</f>
        <v>Retrocargador, pala de 1,1 m3 de capacidad, profundidad de excavación de 4.400 mm y una altura de 5.680 mm</v>
      </c>
      <c r="C36" s="845"/>
      <c r="D36" s="845"/>
      <c r="E36" s="845"/>
      <c r="F36" s="845"/>
      <c r="G36" s="845"/>
      <c r="H36" s="846"/>
      <c r="I36" s="266"/>
      <c r="J36" s="267"/>
      <c r="K36" s="268">
        <f>VLOOKUP(A36,EQUIPOS!A6:D163,4,FALSE)</f>
        <v>121870.39778633704</v>
      </c>
      <c r="L36" s="269"/>
      <c r="M36" s="270">
        <v>250</v>
      </c>
      <c r="N36" s="271">
        <f>K36/M36</f>
        <v>487.48159114534815</v>
      </c>
    </row>
    <row r="37" spans="1:14">
      <c r="A37" s="113" t="s">
        <v>373</v>
      </c>
      <c r="B37" s="844" t="str">
        <f>VLOOKUP(A37,EQUIPOS!A7:D154,3,FALSE)</f>
        <v>Volqueta 6 m3</v>
      </c>
      <c r="C37" s="845"/>
      <c r="D37" s="845"/>
      <c r="E37" s="845"/>
      <c r="F37" s="845"/>
      <c r="G37" s="845"/>
      <c r="H37" s="846"/>
      <c r="I37" s="266"/>
      <c r="J37" s="267"/>
      <c r="K37" s="268">
        <f>VLOOKUP(A37,EQUIPOS!A7:D164,4,FALSE)</f>
        <v>56963.89996415413</v>
      </c>
      <c r="L37" s="269"/>
      <c r="M37" s="270">
        <v>250</v>
      </c>
      <c r="N37" s="271">
        <f>K37/M37</f>
        <v>227.85559985661652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5.3737060903602005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720.7108970923249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107.474121807204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828.18501889952893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165.6370037799058</v>
      </c>
      <c r="M83" s="866"/>
      <c r="N83" s="51"/>
    </row>
    <row r="84" spans="1:14">
      <c r="B84" s="89" t="s">
        <v>973</v>
      </c>
      <c r="C84" s="90"/>
      <c r="D84" s="90"/>
      <c r="E84" s="90"/>
      <c r="F84" s="90"/>
      <c r="G84" s="90"/>
      <c r="H84" s="90"/>
      <c r="I84" s="87"/>
      <c r="J84" s="88"/>
      <c r="K84" s="303">
        <v>0.05</v>
      </c>
      <c r="L84" s="865">
        <f>N78*K84</f>
        <v>41.409250944976449</v>
      </c>
      <c r="M84" s="866"/>
      <c r="N84" s="51"/>
    </row>
    <row r="85" spans="1:14" ht="15.75" thickBot="1">
      <c r="B85" s="91" t="s">
        <v>974</v>
      </c>
      <c r="C85" s="92"/>
      <c r="D85" s="92"/>
      <c r="E85" s="92"/>
      <c r="F85" s="92"/>
      <c r="G85" s="92"/>
      <c r="H85" s="92"/>
      <c r="I85" s="93"/>
      <c r="J85" s="94"/>
      <c r="K85" s="304">
        <v>0.05</v>
      </c>
      <c r="L85" s="867">
        <f>N78*K85</f>
        <v>41.409250944976449</v>
      </c>
      <c r="M85" s="868"/>
      <c r="N85" s="51"/>
    </row>
    <row r="86" spans="1:14" ht="15.75" thickBot="1">
      <c r="B86" s="831" t="s">
        <v>953</v>
      </c>
      <c r="C86" s="832"/>
      <c r="D86" s="832"/>
      <c r="E86" s="832"/>
      <c r="F86" s="832"/>
      <c r="G86" s="832"/>
      <c r="H86" s="832"/>
      <c r="I86" s="832"/>
      <c r="J86" s="832"/>
      <c r="K86" s="832"/>
      <c r="L86" s="832"/>
      <c r="M86" s="833"/>
      <c r="N86" s="52">
        <f>L83+L84+L85</f>
        <v>248.45550566985872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1076.6405245693877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35</v>
      </c>
      <c r="N36" s="271">
        <f>K36/M36</f>
        <v>2962.1227981360148</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35</v>
      </c>
      <c r="N37" s="271">
        <f>K37/M37</f>
        <v>6640.3631958213955</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35</v>
      </c>
      <c r="N38" s="271">
        <f>K38/M38</f>
        <v>4039.7867831721551</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13657.626223102023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71.022752511655938</v>
      </c>
      <c r="N48" s="271">
        <f>K48*M48</f>
        <v>1775.5688127913984</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412.3459403556389</v>
      </c>
      <c r="N49" s="271">
        <f>K49*M49</f>
        <v>32987.675228451109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34763.244041242506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49188.542562967414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9837.7085125934827</v>
      </c>
      <c r="M83" s="866"/>
      <c r="N83" s="51"/>
    </row>
    <row r="84" spans="1:14">
      <c r="B84" s="89" t="s">
        <v>973</v>
      </c>
      <c r="C84" s="90"/>
      <c r="D84" s="90"/>
      <c r="E84" s="90"/>
      <c r="F84" s="90"/>
      <c r="G84" s="90"/>
      <c r="H84" s="90"/>
      <c r="I84" s="87"/>
      <c r="J84" s="88"/>
      <c r="K84" s="303">
        <v>0.05</v>
      </c>
      <c r="L84" s="865">
        <f>N78*K84</f>
        <v>2459.4271281483707</v>
      </c>
      <c r="M84" s="866"/>
      <c r="N84" s="51"/>
    </row>
    <row r="85" spans="1:14" ht="15.75" thickBot="1">
      <c r="B85" s="91" t="s">
        <v>974</v>
      </c>
      <c r="C85" s="92"/>
      <c r="D85" s="92"/>
      <c r="E85" s="92"/>
      <c r="F85" s="92"/>
      <c r="G85" s="92"/>
      <c r="H85" s="92"/>
      <c r="I85" s="93"/>
      <c r="J85" s="94"/>
      <c r="K85" s="304">
        <v>0.05</v>
      </c>
      <c r="L85" s="867">
        <f>N78*K85</f>
        <v>2459.4271281483707</v>
      </c>
      <c r="M85" s="868"/>
      <c r="N85" s="51"/>
    </row>
    <row r="86" spans="1:14" ht="15.75" thickBot="1">
      <c r="B86" s="831" t="s">
        <v>953</v>
      </c>
      <c r="C86" s="832"/>
      <c r="D86" s="832"/>
      <c r="E86" s="832"/>
      <c r="F86" s="832"/>
      <c r="G86" s="832"/>
      <c r="H86" s="832"/>
      <c r="I86" s="832"/>
      <c r="J86" s="832"/>
      <c r="K86" s="832"/>
      <c r="L86" s="832"/>
      <c r="M86" s="833"/>
      <c r="N86" s="52">
        <f>L83+L84+L85</f>
        <v>14756.562768890224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63945.105331857638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35</v>
      </c>
      <c r="N36" s="271">
        <f>K36/M36</f>
        <v>2962.1227981360148</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35</v>
      </c>
      <c r="N37" s="271">
        <f>K37/M37</f>
        <v>6640.3631958213955</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35</v>
      </c>
      <c r="N38" s="271">
        <f>K38/M38</f>
        <v>4039.7867831721551</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13657.626223102023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71.022752511655938</v>
      </c>
      <c r="N48" s="271">
        <f>K48*M48</f>
        <v>1775.5688127913984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1775.5688127913984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16200.867334516306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3240.1734669032612</v>
      </c>
      <c r="M83" s="866"/>
      <c r="N83" s="51"/>
    </row>
    <row r="84" spans="1:14">
      <c r="B84" s="89" t="s">
        <v>973</v>
      </c>
      <c r="C84" s="90"/>
      <c r="D84" s="90"/>
      <c r="E84" s="90"/>
      <c r="F84" s="90"/>
      <c r="G84" s="90"/>
      <c r="H84" s="90"/>
      <c r="I84" s="87"/>
      <c r="J84" s="88"/>
      <c r="K84" s="303">
        <v>0.05</v>
      </c>
      <c r="L84" s="865">
        <f>N78*K84</f>
        <v>810.0433667258153</v>
      </c>
      <c r="M84" s="866"/>
      <c r="N84" s="51"/>
    </row>
    <row r="85" spans="1:14" ht="15.75" thickBot="1">
      <c r="B85" s="91" t="s">
        <v>974</v>
      </c>
      <c r="C85" s="92"/>
      <c r="D85" s="92"/>
      <c r="E85" s="92"/>
      <c r="F85" s="92"/>
      <c r="G85" s="92"/>
      <c r="H85" s="92"/>
      <c r="I85" s="93"/>
      <c r="J85" s="94"/>
      <c r="K85" s="304">
        <v>0.05</v>
      </c>
      <c r="L85" s="867">
        <f>N78*K85</f>
        <v>810.0433667258153</v>
      </c>
      <c r="M85" s="868"/>
      <c r="N85" s="51"/>
    </row>
    <row r="86" spans="1:14" ht="15.75" thickBot="1">
      <c r="B86" s="831" t="s">
        <v>953</v>
      </c>
      <c r="C86" s="832"/>
      <c r="D86" s="832"/>
      <c r="E86" s="832"/>
      <c r="F86" s="832"/>
      <c r="G86" s="832"/>
      <c r="H86" s="832"/>
      <c r="I86" s="832"/>
      <c r="J86" s="832"/>
      <c r="K86" s="832"/>
      <c r="L86" s="832"/>
      <c r="M86" s="833"/>
      <c r="N86" s="52">
        <f>L83+L84+L85</f>
        <v>4860.2602003548918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21061.127534871197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412.3459403556389</v>
      </c>
      <c r="N48" s="271">
        <f>K48*M48</f>
        <v>412.3459403556389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412.3459403556389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f>SUM(N70:N75)</f>
        <v>0</v>
      </c>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412.3459403556389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82.469188071127789</v>
      </c>
      <c r="M83" s="866"/>
      <c r="N83" s="51"/>
    </row>
    <row r="84" spans="1:14">
      <c r="B84" s="89" t="s">
        <v>973</v>
      </c>
      <c r="C84" s="90"/>
      <c r="D84" s="90"/>
      <c r="E84" s="90"/>
      <c r="F84" s="90"/>
      <c r="G84" s="90"/>
      <c r="H84" s="90"/>
      <c r="I84" s="87"/>
      <c r="J84" s="88"/>
      <c r="K84" s="303">
        <v>0.05</v>
      </c>
      <c r="L84" s="865">
        <f>N78*K84</f>
        <v>20.617297017781947</v>
      </c>
      <c r="M84" s="866"/>
      <c r="N84" s="51"/>
    </row>
    <row r="85" spans="1:14" ht="15.75" thickBot="1">
      <c r="B85" s="91" t="s">
        <v>974</v>
      </c>
      <c r="C85" s="92"/>
      <c r="D85" s="92"/>
      <c r="E85" s="92"/>
      <c r="F85" s="92"/>
      <c r="G85" s="92"/>
      <c r="H85" s="92"/>
      <c r="I85" s="93"/>
      <c r="J85" s="94"/>
      <c r="K85" s="304">
        <v>0.05</v>
      </c>
      <c r="L85" s="867">
        <f>N78*K85</f>
        <v>20.617297017781947</v>
      </c>
      <c r="M85" s="868"/>
      <c r="N85" s="51"/>
    </row>
    <row r="86" spans="1:14" ht="15.75" thickBot="1">
      <c r="B86" s="831" t="s">
        <v>953</v>
      </c>
      <c r="C86" s="832"/>
      <c r="D86" s="832"/>
      <c r="E86" s="832"/>
      <c r="F86" s="832"/>
      <c r="G86" s="832"/>
      <c r="H86" s="832"/>
      <c r="I86" s="832"/>
      <c r="J86" s="832"/>
      <c r="K86" s="832"/>
      <c r="L86" s="832"/>
      <c r="M86" s="833"/>
      <c r="N86" s="52">
        <f>L83+L84+L85</f>
        <v>123.70378210669169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536.04972246233058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8"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35</v>
      </c>
      <c r="N36" s="271">
        <f>K36/M36</f>
        <v>2962.1227981360148</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35</v>
      </c>
      <c r="N37" s="271">
        <f>K37/M37</f>
        <v>6640.3631958213955</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35</v>
      </c>
      <c r="N38" s="271">
        <f>K38/M38</f>
        <v>4039.7867831721551</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13657.626223102023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728.89433901249299</v>
      </c>
      <c r="N48" s="271">
        <f>K48*M48</f>
        <v>58311.547120999443</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71.022752511655938</v>
      </c>
      <c r="N49" s="271">
        <f>K49*M49</f>
        <v>1775.5688127913984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60087.115933790839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74512.414455515755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14902.482891103151</v>
      </c>
      <c r="M83" s="866"/>
      <c r="N83" s="51"/>
    </row>
    <row r="84" spans="1:14">
      <c r="B84" s="89" t="s">
        <v>973</v>
      </c>
      <c r="C84" s="90"/>
      <c r="D84" s="90"/>
      <c r="E84" s="90"/>
      <c r="F84" s="90"/>
      <c r="G84" s="90"/>
      <c r="H84" s="90"/>
      <c r="I84" s="87"/>
      <c r="J84" s="88"/>
      <c r="K84" s="303">
        <v>0.05</v>
      </c>
      <c r="L84" s="865">
        <f>N78*K84</f>
        <v>3725.6207227757877</v>
      </c>
      <c r="M84" s="866"/>
      <c r="N84" s="51"/>
    </row>
    <row r="85" spans="1:14" ht="15.75" thickBot="1">
      <c r="B85" s="91" t="s">
        <v>974</v>
      </c>
      <c r="C85" s="92"/>
      <c r="D85" s="92"/>
      <c r="E85" s="92"/>
      <c r="F85" s="92"/>
      <c r="G85" s="92"/>
      <c r="H85" s="92"/>
      <c r="I85" s="93"/>
      <c r="J85" s="94"/>
      <c r="K85" s="304">
        <v>0.05</v>
      </c>
      <c r="L85" s="867">
        <f>N78*K85</f>
        <v>3725.6207227757877</v>
      </c>
      <c r="M85" s="868"/>
      <c r="N85" s="51"/>
    </row>
    <row r="86" spans="1:14" ht="15.75" thickBot="1">
      <c r="B86" s="831" t="s">
        <v>953</v>
      </c>
      <c r="C86" s="832"/>
      <c r="D86" s="832"/>
      <c r="E86" s="832"/>
      <c r="F86" s="832"/>
      <c r="G86" s="832"/>
      <c r="H86" s="832"/>
      <c r="I86" s="832"/>
      <c r="J86" s="832"/>
      <c r="K86" s="832"/>
      <c r="L86" s="832"/>
      <c r="M86" s="833"/>
      <c r="N86" s="52">
        <f>L83+L84+L85</f>
        <v>22353.724336654726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96866.138792170474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7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35</v>
      </c>
      <c r="N36" s="271">
        <f>K36/M36</f>
        <v>2962.1227981360148</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35</v>
      </c>
      <c r="N37" s="271">
        <f>K37/M37</f>
        <v>6640.3631958213955</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35</v>
      </c>
      <c r="N38" s="271">
        <f>K38/M38</f>
        <v>4039.7867831721551</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N75*M41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13657.626223102023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71.022752511655938</v>
      </c>
      <c r="N48" s="271">
        <f>K48*M48</f>
        <v>1775.5688127913984</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1775.5688127913984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767.67229862288559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16200.867334516306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3240.1734669032612</v>
      </c>
      <c r="M82" s="866"/>
      <c r="N82" s="51"/>
    </row>
    <row r="83" spans="1:14">
      <c r="B83" s="89" t="s">
        <v>973</v>
      </c>
      <c r="C83" s="90"/>
      <c r="D83" s="90"/>
      <c r="E83" s="90"/>
      <c r="F83" s="90"/>
      <c r="G83" s="90"/>
      <c r="H83" s="90"/>
      <c r="I83" s="87"/>
      <c r="J83" s="88"/>
      <c r="K83" s="303">
        <v>0.05</v>
      </c>
      <c r="L83" s="865">
        <f>N77*K83</f>
        <v>810.0433667258153</v>
      </c>
      <c r="M83" s="866"/>
      <c r="N83" s="51"/>
    </row>
    <row r="84" spans="1:14" ht="15.75" thickBot="1">
      <c r="B84" s="91" t="s">
        <v>974</v>
      </c>
      <c r="C84" s="92"/>
      <c r="D84" s="92"/>
      <c r="E84" s="92"/>
      <c r="F84" s="92"/>
      <c r="G84" s="92"/>
      <c r="H84" s="92"/>
      <c r="I84" s="93"/>
      <c r="J84" s="94"/>
      <c r="K84" s="304">
        <v>0.05</v>
      </c>
      <c r="L84" s="867">
        <f>N77*K84</f>
        <v>810.0433667258153</v>
      </c>
      <c r="M84" s="868"/>
      <c r="N84" s="51"/>
    </row>
    <row r="85" spans="1:14" ht="15.75" thickBot="1">
      <c r="B85" s="831" t="s">
        <v>953</v>
      </c>
      <c r="C85" s="832"/>
      <c r="D85" s="832"/>
      <c r="E85" s="832"/>
      <c r="F85" s="832"/>
      <c r="G85" s="832"/>
      <c r="H85" s="832"/>
      <c r="I85" s="832"/>
      <c r="J85" s="832"/>
      <c r="K85" s="832"/>
      <c r="L85" s="832"/>
      <c r="M85" s="833"/>
      <c r="N85" s="52">
        <f>L82+L83+L84</f>
        <v>4860.2602003548918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21061.127534871197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728.89433901249299</v>
      </c>
      <c r="N48" s="271">
        <f>K48*M48</f>
        <v>728.89433901249299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728.89433901249299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728.89433901249299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145.77886780249861</v>
      </c>
      <c r="M83" s="866"/>
      <c r="N83" s="51"/>
    </row>
    <row r="84" spans="1:14">
      <c r="B84" s="89" t="s">
        <v>973</v>
      </c>
      <c r="C84" s="90"/>
      <c r="D84" s="90"/>
      <c r="E84" s="90"/>
      <c r="F84" s="90"/>
      <c r="G84" s="90"/>
      <c r="H84" s="90"/>
      <c r="I84" s="87"/>
      <c r="J84" s="88"/>
      <c r="K84" s="303">
        <v>0.05</v>
      </c>
      <c r="L84" s="865">
        <f>N78*K84</f>
        <v>36.444716950624652</v>
      </c>
      <c r="M84" s="866"/>
      <c r="N84" s="51"/>
    </row>
    <row r="85" spans="1:14" ht="15.75" thickBot="1">
      <c r="B85" s="91" t="s">
        <v>974</v>
      </c>
      <c r="C85" s="92"/>
      <c r="D85" s="92"/>
      <c r="E85" s="92"/>
      <c r="F85" s="92"/>
      <c r="G85" s="92"/>
      <c r="H85" s="92"/>
      <c r="I85" s="93"/>
      <c r="J85" s="94"/>
      <c r="K85" s="304">
        <v>0.05</v>
      </c>
      <c r="L85" s="867">
        <f>N78*K85</f>
        <v>36.444716950624652</v>
      </c>
      <c r="M85" s="868"/>
      <c r="N85" s="51"/>
    </row>
    <row r="86" spans="1:14" ht="15.75" thickBot="1">
      <c r="B86" s="831" t="s">
        <v>953</v>
      </c>
      <c r="C86" s="832"/>
      <c r="D86" s="832"/>
      <c r="E86" s="832"/>
      <c r="F86" s="832"/>
      <c r="G86" s="832"/>
      <c r="H86" s="832"/>
      <c r="I86" s="832"/>
      <c r="J86" s="832"/>
      <c r="K86" s="832"/>
      <c r="L86" s="832"/>
      <c r="M86" s="833"/>
      <c r="N86" s="52">
        <f>L83+L84+L85</f>
        <v>218.66830170374789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947.56264071624082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600</v>
      </c>
      <c r="N36" s="271">
        <f>K36/M36</f>
        <v>172.79049655793418</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600</v>
      </c>
      <c r="N37" s="271">
        <f>K37/M37</f>
        <v>387.35451975624807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600</v>
      </c>
      <c r="N38" s="271">
        <f>K38/M38</f>
        <v>235.65422901837573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0.44780884086334993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796.24705417342136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71.022752511655938</v>
      </c>
      <c r="N48" s="271">
        <f>K48*M48</f>
        <v>213.06825753496781</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213.06825753496781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44.780884086334993</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1054.0961957947241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210.81923915894481</v>
      </c>
      <c r="M82" s="866"/>
      <c r="N82" s="51"/>
    </row>
    <row r="83" spans="1:14">
      <c r="B83" s="89" t="s">
        <v>973</v>
      </c>
      <c r="C83" s="90"/>
      <c r="D83" s="90"/>
      <c r="E83" s="90"/>
      <c r="F83" s="90"/>
      <c r="G83" s="90"/>
      <c r="H83" s="90"/>
      <c r="I83" s="87"/>
      <c r="J83" s="88"/>
      <c r="K83" s="303">
        <v>0.05</v>
      </c>
      <c r="L83" s="865">
        <f>N77*K83</f>
        <v>52.704809789736203</v>
      </c>
      <c r="M83" s="866"/>
      <c r="N83" s="51"/>
    </row>
    <row r="84" spans="1:14" ht="15.75" thickBot="1">
      <c r="B84" s="91" t="s">
        <v>974</v>
      </c>
      <c r="C84" s="92"/>
      <c r="D84" s="92"/>
      <c r="E84" s="92"/>
      <c r="F84" s="92"/>
      <c r="G84" s="92"/>
      <c r="H84" s="92"/>
      <c r="I84" s="93"/>
      <c r="J84" s="94"/>
      <c r="K84" s="304">
        <v>0.05</v>
      </c>
      <c r="L84" s="867">
        <f>N77*K84</f>
        <v>52.704809789736203</v>
      </c>
      <c r="M84" s="868"/>
      <c r="N84" s="51"/>
    </row>
    <row r="85" spans="1:14" ht="15.75" thickBot="1">
      <c r="B85" s="831" t="s">
        <v>953</v>
      </c>
      <c r="C85" s="832"/>
      <c r="D85" s="832"/>
      <c r="E85" s="832"/>
      <c r="F85" s="832"/>
      <c r="G85" s="832"/>
      <c r="H85" s="832"/>
      <c r="I85" s="832"/>
      <c r="J85" s="832"/>
      <c r="K85" s="832"/>
      <c r="L85" s="832"/>
      <c r="M85" s="833"/>
      <c r="N85" s="52">
        <f>L82+L83+L84</f>
        <v>316.22885873841722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1370.3250545331412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N75*M41</f>
        <v>11.941569089689333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10622.598173523797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71.022752511655938</v>
      </c>
      <c r="N48" s="271">
        <f>K48*M48</f>
        <v>1775.5688127913984</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20825.552543214086</v>
      </c>
      <c r="N49" s="271">
        <f>K49*M49</f>
        <v>26031.940679017607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27807.509491809007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35">
        <f>VLOOKUP(A58,TRANSPORTE!A5:D117,4,FALSE)</f>
        <v>1402.2271640256026</v>
      </c>
      <c r="M58" s="836"/>
      <c r="N58" s="286">
        <f>K58*L58</f>
        <v>1752.7839550320032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1752.7839550320032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597.07845448446665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40779.970074849276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8155.9940149698559</v>
      </c>
      <c r="M82" s="866"/>
      <c r="N82" s="51"/>
    </row>
    <row r="83" spans="1:14">
      <c r="B83" s="89" t="s">
        <v>973</v>
      </c>
      <c r="C83" s="90"/>
      <c r="D83" s="90"/>
      <c r="E83" s="90"/>
      <c r="F83" s="90"/>
      <c r="G83" s="90"/>
      <c r="H83" s="90"/>
      <c r="I83" s="87"/>
      <c r="J83" s="88"/>
      <c r="K83" s="303">
        <v>0.05</v>
      </c>
      <c r="L83" s="865">
        <f>N77*K83</f>
        <v>2038.998503742464</v>
      </c>
      <c r="M83" s="866"/>
      <c r="N83" s="51"/>
    </row>
    <row r="84" spans="1:14" ht="15.75" thickBot="1">
      <c r="B84" s="91" t="s">
        <v>974</v>
      </c>
      <c r="C84" s="92"/>
      <c r="D84" s="92"/>
      <c r="E84" s="92"/>
      <c r="F84" s="92"/>
      <c r="G84" s="92"/>
      <c r="H84" s="92"/>
      <c r="I84" s="93"/>
      <c r="J84" s="94"/>
      <c r="K84" s="304">
        <v>0.05</v>
      </c>
      <c r="L84" s="867">
        <f>N77*K84</f>
        <v>2038.998503742464</v>
      </c>
      <c r="M84" s="868"/>
      <c r="N84" s="51"/>
    </row>
    <row r="85" spans="1:14" ht="15.75" thickBot="1">
      <c r="B85" s="831" t="s">
        <v>953</v>
      </c>
      <c r="C85" s="832"/>
      <c r="D85" s="832"/>
      <c r="E85" s="832"/>
      <c r="F85" s="832"/>
      <c r="G85" s="832"/>
      <c r="H85" s="832"/>
      <c r="I85" s="832"/>
      <c r="J85" s="832"/>
      <c r="K85" s="832"/>
      <c r="L85" s="832"/>
      <c r="M85" s="833"/>
      <c r="N85" s="52">
        <f>L82+L83+L84</f>
        <v>12233.991022454782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53013.961097304054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29.25"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4823.1869242990233</v>
      </c>
      <c r="N48" s="271">
        <f>K48*M48</f>
        <v>4823.1869242990233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4823.1869242990233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4823.1869242990233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964.63738485980468</v>
      </c>
      <c r="M83" s="866"/>
      <c r="N83" s="51"/>
    </row>
    <row r="84" spans="1:14">
      <c r="B84" s="89" t="s">
        <v>973</v>
      </c>
      <c r="C84" s="90"/>
      <c r="D84" s="90"/>
      <c r="E84" s="90"/>
      <c r="F84" s="90"/>
      <c r="G84" s="90"/>
      <c r="H84" s="90"/>
      <c r="I84" s="87"/>
      <c r="J84" s="88"/>
      <c r="K84" s="303">
        <v>0.05</v>
      </c>
      <c r="L84" s="865">
        <f>N78*K84</f>
        <v>241.15934621495117</v>
      </c>
      <c r="M84" s="866"/>
      <c r="N84" s="51"/>
    </row>
    <row r="85" spans="1:14" ht="15.75" thickBot="1">
      <c r="B85" s="91" t="s">
        <v>974</v>
      </c>
      <c r="C85" s="92"/>
      <c r="D85" s="92"/>
      <c r="E85" s="92"/>
      <c r="F85" s="92"/>
      <c r="G85" s="92"/>
      <c r="H85" s="92"/>
      <c r="I85" s="93"/>
      <c r="J85" s="94"/>
      <c r="K85" s="304">
        <v>0.05</v>
      </c>
      <c r="L85" s="867">
        <f>N78*K85</f>
        <v>241.15934621495117</v>
      </c>
      <c r="M85" s="868"/>
      <c r="N85" s="51"/>
    </row>
    <row r="86" spans="1:14" ht="15.75" thickBot="1">
      <c r="B86" s="831" t="s">
        <v>953</v>
      </c>
      <c r="C86" s="832"/>
      <c r="D86" s="832"/>
      <c r="E86" s="832"/>
      <c r="F86" s="832"/>
      <c r="G86" s="832"/>
      <c r="H86" s="832"/>
      <c r="I86" s="832"/>
      <c r="J86" s="832"/>
      <c r="K86" s="832"/>
      <c r="L86" s="832"/>
      <c r="M86" s="833"/>
      <c r="N86" s="52">
        <f>L83+L84+L85</f>
        <v>1446.9560772897071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6270.1430015887308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4748.9840485405766</v>
      </c>
      <c r="N48" s="271">
        <f>K48*M48</f>
        <v>4748.9840485405766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4748.9840485405766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4748.9840485405766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949.79680970811535</v>
      </c>
      <c r="M83" s="866"/>
      <c r="N83" s="51"/>
    </row>
    <row r="84" spans="1:14">
      <c r="B84" s="89" t="s">
        <v>973</v>
      </c>
      <c r="C84" s="90"/>
      <c r="D84" s="90"/>
      <c r="E84" s="90"/>
      <c r="F84" s="90"/>
      <c r="G84" s="90"/>
      <c r="H84" s="90"/>
      <c r="I84" s="87"/>
      <c r="J84" s="88"/>
      <c r="K84" s="303">
        <v>0.05</v>
      </c>
      <c r="L84" s="865">
        <f>N78*K84</f>
        <v>237.44920242702884</v>
      </c>
      <c r="M84" s="866"/>
      <c r="N84" s="51"/>
    </row>
    <row r="85" spans="1:14" ht="15.75" thickBot="1">
      <c r="B85" s="91" t="s">
        <v>974</v>
      </c>
      <c r="C85" s="92"/>
      <c r="D85" s="92"/>
      <c r="E85" s="92"/>
      <c r="F85" s="92"/>
      <c r="G85" s="92"/>
      <c r="H85" s="92"/>
      <c r="I85" s="93"/>
      <c r="J85" s="94"/>
      <c r="K85" s="304">
        <v>0.05</v>
      </c>
      <c r="L85" s="867">
        <f>N78*K85</f>
        <v>237.44920242702884</v>
      </c>
      <c r="M85" s="868"/>
      <c r="N85" s="51"/>
    </row>
    <row r="86" spans="1:14" ht="15.75" thickBot="1">
      <c r="B86" s="831" t="s">
        <v>953</v>
      </c>
      <c r="C86" s="832"/>
      <c r="D86" s="832"/>
      <c r="E86" s="832"/>
      <c r="F86" s="832"/>
      <c r="G86" s="832"/>
      <c r="H86" s="832"/>
      <c r="I86" s="832"/>
      <c r="J86" s="832"/>
      <c r="K86" s="832"/>
      <c r="L86" s="832"/>
      <c r="M86" s="833"/>
      <c r="N86" s="52">
        <f>L83+L84+L85</f>
        <v>1424.6952145621731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6173.6792631027492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71.022752511655938</v>
      </c>
      <c r="N48" s="271">
        <f>K48*M48</f>
        <v>71.022752511655938</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4748.9840485405766</v>
      </c>
      <c r="N49" s="271">
        <f>K49*M49</f>
        <v>1709.6342574746075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1780.6570099862633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7" t="s">
        <v>963</v>
      </c>
      <c r="C68" s="858"/>
      <c r="D68" s="858"/>
      <c r="E68" s="858"/>
      <c r="F68" s="858"/>
      <c r="G68" s="858"/>
      <c r="H68" s="858"/>
      <c r="I68" s="73" t="s">
        <v>964</v>
      </c>
      <c r="J68" s="75" t="s">
        <v>1410</v>
      </c>
      <c r="K68" s="74" t="s">
        <v>966</v>
      </c>
      <c r="L68" s="859" t="s">
        <v>950</v>
      </c>
      <c r="M68" s="860"/>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8"/>
      <c r="C74" s="819"/>
      <c r="D74" s="819"/>
      <c r="E74" s="819"/>
      <c r="F74" s="819"/>
      <c r="G74" s="819"/>
      <c r="H74" s="819"/>
      <c r="I74" s="126"/>
      <c r="J74" s="126"/>
      <c r="K74" s="126"/>
      <c r="L74" s="919"/>
      <c r="M74" s="919"/>
      <c r="N74" s="45"/>
    </row>
    <row r="75" spans="2:15" ht="15.75" thickBot="1">
      <c r="B75" s="831" t="s">
        <v>953</v>
      </c>
      <c r="C75" s="832"/>
      <c r="D75" s="832"/>
      <c r="E75" s="832"/>
      <c r="F75" s="832"/>
      <c r="G75" s="832"/>
      <c r="H75" s="832"/>
      <c r="I75" s="838"/>
      <c r="J75" s="838"/>
      <c r="K75" s="838"/>
      <c r="L75" s="838"/>
      <c r="M75" s="839"/>
      <c r="N75" s="300"/>
    </row>
    <row r="76" spans="2:15" ht="15.75" thickBot="1">
      <c r="B76" s="33"/>
      <c r="C76" s="34"/>
      <c r="D76" s="34"/>
      <c r="E76" s="34"/>
      <c r="F76" s="34"/>
      <c r="G76" s="34"/>
      <c r="H76" s="34"/>
      <c r="I76" s="34"/>
      <c r="J76" s="34"/>
      <c r="K76" s="34"/>
      <c r="L76" s="34"/>
      <c r="M76" s="34"/>
      <c r="N76" s="35"/>
    </row>
    <row r="77" spans="2:15" ht="15.75" thickBot="1">
      <c r="B77" s="831" t="s">
        <v>967</v>
      </c>
      <c r="C77" s="832"/>
      <c r="D77" s="832"/>
      <c r="E77" s="832"/>
      <c r="F77" s="832"/>
      <c r="G77" s="832"/>
      <c r="H77" s="832"/>
      <c r="I77" s="832"/>
      <c r="J77" s="832"/>
      <c r="K77" s="832"/>
      <c r="L77" s="832"/>
      <c r="M77" s="833"/>
      <c r="N77" s="99">
        <f>N43+N53+N64+N75</f>
        <v>1780.6570099862633</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356.13140199725268</v>
      </c>
      <c r="M82" s="866"/>
      <c r="N82" s="51"/>
    </row>
    <row r="83" spans="1:14">
      <c r="B83" s="89" t="s">
        <v>973</v>
      </c>
      <c r="C83" s="90"/>
      <c r="D83" s="90"/>
      <c r="E83" s="90"/>
      <c r="F83" s="90"/>
      <c r="G83" s="90"/>
      <c r="H83" s="90"/>
      <c r="I83" s="87"/>
      <c r="J83" s="88"/>
      <c r="K83" s="303">
        <v>0.05</v>
      </c>
      <c r="L83" s="865">
        <f>N77*K83</f>
        <v>89.03285049931317</v>
      </c>
      <c r="M83" s="866"/>
      <c r="N83" s="51"/>
    </row>
    <row r="84" spans="1:14" ht="15.75" thickBot="1">
      <c r="B84" s="91" t="s">
        <v>974</v>
      </c>
      <c r="C84" s="92"/>
      <c r="D84" s="92"/>
      <c r="E84" s="92"/>
      <c r="F84" s="92"/>
      <c r="G84" s="92"/>
      <c r="H84" s="92"/>
      <c r="I84" s="93"/>
      <c r="J84" s="94"/>
      <c r="K84" s="304">
        <v>0.05</v>
      </c>
      <c r="L84" s="867">
        <f>N77*K84</f>
        <v>89.03285049931317</v>
      </c>
      <c r="M84" s="868"/>
      <c r="N84" s="51"/>
    </row>
    <row r="85" spans="1:14" ht="15.75" thickBot="1">
      <c r="B85" s="831" t="s">
        <v>953</v>
      </c>
      <c r="C85" s="832"/>
      <c r="D85" s="832"/>
      <c r="E85" s="832"/>
      <c r="F85" s="832"/>
      <c r="G85" s="832"/>
      <c r="H85" s="832"/>
      <c r="I85" s="832"/>
      <c r="J85" s="832"/>
      <c r="K85" s="832"/>
      <c r="L85" s="832"/>
      <c r="M85" s="833"/>
      <c r="N85" s="52">
        <f>L82+L83+L84</f>
        <v>534.19710299587905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2314.8541129821424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25" zoomScale="78" zoomScaleNormal="78" workbookViewId="0">
      <selection activeCell="K49" sqref="K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20825.552543214086</v>
      </c>
      <c r="N48" s="271">
        <f>K48*M48</f>
        <v>26031.940679017607</v>
      </c>
    </row>
    <row r="49" spans="1:14">
      <c r="A49" t="s">
        <v>774</v>
      </c>
      <c r="B49" s="43" t="str">
        <f>VLOOKUP(A49,MATERIALES!A5:D373,3,FALSE)</f>
        <v>Agua</v>
      </c>
      <c r="C49" s="280"/>
      <c r="D49" s="280"/>
      <c r="E49" s="280"/>
      <c r="F49" s="280"/>
      <c r="G49" s="280"/>
      <c r="H49" s="280"/>
      <c r="I49" s="267"/>
      <c r="J49" s="223" t="str">
        <f>VLOOKUP(A49,MATERIALES!A5:D373,2,FALSE)</f>
        <v>lt</v>
      </c>
      <c r="K49" s="646">
        <v>25</v>
      </c>
      <c r="L49" s="266"/>
      <c r="M49" s="401">
        <f>VLOOKUP(A49,MATERIALES!A5:D396,4,FALSE)</f>
        <v>71.022752511655938</v>
      </c>
      <c r="N49" s="271">
        <f>K49*M49</f>
        <v>1775.5688127913984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27807.509491809007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35">
        <f>VLOOKUP(A59,TRANSPORTE!A5:D123,4,FALSE)</f>
        <v>1402.2271640256026</v>
      </c>
      <c r="M59" s="836"/>
      <c r="N59" s="286">
        <f>K59*L59</f>
        <v>1752.7839550320032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40773.999290304433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8154.7998580608873</v>
      </c>
      <c r="M83" s="866"/>
      <c r="N83" s="51"/>
    </row>
    <row r="84" spans="1:14">
      <c r="B84" s="89" t="s">
        <v>973</v>
      </c>
      <c r="C84" s="90"/>
      <c r="D84" s="90"/>
      <c r="E84" s="90"/>
      <c r="F84" s="90"/>
      <c r="G84" s="90"/>
      <c r="H84" s="90"/>
      <c r="I84" s="87"/>
      <c r="J84" s="88"/>
      <c r="K84" s="303">
        <v>0.05</v>
      </c>
      <c r="L84" s="865">
        <f>N78*K84</f>
        <v>2038.6999645152218</v>
      </c>
      <c r="M84" s="866"/>
      <c r="N84" s="51"/>
    </row>
    <row r="85" spans="1:14" ht="15.75" thickBot="1">
      <c r="B85" s="91" t="s">
        <v>974</v>
      </c>
      <c r="C85" s="92"/>
      <c r="D85" s="92"/>
      <c r="E85" s="92"/>
      <c r="F85" s="92"/>
      <c r="G85" s="92"/>
      <c r="H85" s="92"/>
      <c r="I85" s="93"/>
      <c r="J85" s="94"/>
      <c r="K85" s="304">
        <v>0.05</v>
      </c>
      <c r="L85" s="867">
        <f>N78*K85</f>
        <v>2038.6999645152218</v>
      </c>
      <c r="M85" s="868"/>
      <c r="N85" s="51"/>
    </row>
    <row r="86" spans="1:14" ht="15.75" thickBot="1">
      <c r="B86" s="831" t="s">
        <v>953</v>
      </c>
      <c r="C86" s="832"/>
      <c r="D86" s="832"/>
      <c r="E86" s="832"/>
      <c r="F86" s="832"/>
      <c r="G86" s="832"/>
      <c r="H86" s="832"/>
      <c r="I86" s="832"/>
      <c r="J86" s="832"/>
      <c r="K86" s="832"/>
      <c r="L86" s="832"/>
      <c r="M86" s="833"/>
      <c r="N86" s="52">
        <f>L83+L84+L85</f>
        <v>12232.199787091329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53006.199077395766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43" zoomScale="78" zoomScaleNormal="78" workbookViewId="0">
      <selection activeCell="P45" sqref="P4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27561.068138851562</v>
      </c>
      <c r="N48" s="271">
        <f>K48*M48</f>
        <v>35829.388580507031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37533.934640786771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50570.53579748347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10114.107159496694</v>
      </c>
      <c r="M83" s="866"/>
      <c r="N83" s="51"/>
    </row>
    <row r="84" spans="1:14">
      <c r="B84" s="89" t="s">
        <v>973</v>
      </c>
      <c r="C84" s="90"/>
      <c r="D84" s="90"/>
      <c r="E84" s="90"/>
      <c r="F84" s="90"/>
      <c r="G84" s="90"/>
      <c r="H84" s="90"/>
      <c r="I84" s="87"/>
      <c r="J84" s="88"/>
      <c r="K84" s="303">
        <v>0.05</v>
      </c>
      <c r="L84" s="865">
        <f>N78*K84</f>
        <v>2528.5267898741736</v>
      </c>
      <c r="M84" s="866"/>
      <c r="N84" s="51"/>
    </row>
    <row r="85" spans="1:14" ht="15.75" thickBot="1">
      <c r="B85" s="91" t="s">
        <v>974</v>
      </c>
      <c r="C85" s="92"/>
      <c r="D85" s="92"/>
      <c r="E85" s="92"/>
      <c r="F85" s="92"/>
      <c r="G85" s="92"/>
      <c r="H85" s="92"/>
      <c r="I85" s="93"/>
      <c r="J85" s="94"/>
      <c r="K85" s="304">
        <v>0.05</v>
      </c>
      <c r="L85" s="867">
        <f>N78*K85</f>
        <v>2528.5267898741736</v>
      </c>
      <c r="M85" s="868"/>
      <c r="N85" s="51"/>
    </row>
    <row r="86" spans="1:14" ht="15.75" thickBot="1">
      <c r="B86" s="831" t="s">
        <v>953</v>
      </c>
      <c r="C86" s="832"/>
      <c r="D86" s="832"/>
      <c r="E86" s="832"/>
      <c r="F86" s="832"/>
      <c r="G86" s="832"/>
      <c r="H86" s="832"/>
      <c r="I86" s="832"/>
      <c r="J86" s="832"/>
      <c r="K86" s="832"/>
      <c r="L86" s="832"/>
      <c r="M86" s="833"/>
      <c r="N86" s="52">
        <f>L83+L84+L85</f>
        <v>15171.160739245041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65741.696536728516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44521.725455067906</v>
      </c>
      <c r="N48" s="271">
        <f>K48*M48</f>
        <v>57878.24309158828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59582.789151868019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72619.390308564718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14523.878061712945</v>
      </c>
      <c r="M83" s="866"/>
      <c r="N83" s="51"/>
    </row>
    <row r="84" spans="1:14">
      <c r="B84" s="89" t="s">
        <v>973</v>
      </c>
      <c r="C84" s="90"/>
      <c r="D84" s="90"/>
      <c r="E84" s="90"/>
      <c r="F84" s="90"/>
      <c r="G84" s="90"/>
      <c r="H84" s="90"/>
      <c r="I84" s="87"/>
      <c r="J84" s="88"/>
      <c r="K84" s="303">
        <v>0.05</v>
      </c>
      <c r="L84" s="865">
        <f>N78*K84</f>
        <v>3630.9695154282363</v>
      </c>
      <c r="M84" s="866"/>
      <c r="N84" s="51"/>
    </row>
    <row r="85" spans="1:14" ht="15.75" thickBot="1">
      <c r="B85" s="91" t="s">
        <v>974</v>
      </c>
      <c r="C85" s="92"/>
      <c r="D85" s="92"/>
      <c r="E85" s="92"/>
      <c r="F85" s="92"/>
      <c r="G85" s="92"/>
      <c r="H85" s="92"/>
      <c r="I85" s="93"/>
      <c r="J85" s="94"/>
      <c r="K85" s="304">
        <v>0.05</v>
      </c>
      <c r="L85" s="867">
        <f>N78*K85</f>
        <v>3630.9695154282363</v>
      </c>
      <c r="M85" s="868"/>
      <c r="N85" s="51"/>
    </row>
    <row r="86" spans="1:14" ht="15.75" thickBot="1">
      <c r="B86" s="831" t="s">
        <v>953</v>
      </c>
      <c r="C86" s="832"/>
      <c r="D86" s="832"/>
      <c r="E86" s="832"/>
      <c r="F86" s="832"/>
      <c r="G86" s="832"/>
      <c r="H86" s="832"/>
      <c r="I86" s="832"/>
      <c r="J86" s="832"/>
      <c r="K86" s="832"/>
      <c r="L86" s="832"/>
      <c r="M86" s="833"/>
      <c r="N86" s="52">
        <f>L83+L84+L85</f>
        <v>21785.817092569421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94405.207401134132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49503.918541706458</v>
      </c>
      <c r="N48" s="271">
        <f>K48*M48</f>
        <v>64355.094104218399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66059.640164498138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79096.24132119483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15819.248264238966</v>
      </c>
      <c r="M83" s="866"/>
      <c r="N83" s="51"/>
    </row>
    <row r="84" spans="1:14">
      <c r="B84" s="89" t="s">
        <v>973</v>
      </c>
      <c r="C84" s="90"/>
      <c r="D84" s="90"/>
      <c r="E84" s="90"/>
      <c r="F84" s="90"/>
      <c r="G84" s="90"/>
      <c r="H84" s="90"/>
      <c r="I84" s="87"/>
      <c r="J84" s="88"/>
      <c r="K84" s="303">
        <v>0.05</v>
      </c>
      <c r="L84" s="865">
        <f>N78*K84</f>
        <v>3954.8120660597415</v>
      </c>
      <c r="M84" s="866"/>
      <c r="N84" s="51"/>
    </row>
    <row r="85" spans="1:14" ht="15.75" thickBot="1">
      <c r="B85" s="91" t="s">
        <v>974</v>
      </c>
      <c r="C85" s="92"/>
      <c r="D85" s="92"/>
      <c r="E85" s="92"/>
      <c r="F85" s="92"/>
      <c r="G85" s="92"/>
      <c r="H85" s="92"/>
      <c r="I85" s="93"/>
      <c r="J85" s="94"/>
      <c r="K85" s="304">
        <v>0.05</v>
      </c>
      <c r="L85" s="867">
        <f>N78*K85</f>
        <v>3954.8120660597415</v>
      </c>
      <c r="M85" s="868"/>
      <c r="N85" s="51"/>
    </row>
    <row r="86" spans="1:14" ht="15.75" thickBot="1">
      <c r="B86" s="831" t="s">
        <v>953</v>
      </c>
      <c r="C86" s="832"/>
      <c r="D86" s="832"/>
      <c r="E86" s="832"/>
      <c r="F86" s="832"/>
      <c r="G86" s="832"/>
      <c r="H86" s="832"/>
      <c r="I86" s="832"/>
      <c r="J86" s="832"/>
      <c r="K86" s="832"/>
      <c r="L86" s="832"/>
      <c r="M86" s="833"/>
      <c r="N86" s="52">
        <f>L83+L84+L85</f>
        <v>23728.872396358449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102825.11371755328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402"/>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27561.068138851562</v>
      </c>
      <c r="N48" s="271">
        <f>K48*M48</f>
        <v>35829.388580507031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37533.934640786771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62021.757740191882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12404.351548038378</v>
      </c>
      <c r="M83" s="866"/>
      <c r="N83" s="51"/>
    </row>
    <row r="84" spans="1:14">
      <c r="B84" s="89" t="s">
        <v>973</v>
      </c>
      <c r="C84" s="90"/>
      <c r="D84" s="90"/>
      <c r="E84" s="90"/>
      <c r="F84" s="90"/>
      <c r="G84" s="90"/>
      <c r="H84" s="90"/>
      <c r="I84" s="87"/>
      <c r="J84" s="88"/>
      <c r="K84" s="303">
        <v>0.05</v>
      </c>
      <c r="L84" s="865">
        <f>N78*K84</f>
        <v>3101.0878870095944</v>
      </c>
      <c r="M84" s="866"/>
      <c r="N84" s="51"/>
    </row>
    <row r="85" spans="1:14" ht="15.75" thickBot="1">
      <c r="B85" s="91" t="s">
        <v>974</v>
      </c>
      <c r="C85" s="92"/>
      <c r="D85" s="92"/>
      <c r="E85" s="92"/>
      <c r="F85" s="92"/>
      <c r="G85" s="92"/>
      <c r="H85" s="92"/>
      <c r="I85" s="93"/>
      <c r="J85" s="94"/>
      <c r="K85" s="304">
        <v>0.05</v>
      </c>
      <c r="L85" s="867">
        <f>N78*K85</f>
        <v>3101.0878870095944</v>
      </c>
      <c r="M85" s="868"/>
      <c r="N85" s="51"/>
    </row>
    <row r="86" spans="1:14" ht="15.75" thickBot="1">
      <c r="B86" s="831" t="s">
        <v>953</v>
      </c>
      <c r="C86" s="832"/>
      <c r="D86" s="832"/>
      <c r="E86" s="832"/>
      <c r="F86" s="832"/>
      <c r="G86" s="832"/>
      <c r="H86" s="832"/>
      <c r="I86" s="832"/>
      <c r="J86" s="832"/>
      <c r="K86" s="832"/>
      <c r="L86" s="832"/>
      <c r="M86" s="833"/>
      <c r="N86" s="52">
        <f>L83+L84+L85</f>
        <v>18606.527322057565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80628.285062249444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44521.725455067906</v>
      </c>
      <c r="N48" s="271">
        <f>K48*M48</f>
        <v>57878.24309158828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59582.789151868019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84070.612251273138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16814.122450254628</v>
      </c>
      <c r="M83" s="866"/>
      <c r="N83" s="51"/>
    </row>
    <row r="84" spans="1:14">
      <c r="B84" s="89" t="s">
        <v>973</v>
      </c>
      <c r="C84" s="90"/>
      <c r="D84" s="90"/>
      <c r="E84" s="90"/>
      <c r="F84" s="90"/>
      <c r="G84" s="90"/>
      <c r="H84" s="90"/>
      <c r="I84" s="87"/>
      <c r="J84" s="88"/>
      <c r="K84" s="303">
        <v>0.05</v>
      </c>
      <c r="L84" s="865">
        <f>N78*K84</f>
        <v>4203.5306125636571</v>
      </c>
      <c r="M84" s="866"/>
      <c r="N84" s="51"/>
    </row>
    <row r="85" spans="1:14" ht="15.75" thickBot="1">
      <c r="B85" s="91" t="s">
        <v>974</v>
      </c>
      <c r="C85" s="92"/>
      <c r="D85" s="92"/>
      <c r="E85" s="92"/>
      <c r="F85" s="92"/>
      <c r="G85" s="92"/>
      <c r="H85" s="92"/>
      <c r="I85" s="93"/>
      <c r="J85" s="94"/>
      <c r="K85" s="304">
        <v>0.05</v>
      </c>
      <c r="L85" s="867">
        <f>N78*K85</f>
        <v>4203.5306125636571</v>
      </c>
      <c r="M85" s="868"/>
      <c r="N85" s="51"/>
    </row>
    <row r="86" spans="1:14" ht="15.75" thickBot="1">
      <c r="B86" s="831" t="s">
        <v>953</v>
      </c>
      <c r="C86" s="832"/>
      <c r="D86" s="832"/>
      <c r="E86" s="832"/>
      <c r="F86" s="832"/>
      <c r="G86" s="832"/>
      <c r="H86" s="832"/>
      <c r="I86" s="832"/>
      <c r="J86" s="832"/>
      <c r="K86" s="832"/>
      <c r="L86" s="832"/>
      <c r="M86" s="833"/>
      <c r="N86" s="52">
        <f>L83+L84+L85</f>
        <v>25221.183675381941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109291.79592665508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49503.918541706458</v>
      </c>
      <c r="N48" s="271">
        <f>K48*M48</f>
        <v>64355.094104218399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66059.640164498138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90547.46326390325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18109.492652780649</v>
      </c>
      <c r="M83" s="866"/>
      <c r="N83" s="51"/>
    </row>
    <row r="84" spans="1:14">
      <c r="B84" s="89" t="s">
        <v>973</v>
      </c>
      <c r="C84" s="90"/>
      <c r="D84" s="90"/>
      <c r="E84" s="90"/>
      <c r="F84" s="90"/>
      <c r="G84" s="90"/>
      <c r="H84" s="90"/>
      <c r="I84" s="87"/>
      <c r="J84" s="88"/>
      <c r="K84" s="303">
        <v>0.05</v>
      </c>
      <c r="L84" s="865">
        <f>N78*K84</f>
        <v>4527.3731631951623</v>
      </c>
      <c r="M84" s="866"/>
      <c r="N84" s="51"/>
    </row>
    <row r="85" spans="1:14" ht="15.75" thickBot="1">
      <c r="B85" s="91" t="s">
        <v>974</v>
      </c>
      <c r="C85" s="92"/>
      <c r="D85" s="92"/>
      <c r="E85" s="92"/>
      <c r="F85" s="92"/>
      <c r="G85" s="92"/>
      <c r="H85" s="92"/>
      <c r="I85" s="93"/>
      <c r="J85" s="94"/>
      <c r="K85" s="304">
        <v>0.05</v>
      </c>
      <c r="L85" s="867">
        <f>N78*K85</f>
        <v>4527.3731631951623</v>
      </c>
      <c r="M85" s="868"/>
      <c r="N85" s="51"/>
    </row>
    <row r="86" spans="1:14" ht="15.75" thickBot="1">
      <c r="B86" s="831" t="s">
        <v>953</v>
      </c>
      <c r="C86" s="832"/>
      <c r="D86" s="832"/>
      <c r="E86" s="832"/>
      <c r="F86" s="832"/>
      <c r="G86" s="832"/>
      <c r="H86" s="832"/>
      <c r="I86" s="832"/>
      <c r="J86" s="832"/>
      <c r="K86" s="832"/>
      <c r="L86" s="832"/>
      <c r="M86" s="833"/>
      <c r="N86" s="52">
        <f>L83+L84+L85</f>
        <v>27164.238979170976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117711.70224307422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99573.89902134164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112610.50017803835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22522.100035607669</v>
      </c>
      <c r="M83" s="866"/>
      <c r="N83" s="51"/>
    </row>
    <row r="84" spans="1:14">
      <c r="B84" s="89" t="s">
        <v>973</v>
      </c>
      <c r="C84" s="90"/>
      <c r="D84" s="90"/>
      <c r="E84" s="90"/>
      <c r="F84" s="90"/>
      <c r="G84" s="90"/>
      <c r="H84" s="90"/>
      <c r="I84" s="87"/>
      <c r="J84" s="88"/>
      <c r="K84" s="303">
        <v>0.05</v>
      </c>
      <c r="L84" s="865">
        <f>N78*K84</f>
        <v>5630.5250089019173</v>
      </c>
      <c r="M84" s="866"/>
      <c r="N84" s="51"/>
    </row>
    <row r="85" spans="1:14" ht="15.75" thickBot="1">
      <c r="B85" s="91" t="s">
        <v>974</v>
      </c>
      <c r="C85" s="92"/>
      <c r="D85" s="92"/>
      <c r="E85" s="92"/>
      <c r="F85" s="92"/>
      <c r="G85" s="92"/>
      <c r="H85" s="92"/>
      <c r="I85" s="93"/>
      <c r="J85" s="94"/>
      <c r="K85" s="304">
        <v>0.05</v>
      </c>
      <c r="L85" s="867">
        <f>N78*K85</f>
        <v>5630.5250089019173</v>
      </c>
      <c r="M85" s="868"/>
      <c r="N85" s="51"/>
    </row>
    <row r="86" spans="1:14" ht="15.75" thickBot="1">
      <c r="B86" s="831" t="s">
        <v>953</v>
      </c>
      <c r="C86" s="832"/>
      <c r="D86" s="832"/>
      <c r="E86" s="832"/>
      <c r="F86" s="832"/>
      <c r="G86" s="832"/>
      <c r="H86" s="832"/>
      <c r="I86" s="832"/>
      <c r="J86" s="832"/>
      <c r="K86" s="832"/>
      <c r="L86" s="832"/>
      <c r="M86" s="833"/>
      <c r="N86" s="52">
        <f>L83+L84+L85</f>
        <v>33783.150053411504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146393.65023144986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93730.952575905088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106767.55373260178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21353.510746520358</v>
      </c>
      <c r="M83" s="866"/>
      <c r="N83" s="51"/>
    </row>
    <row r="84" spans="1:14">
      <c r="B84" s="89" t="s">
        <v>973</v>
      </c>
      <c r="C84" s="90"/>
      <c r="D84" s="90"/>
      <c r="E84" s="90"/>
      <c r="F84" s="90"/>
      <c r="G84" s="90"/>
      <c r="H84" s="90"/>
      <c r="I84" s="87"/>
      <c r="J84" s="88"/>
      <c r="K84" s="303">
        <v>0.05</v>
      </c>
      <c r="L84" s="865">
        <f>N78*K84</f>
        <v>5338.3776866300896</v>
      </c>
      <c r="M84" s="866"/>
      <c r="N84" s="51"/>
    </row>
    <row r="85" spans="1:14" ht="15.75" thickBot="1">
      <c r="B85" s="91" t="s">
        <v>974</v>
      </c>
      <c r="C85" s="92"/>
      <c r="D85" s="92"/>
      <c r="E85" s="92"/>
      <c r="F85" s="92"/>
      <c r="G85" s="92"/>
      <c r="H85" s="92"/>
      <c r="I85" s="93"/>
      <c r="J85" s="94"/>
      <c r="K85" s="304">
        <v>0.05</v>
      </c>
      <c r="L85" s="867">
        <f>N78*K85</f>
        <v>5338.3776866300896</v>
      </c>
      <c r="M85" s="868"/>
      <c r="N85" s="51"/>
    </row>
    <row r="86" spans="1:14" ht="15.75" thickBot="1">
      <c r="B86" s="831" t="s">
        <v>953</v>
      </c>
      <c r="C86" s="832"/>
      <c r="D86" s="832"/>
      <c r="E86" s="832"/>
      <c r="F86" s="832"/>
      <c r="G86" s="832"/>
      <c r="H86" s="832"/>
      <c r="I86" s="832"/>
      <c r="J86" s="832"/>
      <c r="K86" s="832"/>
      <c r="L86" s="832"/>
      <c r="M86" s="833"/>
      <c r="N86" s="52">
        <f>L83+L84+L85</f>
        <v>32030.266119780539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138797.81985238232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232412.71185374886</v>
      </c>
      <c r="L37" s="269"/>
      <c r="M37" s="270">
        <v>45</v>
      </c>
      <c r="N37" s="271">
        <f>K37/M37</f>
        <v>5164.7269300833077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10616.627388978952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67980.43460555964</v>
      </c>
      <c r="N48" s="271">
        <f>K48*M48</f>
        <v>88374.564987227539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90079.111047507278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103115.71220420397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20623.142440840795</v>
      </c>
      <c r="M83" s="866"/>
      <c r="N83" s="51"/>
    </row>
    <row r="84" spans="1:14">
      <c r="B84" s="89" t="s">
        <v>973</v>
      </c>
      <c r="C84" s="90"/>
      <c r="D84" s="90"/>
      <c r="E84" s="90"/>
      <c r="F84" s="90"/>
      <c r="G84" s="90"/>
      <c r="H84" s="90"/>
      <c r="I84" s="87"/>
      <c r="J84" s="88"/>
      <c r="K84" s="303">
        <v>0.05</v>
      </c>
      <c r="L84" s="865">
        <f>N78*K84</f>
        <v>5155.7856102101987</v>
      </c>
      <c r="M84" s="866"/>
      <c r="N84" s="51"/>
    </row>
    <row r="85" spans="1:14" ht="15.75" thickBot="1">
      <c r="B85" s="91" t="s">
        <v>974</v>
      </c>
      <c r="C85" s="92"/>
      <c r="D85" s="92"/>
      <c r="E85" s="92"/>
      <c r="F85" s="92"/>
      <c r="G85" s="92"/>
      <c r="H85" s="92"/>
      <c r="I85" s="93"/>
      <c r="J85" s="94"/>
      <c r="K85" s="304">
        <v>0.05</v>
      </c>
      <c r="L85" s="867">
        <f>N78*K85</f>
        <v>5155.7856102101987</v>
      </c>
      <c r="M85" s="868"/>
      <c r="N85" s="51"/>
    </row>
    <row r="86" spans="1:14" ht="15.75" thickBot="1">
      <c r="B86" s="831" t="s">
        <v>953</v>
      </c>
      <c r="C86" s="832"/>
      <c r="D86" s="832"/>
      <c r="E86" s="832"/>
      <c r="F86" s="832"/>
      <c r="G86" s="832"/>
      <c r="H86" s="832"/>
      <c r="I86" s="832"/>
      <c r="J86" s="832"/>
      <c r="K86" s="832"/>
      <c r="L86" s="832"/>
      <c r="M86" s="833"/>
      <c r="N86" s="52">
        <f>L83+L84+L85</f>
        <v>30934.71366126119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134050.42586546516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19" zoomScale="78" zoomScaleNormal="78" workbookViewId="0">
      <selection activeCell="L21" sqref="L2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99573.89902134164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124061.72212074675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24812.344424149353</v>
      </c>
      <c r="M83" s="866"/>
      <c r="N83" s="51"/>
    </row>
    <row r="84" spans="1:14">
      <c r="B84" s="89" t="s">
        <v>973</v>
      </c>
      <c r="C84" s="90"/>
      <c r="D84" s="90"/>
      <c r="E84" s="90"/>
      <c r="F84" s="90"/>
      <c r="G84" s="90"/>
      <c r="H84" s="90"/>
      <c r="I84" s="87"/>
      <c r="J84" s="88"/>
      <c r="K84" s="303">
        <v>0.05</v>
      </c>
      <c r="L84" s="865">
        <f>N78*K84</f>
        <v>6203.0861060373381</v>
      </c>
      <c r="M84" s="866"/>
      <c r="N84" s="51"/>
    </row>
    <row r="85" spans="1:14" ht="15.75" thickBot="1">
      <c r="B85" s="91" t="s">
        <v>974</v>
      </c>
      <c r="C85" s="92"/>
      <c r="D85" s="92"/>
      <c r="E85" s="92"/>
      <c r="F85" s="92"/>
      <c r="G85" s="92"/>
      <c r="H85" s="92"/>
      <c r="I85" s="93"/>
      <c r="J85" s="94"/>
      <c r="K85" s="304">
        <v>0.05</v>
      </c>
      <c r="L85" s="867">
        <f>N78*K85</f>
        <v>6203.0861060373381</v>
      </c>
      <c r="M85" s="868"/>
      <c r="N85" s="51"/>
    </row>
    <row r="86" spans="1:14" ht="15.75" thickBot="1">
      <c r="B86" s="831" t="s">
        <v>953</v>
      </c>
      <c r="C86" s="832"/>
      <c r="D86" s="832"/>
      <c r="E86" s="832"/>
      <c r="F86" s="832"/>
      <c r="G86" s="832"/>
      <c r="H86" s="832"/>
      <c r="I86" s="832"/>
      <c r="J86" s="832"/>
      <c r="K86" s="832"/>
      <c r="L86" s="832"/>
      <c r="M86" s="833"/>
      <c r="N86" s="52">
        <f>L83+L84+L85</f>
        <v>37218.516636224027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161280.23875697079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93730.952575905088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118218.7756753102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23643.755135062042</v>
      </c>
      <c r="M83" s="866"/>
      <c r="N83" s="51"/>
    </row>
    <row r="84" spans="1:14">
      <c r="B84" s="89" t="s">
        <v>973</v>
      </c>
      <c r="C84" s="90"/>
      <c r="D84" s="90"/>
      <c r="E84" s="90"/>
      <c r="F84" s="90"/>
      <c r="G84" s="90"/>
      <c r="H84" s="90"/>
      <c r="I84" s="87"/>
      <c r="J84" s="88"/>
      <c r="K84" s="303">
        <v>0.05</v>
      </c>
      <c r="L84" s="865">
        <f>N78*K84</f>
        <v>5910.9387837655104</v>
      </c>
      <c r="M84" s="866"/>
      <c r="N84" s="51"/>
    </row>
    <row r="85" spans="1:14" ht="15.75" thickBot="1">
      <c r="B85" s="91" t="s">
        <v>974</v>
      </c>
      <c r="C85" s="92"/>
      <c r="D85" s="92"/>
      <c r="E85" s="92"/>
      <c r="F85" s="92"/>
      <c r="G85" s="92"/>
      <c r="H85" s="92"/>
      <c r="I85" s="93"/>
      <c r="J85" s="94"/>
      <c r="K85" s="304">
        <v>0.05</v>
      </c>
      <c r="L85" s="867">
        <f>N78*K85</f>
        <v>5910.9387837655104</v>
      </c>
      <c r="M85" s="868"/>
      <c r="N85" s="51"/>
    </row>
    <row r="86" spans="1:14" ht="15.75" thickBot="1">
      <c r="B86" s="831" t="s">
        <v>953</v>
      </c>
      <c r="C86" s="832"/>
      <c r="D86" s="832"/>
      <c r="E86" s="832"/>
      <c r="F86" s="832"/>
      <c r="G86" s="832"/>
      <c r="H86" s="832"/>
      <c r="I86" s="832"/>
      <c r="J86" s="832"/>
      <c r="K86" s="832"/>
      <c r="L86" s="832"/>
      <c r="M86" s="833"/>
      <c r="N86" s="52">
        <f>L83+L84+L85</f>
        <v>35465.632702593059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153684.40837790325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270">
        <v>2.5</v>
      </c>
      <c r="N36" s="271">
        <f>K36/M36</f>
        <v>5696.3899964154134</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6504.4156054514333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67980.43460555964</v>
      </c>
      <c r="N48" s="271">
        <f>K48*M48</f>
        <v>88374.564987227539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71.022752511655938</v>
      </c>
      <c r="N49" s="271">
        <f>K49*M49</f>
        <v>1704.5460602797425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90079.111047507278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114566.93414691239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22913.386829382478</v>
      </c>
      <c r="M83" s="866"/>
      <c r="N83" s="51"/>
    </row>
    <row r="84" spans="1:14">
      <c r="B84" s="89" t="s">
        <v>973</v>
      </c>
      <c r="C84" s="90"/>
      <c r="D84" s="90"/>
      <c r="E84" s="90"/>
      <c r="F84" s="90"/>
      <c r="G84" s="90"/>
      <c r="H84" s="90"/>
      <c r="I84" s="87"/>
      <c r="J84" s="88"/>
      <c r="K84" s="303">
        <v>0.05</v>
      </c>
      <c r="L84" s="865">
        <f>N78*K84</f>
        <v>5728.3467073456195</v>
      </c>
      <c r="M84" s="866"/>
      <c r="N84" s="51"/>
    </row>
    <row r="85" spans="1:14" ht="15.75" thickBot="1">
      <c r="B85" s="91" t="s">
        <v>974</v>
      </c>
      <c r="C85" s="92"/>
      <c r="D85" s="92"/>
      <c r="E85" s="92"/>
      <c r="F85" s="92"/>
      <c r="G85" s="92"/>
      <c r="H85" s="92"/>
      <c r="I85" s="93"/>
      <c r="J85" s="94"/>
      <c r="K85" s="304">
        <v>0.05</v>
      </c>
      <c r="L85" s="867">
        <f>N78*K85</f>
        <v>5728.3467073456195</v>
      </c>
      <c r="M85" s="868"/>
      <c r="N85" s="51"/>
    </row>
    <row r="86" spans="1:14" ht="15.75" thickBot="1">
      <c r="B86" s="831" t="s">
        <v>953</v>
      </c>
      <c r="C86" s="832"/>
      <c r="D86" s="832"/>
      <c r="E86" s="832"/>
      <c r="F86" s="832"/>
      <c r="G86" s="832"/>
      <c r="H86" s="832"/>
      <c r="I86" s="832"/>
      <c r="J86" s="832"/>
      <c r="K86" s="832"/>
      <c r="L86" s="832"/>
      <c r="M86" s="833"/>
      <c r="N86" s="52">
        <f>L83+L84+L85</f>
        <v>34370.080244073717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148937.01439098612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30</v>
      </c>
      <c r="N36" s="271">
        <f>K36/M36</f>
        <v>3800.5727949991347</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30</v>
      </c>
      <c r="N37" s="271">
        <f>K37/M37</f>
        <v>5933.7395795993889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30</v>
      </c>
      <c r="N38" s="271">
        <f>K38/M38</f>
        <v>4713.0845803675147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14456.353131783304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75284.117662355304</v>
      </c>
      <c r="N48" s="271">
        <f>K48*M48</f>
        <v>94105.14707794413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94105.14707794413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1402.2271640256026</v>
      </c>
      <c r="M59" s="836"/>
      <c r="N59" s="286">
        <f>K59*L59</f>
        <v>1752.7839550320032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111209.90184648614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22241.980369297231</v>
      </c>
      <c r="M83" s="866"/>
      <c r="N83" s="51"/>
    </row>
    <row r="84" spans="1:14">
      <c r="B84" s="89" t="s">
        <v>973</v>
      </c>
      <c r="C84" s="90"/>
      <c r="D84" s="90"/>
      <c r="E84" s="90"/>
      <c r="F84" s="90"/>
      <c r="G84" s="90"/>
      <c r="H84" s="90"/>
      <c r="I84" s="87"/>
      <c r="J84" s="88"/>
      <c r="K84" s="303">
        <v>0.05</v>
      </c>
      <c r="L84" s="865">
        <f>N78*K84</f>
        <v>5560.4950923243077</v>
      </c>
      <c r="M84" s="866"/>
      <c r="N84" s="51"/>
    </row>
    <row r="85" spans="1:14" ht="15.75" thickBot="1">
      <c r="B85" s="91" t="s">
        <v>974</v>
      </c>
      <c r="C85" s="92"/>
      <c r="D85" s="92"/>
      <c r="E85" s="92"/>
      <c r="F85" s="92"/>
      <c r="G85" s="92"/>
      <c r="H85" s="92"/>
      <c r="I85" s="93"/>
      <c r="J85" s="94"/>
      <c r="K85" s="304">
        <v>0.05</v>
      </c>
      <c r="L85" s="867">
        <f>N78*K85</f>
        <v>5560.4950923243077</v>
      </c>
      <c r="M85" s="868"/>
      <c r="N85" s="51"/>
    </row>
    <row r="86" spans="1:14" ht="15.75" thickBot="1">
      <c r="B86" s="831" t="s">
        <v>953</v>
      </c>
      <c r="C86" s="832"/>
      <c r="D86" s="832"/>
      <c r="E86" s="832"/>
      <c r="F86" s="832"/>
      <c r="G86" s="832"/>
      <c r="H86" s="832"/>
      <c r="I86" s="832"/>
      <c r="J86" s="832"/>
      <c r="K86" s="832"/>
      <c r="L86" s="832"/>
      <c r="M86" s="833"/>
      <c r="N86" s="52">
        <f>L83+L84+L85</f>
        <v>33362.970553945845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144572.87240043198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30</v>
      </c>
      <c r="N36" s="271">
        <f>K36/M36</f>
        <v>3800.5727949991347</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30</v>
      </c>
      <c r="N37" s="271">
        <f>K37/M37</f>
        <v>5933.7395795993889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30</v>
      </c>
      <c r="N38" s="271">
        <f>K38/M38</f>
        <v>4713.0845803675147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14456.353131783304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67980.43460555964</v>
      </c>
      <c r="N48" s="271">
        <f>K48*M48</f>
        <v>84975.543256949546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84975.543256949546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1402.2271640256026</v>
      </c>
      <c r="M59" s="836"/>
      <c r="N59" s="286">
        <f>K59*L59</f>
        <v>1752.7839550320032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102080.29802549156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20416.059605098315</v>
      </c>
      <c r="M83" s="866"/>
      <c r="N83" s="51"/>
    </row>
    <row r="84" spans="1:14">
      <c r="B84" s="89" t="s">
        <v>973</v>
      </c>
      <c r="C84" s="90"/>
      <c r="D84" s="90"/>
      <c r="E84" s="90"/>
      <c r="F84" s="90"/>
      <c r="G84" s="90"/>
      <c r="H84" s="90"/>
      <c r="I84" s="87"/>
      <c r="J84" s="88"/>
      <c r="K84" s="303">
        <v>0.05</v>
      </c>
      <c r="L84" s="865">
        <f>N78*K84</f>
        <v>5104.0149012745787</v>
      </c>
      <c r="M84" s="866"/>
      <c r="N84" s="51"/>
    </row>
    <row r="85" spans="1:14" ht="15.75" thickBot="1">
      <c r="B85" s="91" t="s">
        <v>974</v>
      </c>
      <c r="C85" s="92"/>
      <c r="D85" s="92"/>
      <c r="E85" s="92"/>
      <c r="F85" s="92"/>
      <c r="G85" s="92"/>
      <c r="H85" s="92"/>
      <c r="I85" s="93"/>
      <c r="J85" s="94"/>
      <c r="K85" s="304">
        <v>0.05</v>
      </c>
      <c r="L85" s="867">
        <f>N78*K85</f>
        <v>5104.0149012745787</v>
      </c>
      <c r="M85" s="868"/>
      <c r="N85" s="51"/>
    </row>
    <row r="86" spans="1:14" ht="15.75" thickBot="1">
      <c r="B86" s="831" t="s">
        <v>953</v>
      </c>
      <c r="C86" s="832"/>
      <c r="D86" s="832"/>
      <c r="E86" s="832"/>
      <c r="F86" s="832"/>
      <c r="G86" s="832"/>
      <c r="H86" s="832"/>
      <c r="I86" s="832"/>
      <c r="J86" s="832"/>
      <c r="K86" s="832"/>
      <c r="L86" s="832"/>
      <c r="M86" s="833"/>
      <c r="N86" s="52">
        <f>L83+L84+L85</f>
        <v>30624.089407647472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132704.38743313903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30</v>
      </c>
      <c r="N36" s="271">
        <f>K36/M36</f>
        <v>3800.5727949991347</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30</v>
      </c>
      <c r="N37" s="271">
        <f>K37/M37</f>
        <v>5933.7395795993889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30</v>
      </c>
      <c r="N38" s="271">
        <f>K38/M38</f>
        <v>4713.0845803675147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14456.353131783304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67980.43460555964</v>
      </c>
      <c r="N48" s="271">
        <f>K48*M48</f>
        <v>84975.543256949546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84975.543256949546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1402.2271640256026</v>
      </c>
      <c r="M59" s="836"/>
      <c r="N59" s="286">
        <f>K59*L59</f>
        <v>1752.7839550320032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1752.7839550320032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102080.29802549156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20416.059605098315</v>
      </c>
      <c r="M83" s="866"/>
      <c r="N83" s="51"/>
    </row>
    <row r="84" spans="1:14">
      <c r="B84" s="89" t="s">
        <v>973</v>
      </c>
      <c r="C84" s="90"/>
      <c r="D84" s="90"/>
      <c r="E84" s="90"/>
      <c r="F84" s="90"/>
      <c r="G84" s="90"/>
      <c r="H84" s="90"/>
      <c r="I84" s="87"/>
      <c r="J84" s="88"/>
      <c r="K84" s="303">
        <v>0.05</v>
      </c>
      <c r="L84" s="865">
        <f>N78*K84</f>
        <v>5104.0149012745787</v>
      </c>
      <c r="M84" s="866"/>
      <c r="N84" s="51"/>
    </row>
    <row r="85" spans="1:14" ht="15.75" thickBot="1">
      <c r="B85" s="91" t="s">
        <v>974</v>
      </c>
      <c r="C85" s="92"/>
      <c r="D85" s="92"/>
      <c r="E85" s="92"/>
      <c r="F85" s="92"/>
      <c r="G85" s="92"/>
      <c r="H85" s="92"/>
      <c r="I85" s="93"/>
      <c r="J85" s="94"/>
      <c r="K85" s="304">
        <v>0.05</v>
      </c>
      <c r="L85" s="867">
        <f>N78*K85</f>
        <v>5104.0149012745787</v>
      </c>
      <c r="M85" s="868"/>
      <c r="N85" s="51"/>
    </row>
    <row r="86" spans="1:14" ht="15.75" thickBot="1">
      <c r="B86" s="831" t="s">
        <v>953</v>
      </c>
      <c r="C86" s="832"/>
      <c r="D86" s="832"/>
      <c r="E86" s="832"/>
      <c r="F86" s="832"/>
      <c r="G86" s="832"/>
      <c r="H86" s="832"/>
      <c r="I86" s="832"/>
      <c r="J86" s="832"/>
      <c r="K86" s="832"/>
      <c r="L86" s="832"/>
      <c r="M86" s="833"/>
      <c r="N86" s="52">
        <f>L83+L84+L85</f>
        <v>30624.089407647472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132704.38743313903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134980.48759306941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146808.18820608238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29361.637641216479</v>
      </c>
      <c r="M83" s="866"/>
      <c r="N83" s="51"/>
    </row>
    <row r="84" spans="1:14">
      <c r="B84" s="89" t="s">
        <v>973</v>
      </c>
      <c r="C84" s="90"/>
      <c r="D84" s="90"/>
      <c r="E84" s="90"/>
      <c r="F84" s="90"/>
      <c r="G84" s="90"/>
      <c r="H84" s="90"/>
      <c r="I84" s="87"/>
      <c r="J84" s="88"/>
      <c r="K84" s="303">
        <v>0.05</v>
      </c>
      <c r="L84" s="865">
        <f>N78*K84</f>
        <v>7340.4094103041198</v>
      </c>
      <c r="M84" s="866"/>
      <c r="N84" s="51"/>
    </row>
    <row r="85" spans="1:14" ht="15.75" thickBot="1">
      <c r="B85" s="91" t="s">
        <v>974</v>
      </c>
      <c r="C85" s="92"/>
      <c r="D85" s="92"/>
      <c r="E85" s="92"/>
      <c r="F85" s="92"/>
      <c r="G85" s="92"/>
      <c r="H85" s="92"/>
      <c r="I85" s="93"/>
      <c r="J85" s="94"/>
      <c r="K85" s="304">
        <v>0.05</v>
      </c>
      <c r="L85" s="867">
        <f>N78*K85</f>
        <v>7340.4094103041198</v>
      </c>
      <c r="M85" s="868"/>
      <c r="N85" s="51"/>
    </row>
    <row r="86" spans="1:14" ht="15.75" thickBot="1">
      <c r="B86" s="831" t="s">
        <v>953</v>
      </c>
      <c r="C86" s="832"/>
      <c r="D86" s="832"/>
      <c r="E86" s="832"/>
      <c r="F86" s="832"/>
      <c r="G86" s="832"/>
      <c r="H86" s="832"/>
      <c r="I86" s="832"/>
      <c r="J86" s="832"/>
      <c r="K86" s="832"/>
      <c r="L86" s="832"/>
      <c r="M86" s="833"/>
      <c r="N86" s="52">
        <f>L83+L84+L85</f>
        <v>44042.456461824717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190850.64466790709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129137.54114763284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140965.24176064582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28193.048352129164</v>
      </c>
      <c r="M83" s="866"/>
      <c r="N83" s="51"/>
    </row>
    <row r="84" spans="1:14">
      <c r="B84" s="89" t="s">
        <v>973</v>
      </c>
      <c r="C84" s="90"/>
      <c r="D84" s="90"/>
      <c r="E84" s="90"/>
      <c r="F84" s="90"/>
      <c r="G84" s="90"/>
      <c r="H84" s="90"/>
      <c r="I84" s="87"/>
      <c r="J84" s="88"/>
      <c r="K84" s="303">
        <v>0.05</v>
      </c>
      <c r="L84" s="865">
        <f>N78*K84</f>
        <v>7048.2620880322911</v>
      </c>
      <c r="M84" s="866"/>
      <c r="N84" s="51"/>
    </row>
    <row r="85" spans="1:14" ht="15.75" thickBot="1">
      <c r="B85" s="91" t="s">
        <v>974</v>
      </c>
      <c r="C85" s="92"/>
      <c r="D85" s="92"/>
      <c r="E85" s="92"/>
      <c r="F85" s="92"/>
      <c r="G85" s="92"/>
      <c r="H85" s="92"/>
      <c r="I85" s="93"/>
      <c r="J85" s="94"/>
      <c r="K85" s="304">
        <v>0.05</v>
      </c>
      <c r="L85" s="867">
        <f>N78*K85</f>
        <v>7048.2620880322911</v>
      </c>
      <c r="M85" s="868"/>
      <c r="N85" s="51"/>
    </row>
    <row r="86" spans="1:14" ht="15.75" thickBot="1">
      <c r="B86" s="831" t="s">
        <v>953</v>
      </c>
      <c r="C86" s="832"/>
      <c r="D86" s="832"/>
      <c r="E86" s="832"/>
      <c r="F86" s="832"/>
      <c r="G86" s="832"/>
      <c r="H86" s="832"/>
      <c r="I86" s="832"/>
      <c r="J86" s="832"/>
      <c r="K86" s="832"/>
      <c r="L86" s="832"/>
      <c r="M86" s="833"/>
      <c r="N86" s="52">
        <f>L83+L84+L85</f>
        <v>42289.572528193748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183254.81428883958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134980.48759306941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146808.18820608238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29361.637641216479</v>
      </c>
      <c r="M83" s="866"/>
      <c r="N83" s="51"/>
    </row>
    <row r="84" spans="1:14">
      <c r="B84" s="89" t="s">
        <v>973</v>
      </c>
      <c r="C84" s="90"/>
      <c r="D84" s="90"/>
      <c r="E84" s="90"/>
      <c r="F84" s="90"/>
      <c r="G84" s="90"/>
      <c r="H84" s="90"/>
      <c r="I84" s="87"/>
      <c r="J84" s="88"/>
      <c r="K84" s="303">
        <v>0.05</v>
      </c>
      <c r="L84" s="865">
        <f>N78*K84</f>
        <v>7340.4094103041198</v>
      </c>
      <c r="M84" s="866"/>
      <c r="N84" s="51"/>
    </row>
    <row r="85" spans="1:14" ht="15.75" thickBot="1">
      <c r="B85" s="91" t="s">
        <v>974</v>
      </c>
      <c r="C85" s="92"/>
      <c r="D85" s="92"/>
      <c r="E85" s="92"/>
      <c r="F85" s="92"/>
      <c r="G85" s="92"/>
      <c r="H85" s="92"/>
      <c r="I85" s="93"/>
      <c r="J85" s="94"/>
      <c r="K85" s="304">
        <v>0.05</v>
      </c>
      <c r="L85" s="867">
        <f>N78*K85</f>
        <v>7340.4094103041198</v>
      </c>
      <c r="M85" s="868"/>
      <c r="N85" s="51"/>
    </row>
    <row r="86" spans="1:14" ht="15.75" thickBot="1">
      <c r="B86" s="831" t="s">
        <v>953</v>
      </c>
      <c r="C86" s="832"/>
      <c r="D86" s="832"/>
      <c r="E86" s="832"/>
      <c r="F86" s="832"/>
      <c r="G86" s="832"/>
      <c r="H86" s="832"/>
      <c r="I86" s="832"/>
      <c r="J86" s="832"/>
      <c r="K86" s="832"/>
      <c r="L86" s="832"/>
      <c r="M86" s="833"/>
      <c r="N86" s="52">
        <f>L83+L84+L85</f>
        <v>44042.456461824717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190850.64466790709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129137.54114763284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140965.24176064582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28193.048352129164</v>
      </c>
      <c r="M83" s="866"/>
      <c r="N83" s="51"/>
    </row>
    <row r="84" spans="1:14">
      <c r="B84" s="89" t="s">
        <v>973</v>
      </c>
      <c r="C84" s="90"/>
      <c r="D84" s="90"/>
      <c r="E84" s="90"/>
      <c r="F84" s="90"/>
      <c r="G84" s="90"/>
      <c r="H84" s="90"/>
      <c r="I84" s="87"/>
      <c r="J84" s="88"/>
      <c r="K84" s="303">
        <v>0.05</v>
      </c>
      <c r="L84" s="865">
        <f>N78*K84</f>
        <v>7048.2620880322911</v>
      </c>
      <c r="M84" s="866"/>
      <c r="N84" s="51"/>
    </row>
    <row r="85" spans="1:14" ht="15.75" thickBot="1">
      <c r="B85" s="91" t="s">
        <v>974</v>
      </c>
      <c r="C85" s="92"/>
      <c r="D85" s="92"/>
      <c r="E85" s="92"/>
      <c r="F85" s="92"/>
      <c r="G85" s="92"/>
      <c r="H85" s="92"/>
      <c r="I85" s="93"/>
      <c r="J85" s="94"/>
      <c r="K85" s="304">
        <v>0.05</v>
      </c>
      <c r="L85" s="867">
        <f>N78*K85</f>
        <v>7048.2620880322911</v>
      </c>
      <c r="M85" s="868"/>
      <c r="N85" s="51"/>
    </row>
    <row r="86" spans="1:14" ht="15.75" thickBot="1">
      <c r="B86" s="831" t="s">
        <v>953</v>
      </c>
      <c r="C86" s="832"/>
      <c r="D86" s="832"/>
      <c r="E86" s="832"/>
      <c r="F86" s="832"/>
      <c r="G86" s="832"/>
      <c r="H86" s="832"/>
      <c r="I86" s="832"/>
      <c r="J86" s="832"/>
      <c r="K86" s="832"/>
      <c r="L86" s="832"/>
      <c r="M86" s="833"/>
      <c r="N86" s="52">
        <f>L83+L84+L85</f>
        <v>42289.572528193748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183254.81428883958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97869.352961061901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109697.05357407489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21939.410714814978</v>
      </c>
      <c r="M83" s="866"/>
      <c r="N83" s="51"/>
    </row>
    <row r="84" spans="1:14">
      <c r="B84" s="89" t="s">
        <v>973</v>
      </c>
      <c r="C84" s="90"/>
      <c r="D84" s="90"/>
      <c r="E84" s="90"/>
      <c r="F84" s="90"/>
      <c r="G84" s="90"/>
      <c r="H84" s="90"/>
      <c r="I84" s="87"/>
      <c r="J84" s="88"/>
      <c r="K84" s="303">
        <v>0.05</v>
      </c>
      <c r="L84" s="865">
        <f>N78*K84</f>
        <v>5484.8526787037445</v>
      </c>
      <c r="M84" s="866"/>
      <c r="N84" s="51"/>
    </row>
    <row r="85" spans="1:14" ht="15.75" thickBot="1">
      <c r="B85" s="91" t="s">
        <v>974</v>
      </c>
      <c r="C85" s="92"/>
      <c r="D85" s="92"/>
      <c r="E85" s="92"/>
      <c r="F85" s="92"/>
      <c r="G85" s="92"/>
      <c r="H85" s="92"/>
      <c r="I85" s="93"/>
      <c r="J85" s="94"/>
      <c r="K85" s="304">
        <v>0.05</v>
      </c>
      <c r="L85" s="867">
        <f>N78*K85</f>
        <v>5484.8526787037445</v>
      </c>
      <c r="M85" s="868"/>
      <c r="N85" s="51"/>
    </row>
    <row r="86" spans="1:14" ht="15.75" thickBot="1">
      <c r="B86" s="831" t="s">
        <v>953</v>
      </c>
      <c r="C86" s="832"/>
      <c r="D86" s="832"/>
      <c r="E86" s="832"/>
      <c r="F86" s="832"/>
      <c r="G86" s="832"/>
      <c r="H86" s="832"/>
      <c r="I86" s="832"/>
      <c r="J86" s="832"/>
      <c r="K86" s="832"/>
      <c r="L86" s="832"/>
      <c r="M86" s="833"/>
      <c r="N86" s="52">
        <f>L83+L84+L85</f>
        <v>32909.116072222467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142606.16964629735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92026.406515625349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103854.10712863834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20770.82142572767</v>
      </c>
      <c r="M83" s="866"/>
      <c r="N83" s="51"/>
    </row>
    <row r="84" spans="1:14">
      <c r="B84" s="89" t="s">
        <v>973</v>
      </c>
      <c r="C84" s="90"/>
      <c r="D84" s="90"/>
      <c r="E84" s="90"/>
      <c r="F84" s="90"/>
      <c r="G84" s="90"/>
      <c r="H84" s="90"/>
      <c r="I84" s="87"/>
      <c r="J84" s="88"/>
      <c r="K84" s="303">
        <v>0.05</v>
      </c>
      <c r="L84" s="865">
        <f>N78*K84</f>
        <v>5192.7053564319176</v>
      </c>
      <c r="M84" s="866"/>
      <c r="N84" s="51"/>
    </row>
    <row r="85" spans="1:14" ht="15.75" thickBot="1">
      <c r="B85" s="91" t="s">
        <v>974</v>
      </c>
      <c r="C85" s="92"/>
      <c r="D85" s="92"/>
      <c r="E85" s="92"/>
      <c r="F85" s="92"/>
      <c r="G85" s="92"/>
      <c r="H85" s="92"/>
      <c r="I85" s="93"/>
      <c r="J85" s="94"/>
      <c r="K85" s="304">
        <v>0.05</v>
      </c>
      <c r="L85" s="867">
        <f>N78*K85</f>
        <v>5192.7053564319176</v>
      </c>
      <c r="M85" s="868"/>
      <c r="N85" s="51"/>
    </row>
    <row r="86" spans="1:14" ht="15.75" thickBot="1">
      <c r="B86" s="831" t="s">
        <v>953</v>
      </c>
      <c r="C86" s="832"/>
      <c r="D86" s="832"/>
      <c r="E86" s="832"/>
      <c r="F86" s="832"/>
      <c r="G86" s="832"/>
      <c r="H86" s="832"/>
      <c r="I86" s="832"/>
      <c r="J86" s="832"/>
      <c r="K86" s="832"/>
      <c r="L86" s="832"/>
      <c r="M86" s="833"/>
      <c r="N86" s="52">
        <f>L83+L84+L85</f>
        <v>31156.232138591506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135010.33926722984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75284.117662355304</v>
      </c>
      <c r="N48" s="271">
        <f>K48*M48</f>
        <v>97869.352961061901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97869.352961061901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109697.05357407489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21939.410714814978</v>
      </c>
      <c r="M83" s="866"/>
      <c r="N83" s="51"/>
    </row>
    <row r="84" spans="1:14">
      <c r="B84" s="89" t="s">
        <v>973</v>
      </c>
      <c r="C84" s="90"/>
      <c r="D84" s="90"/>
      <c r="E84" s="90"/>
      <c r="F84" s="90"/>
      <c r="G84" s="90"/>
      <c r="H84" s="90"/>
      <c r="I84" s="87"/>
      <c r="J84" s="88"/>
      <c r="K84" s="303">
        <v>0.05</v>
      </c>
      <c r="L84" s="865">
        <f>N78*K84</f>
        <v>5484.8526787037445</v>
      </c>
      <c r="M84" s="866"/>
      <c r="N84" s="51"/>
    </row>
    <row r="85" spans="1:14" ht="15.75" thickBot="1">
      <c r="B85" s="91" t="s">
        <v>974</v>
      </c>
      <c r="C85" s="92"/>
      <c r="D85" s="92"/>
      <c r="E85" s="92"/>
      <c r="F85" s="92"/>
      <c r="G85" s="92"/>
      <c r="H85" s="92"/>
      <c r="I85" s="93"/>
      <c r="J85" s="94"/>
      <c r="K85" s="304">
        <v>0.05</v>
      </c>
      <c r="L85" s="867">
        <f>N78*K85</f>
        <v>5484.8526787037445</v>
      </c>
      <c r="M85" s="868"/>
      <c r="N85" s="51"/>
    </row>
    <row r="86" spans="1:14" ht="15.75" thickBot="1">
      <c r="B86" s="831" t="s">
        <v>953</v>
      </c>
      <c r="C86" s="832"/>
      <c r="D86" s="832"/>
      <c r="E86" s="832"/>
      <c r="F86" s="832"/>
      <c r="G86" s="832"/>
      <c r="H86" s="832"/>
      <c r="I86" s="832"/>
      <c r="J86" s="832"/>
      <c r="K86" s="832"/>
      <c r="L86" s="832"/>
      <c r="M86" s="833"/>
      <c r="N86" s="52">
        <f>L83+L84+L85</f>
        <v>32909.116072222467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142606.16964629735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92026.406515625349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103854.10712863834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20770.82142572767</v>
      </c>
      <c r="M83" s="866"/>
      <c r="N83" s="51"/>
    </row>
    <row r="84" spans="1:14">
      <c r="B84" s="89" t="s">
        <v>973</v>
      </c>
      <c r="C84" s="90"/>
      <c r="D84" s="90"/>
      <c r="E84" s="90"/>
      <c r="F84" s="90"/>
      <c r="G84" s="90"/>
      <c r="H84" s="90"/>
      <c r="I84" s="87"/>
      <c r="J84" s="88"/>
      <c r="K84" s="303">
        <v>0.05</v>
      </c>
      <c r="L84" s="865">
        <f>N78*K84</f>
        <v>5192.7053564319176</v>
      </c>
      <c r="M84" s="866"/>
      <c r="N84" s="51"/>
    </row>
    <row r="85" spans="1:14" ht="15.75" thickBot="1">
      <c r="B85" s="91" t="s">
        <v>974</v>
      </c>
      <c r="C85" s="92"/>
      <c r="D85" s="92"/>
      <c r="E85" s="92"/>
      <c r="F85" s="92"/>
      <c r="G85" s="92"/>
      <c r="H85" s="92"/>
      <c r="I85" s="93"/>
      <c r="J85" s="94"/>
      <c r="K85" s="304">
        <v>0.05</v>
      </c>
      <c r="L85" s="867">
        <f>N78*K85</f>
        <v>5192.7053564319176</v>
      </c>
      <c r="M85" s="868"/>
      <c r="N85" s="51"/>
    </row>
    <row r="86" spans="1:14" ht="15.75" thickBot="1">
      <c r="B86" s="831" t="s">
        <v>953</v>
      </c>
      <c r="C86" s="832"/>
      <c r="D86" s="832"/>
      <c r="E86" s="832"/>
      <c r="F86" s="832"/>
      <c r="G86" s="832"/>
      <c r="H86" s="832"/>
      <c r="I86" s="832"/>
      <c r="J86" s="832"/>
      <c r="K86" s="832"/>
      <c r="L86" s="832"/>
      <c r="M86" s="833"/>
      <c r="N86" s="52">
        <f>L83+L84+L85</f>
        <v>31156.232138591506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135010.33926722984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412.3459403556389</v>
      </c>
      <c r="N48" s="271">
        <f>K48*M48</f>
        <v>412.3459403556389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412.3459403556389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412.3459403556389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82.469188071127789</v>
      </c>
      <c r="M83" s="866"/>
      <c r="N83" s="51"/>
    </row>
    <row r="84" spans="1:14">
      <c r="B84" s="89" t="s">
        <v>973</v>
      </c>
      <c r="C84" s="90"/>
      <c r="D84" s="90"/>
      <c r="E84" s="90"/>
      <c r="F84" s="90"/>
      <c r="G84" s="90"/>
      <c r="H84" s="90"/>
      <c r="I84" s="87"/>
      <c r="J84" s="88"/>
      <c r="K84" s="303">
        <v>0.05</v>
      </c>
      <c r="L84" s="865">
        <f>N78*K84</f>
        <v>20.617297017781947</v>
      </c>
      <c r="M84" s="866"/>
      <c r="N84" s="51"/>
    </row>
    <row r="85" spans="1:14" ht="15.75" thickBot="1">
      <c r="B85" s="91" t="s">
        <v>974</v>
      </c>
      <c r="C85" s="92"/>
      <c r="D85" s="92"/>
      <c r="E85" s="92"/>
      <c r="F85" s="92"/>
      <c r="G85" s="92"/>
      <c r="H85" s="92"/>
      <c r="I85" s="93"/>
      <c r="J85" s="94"/>
      <c r="K85" s="304">
        <v>0.05</v>
      </c>
      <c r="L85" s="867">
        <f>N78*K85</f>
        <v>20.617297017781947</v>
      </c>
      <c r="M85" s="868"/>
      <c r="N85" s="51"/>
    </row>
    <row r="86" spans="1:14" ht="15.75" thickBot="1">
      <c r="B86" s="831" t="s">
        <v>953</v>
      </c>
      <c r="C86" s="832"/>
      <c r="D86" s="832"/>
      <c r="E86" s="832"/>
      <c r="F86" s="832"/>
      <c r="G86" s="832"/>
      <c r="H86" s="832"/>
      <c r="I86" s="832"/>
      <c r="J86" s="832"/>
      <c r="K86" s="832"/>
      <c r="L86" s="832"/>
      <c r="M86" s="833"/>
      <c r="N86" s="52">
        <f>L83+L84+L85</f>
        <v>123.70378210669169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536.04972246233058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129137.54114763284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140965.24176064582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28193.048352129164</v>
      </c>
      <c r="M83" s="866"/>
      <c r="N83" s="51"/>
    </row>
    <row r="84" spans="1:14">
      <c r="B84" s="89" t="s">
        <v>973</v>
      </c>
      <c r="C84" s="90"/>
      <c r="D84" s="90"/>
      <c r="E84" s="90"/>
      <c r="F84" s="90"/>
      <c r="G84" s="90"/>
      <c r="H84" s="90"/>
      <c r="I84" s="87"/>
      <c r="J84" s="88"/>
      <c r="K84" s="303">
        <v>0.05</v>
      </c>
      <c r="L84" s="865">
        <f>N78*K84</f>
        <v>7048.2620880322911</v>
      </c>
      <c r="M84" s="866"/>
      <c r="N84" s="51"/>
    </row>
    <row r="85" spans="1:14" ht="15.75" thickBot="1">
      <c r="B85" s="91" t="s">
        <v>974</v>
      </c>
      <c r="C85" s="92"/>
      <c r="D85" s="92"/>
      <c r="E85" s="92"/>
      <c r="F85" s="92"/>
      <c r="G85" s="92"/>
      <c r="H85" s="92"/>
      <c r="I85" s="93"/>
      <c r="J85" s="94"/>
      <c r="K85" s="304">
        <v>0.05</v>
      </c>
      <c r="L85" s="867">
        <f>N78*K85</f>
        <v>7048.2620880322911</v>
      </c>
      <c r="M85" s="868"/>
      <c r="N85" s="51"/>
    </row>
    <row r="86" spans="1:14" ht="15.75" thickBot="1">
      <c r="B86" s="831" t="s">
        <v>953</v>
      </c>
      <c r="C86" s="832"/>
      <c r="D86" s="832"/>
      <c r="E86" s="832"/>
      <c r="F86" s="832"/>
      <c r="G86" s="832"/>
      <c r="H86" s="832"/>
      <c r="I86" s="832"/>
      <c r="J86" s="832"/>
      <c r="K86" s="832"/>
      <c r="L86" s="832"/>
      <c r="M86" s="833"/>
      <c r="N86" s="52">
        <f>L83+L84+L85</f>
        <v>42289.572528193748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183254.81428883958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412.3459403556389</v>
      </c>
      <c r="N49" s="271">
        <f>K49*M49</f>
        <v>37111.134632007503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129137.54114763284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140965.24176064582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28193.048352129164</v>
      </c>
      <c r="M83" s="866"/>
      <c r="N83" s="51"/>
    </row>
    <row r="84" spans="1:14">
      <c r="B84" s="89" t="s">
        <v>973</v>
      </c>
      <c r="C84" s="90"/>
      <c r="D84" s="90"/>
      <c r="E84" s="90"/>
      <c r="F84" s="90"/>
      <c r="G84" s="90"/>
      <c r="H84" s="90"/>
      <c r="I84" s="87"/>
      <c r="J84" s="88"/>
      <c r="K84" s="303">
        <v>0.05</v>
      </c>
      <c r="L84" s="865">
        <f>N78*K84</f>
        <v>7048.2620880322911</v>
      </c>
      <c r="M84" s="866"/>
      <c r="N84" s="51"/>
    </row>
    <row r="85" spans="1:14" ht="15.75" thickBot="1">
      <c r="B85" s="91" t="s">
        <v>974</v>
      </c>
      <c r="C85" s="92"/>
      <c r="D85" s="92"/>
      <c r="E85" s="92"/>
      <c r="F85" s="92"/>
      <c r="G85" s="92"/>
      <c r="H85" s="92"/>
      <c r="I85" s="93"/>
      <c r="J85" s="94"/>
      <c r="K85" s="304">
        <v>0.05</v>
      </c>
      <c r="L85" s="867">
        <f>N78*K85</f>
        <v>7048.2620880322911</v>
      </c>
      <c r="M85" s="868"/>
      <c r="N85" s="51"/>
    </row>
    <row r="86" spans="1:14" ht="15.75" thickBot="1">
      <c r="B86" s="831" t="s">
        <v>953</v>
      </c>
      <c r="C86" s="832"/>
      <c r="D86" s="832"/>
      <c r="E86" s="832"/>
      <c r="F86" s="832"/>
      <c r="G86" s="832"/>
      <c r="H86" s="832"/>
      <c r="I86" s="832"/>
      <c r="J86" s="832"/>
      <c r="K86" s="832"/>
      <c r="L86" s="832"/>
      <c r="M86" s="833"/>
      <c r="N86" s="52">
        <f>L83+L84+L85</f>
        <v>42289.572528193748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183254.81428883958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92026.406515625349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103854.10712863834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20770.82142572767</v>
      </c>
      <c r="M83" s="866"/>
      <c r="N83" s="51"/>
    </row>
    <row r="84" spans="1:14">
      <c r="B84" s="89" t="s">
        <v>973</v>
      </c>
      <c r="C84" s="90"/>
      <c r="D84" s="90"/>
      <c r="E84" s="90"/>
      <c r="F84" s="90"/>
      <c r="G84" s="90"/>
      <c r="H84" s="90"/>
      <c r="I84" s="87"/>
      <c r="J84" s="88"/>
      <c r="K84" s="303">
        <v>0.05</v>
      </c>
      <c r="L84" s="865">
        <f>N78*K84</f>
        <v>5192.7053564319176</v>
      </c>
      <c r="M84" s="866"/>
      <c r="N84" s="51"/>
    </row>
    <row r="85" spans="1:14" ht="15.75" thickBot="1">
      <c r="B85" s="91" t="s">
        <v>974</v>
      </c>
      <c r="C85" s="92"/>
      <c r="D85" s="92"/>
      <c r="E85" s="92"/>
      <c r="F85" s="92"/>
      <c r="G85" s="92"/>
      <c r="H85" s="92"/>
      <c r="I85" s="93"/>
      <c r="J85" s="94"/>
      <c r="K85" s="304">
        <v>0.05</v>
      </c>
      <c r="L85" s="867">
        <f>N78*K85</f>
        <v>5192.7053564319176</v>
      </c>
      <c r="M85" s="868"/>
      <c r="N85" s="51"/>
    </row>
    <row r="86" spans="1:14" ht="15.75" thickBot="1">
      <c r="B86" s="831" t="s">
        <v>953</v>
      </c>
      <c r="C86" s="832"/>
      <c r="D86" s="832"/>
      <c r="E86" s="832"/>
      <c r="F86" s="832"/>
      <c r="G86" s="832"/>
      <c r="H86" s="832"/>
      <c r="I86" s="832"/>
      <c r="J86" s="832"/>
      <c r="K86" s="832"/>
      <c r="L86" s="832"/>
      <c r="M86" s="833"/>
      <c r="N86" s="52">
        <f>L83+L84+L85</f>
        <v>31156.232138591506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135010.33926722984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45</v>
      </c>
      <c r="N36" s="271">
        <f>K36/M36</f>
        <v>2303.8732874391226</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178012.18738798166</v>
      </c>
      <c r="L37" s="269"/>
      <c r="M37" s="270">
        <v>45</v>
      </c>
      <c r="N37" s="271">
        <f>K37/M37</f>
        <v>3955.8263863995921</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141392.53741102543</v>
      </c>
      <c r="L38" s="269"/>
      <c r="M38" s="270">
        <v>45</v>
      </c>
      <c r="N38" s="271">
        <f>K38/M38</f>
        <v>3142.0563869116763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9407.7268452952358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70789.543473557962</v>
      </c>
      <c r="N48" s="271">
        <f>K48*M48</f>
        <v>92026.406515625349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92026.406515625349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1402.2271640256026</v>
      </c>
      <c r="M59" s="836"/>
      <c r="N59" s="286">
        <f>K59*L59</f>
        <v>1822.8953132332836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103854.10712863834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20770.82142572767</v>
      </c>
      <c r="M83" s="866"/>
      <c r="N83" s="51"/>
    </row>
    <row r="84" spans="1:14">
      <c r="B84" s="89" t="s">
        <v>973</v>
      </c>
      <c r="C84" s="90"/>
      <c r="D84" s="90"/>
      <c r="E84" s="90"/>
      <c r="F84" s="90"/>
      <c r="G84" s="90"/>
      <c r="H84" s="90"/>
      <c r="I84" s="87"/>
      <c r="J84" s="88"/>
      <c r="K84" s="303">
        <v>0.05</v>
      </c>
      <c r="L84" s="865">
        <f>N78*K84</f>
        <v>5192.7053564319176</v>
      </c>
      <c r="M84" s="866"/>
      <c r="N84" s="51"/>
    </row>
    <row r="85" spans="1:14" ht="15.75" thickBot="1">
      <c r="B85" s="91" t="s">
        <v>974</v>
      </c>
      <c r="C85" s="92"/>
      <c r="D85" s="92"/>
      <c r="E85" s="92"/>
      <c r="F85" s="92"/>
      <c r="G85" s="92"/>
      <c r="H85" s="92"/>
      <c r="I85" s="93"/>
      <c r="J85" s="94"/>
      <c r="K85" s="304">
        <v>0.05</v>
      </c>
      <c r="L85" s="867">
        <f>N78*K85</f>
        <v>5192.7053564319176</v>
      </c>
      <c r="M85" s="868"/>
      <c r="N85" s="51"/>
    </row>
    <row r="86" spans="1:14" ht="15.75" thickBot="1">
      <c r="B86" s="831" t="s">
        <v>953</v>
      </c>
      <c r="C86" s="832"/>
      <c r="D86" s="832"/>
      <c r="E86" s="832"/>
      <c r="F86" s="832"/>
      <c r="G86" s="832"/>
      <c r="H86" s="832"/>
      <c r="I86" s="832"/>
      <c r="J86" s="832"/>
      <c r="K86" s="832"/>
      <c r="L86" s="832"/>
      <c r="M86" s="833"/>
      <c r="N86" s="52">
        <f>L83+L84+L85</f>
        <v>31156.232138591506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135010.33926722984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412.3459403556389</v>
      </c>
      <c r="N48" s="271">
        <f>K48*M48</f>
        <v>412.3459403556389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412.3459403556389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412.3459403556389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82.469188071127789</v>
      </c>
      <c r="M83" s="866"/>
      <c r="N83" s="51"/>
    </row>
    <row r="84" spans="1:14">
      <c r="B84" s="89" t="s">
        <v>973</v>
      </c>
      <c r="C84" s="90"/>
      <c r="D84" s="90"/>
      <c r="E84" s="90"/>
      <c r="F84" s="90"/>
      <c r="G84" s="90"/>
      <c r="H84" s="90"/>
      <c r="I84" s="87"/>
      <c r="J84" s="88"/>
      <c r="K84" s="303">
        <v>0.05</v>
      </c>
      <c r="L84" s="865">
        <f>N78*K84</f>
        <v>20.617297017781947</v>
      </c>
      <c r="M84" s="866"/>
      <c r="N84" s="51"/>
    </row>
    <row r="85" spans="1:14" ht="15.75" thickBot="1">
      <c r="B85" s="91" t="s">
        <v>974</v>
      </c>
      <c r="C85" s="92"/>
      <c r="D85" s="92"/>
      <c r="E85" s="92"/>
      <c r="F85" s="92"/>
      <c r="G85" s="92"/>
      <c r="H85" s="92"/>
      <c r="I85" s="93"/>
      <c r="J85" s="94"/>
      <c r="K85" s="304">
        <v>0.05</v>
      </c>
      <c r="L85" s="867">
        <f>N78*K85</f>
        <v>20.617297017781947</v>
      </c>
      <c r="M85" s="868"/>
      <c r="N85" s="51"/>
    </row>
    <row r="86" spans="1:14" ht="15.75" thickBot="1">
      <c r="B86" s="831" t="s">
        <v>953</v>
      </c>
      <c r="C86" s="832"/>
      <c r="D86" s="832"/>
      <c r="E86" s="832"/>
      <c r="F86" s="832"/>
      <c r="G86" s="832"/>
      <c r="H86" s="832"/>
      <c r="I86" s="832"/>
      <c r="J86" s="832"/>
      <c r="K86" s="832"/>
      <c r="L86" s="832"/>
      <c r="M86" s="833"/>
      <c r="N86" s="52">
        <f>L83+L84+L85</f>
        <v>123.70378210669169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536.04972246233058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451"/>
      <c r="L30" s="842" t="s">
        <v>945</v>
      </c>
      <c r="M30" s="843"/>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1473.4571043462952</v>
      </c>
      <c r="N48" s="271">
        <f>K48*M48</f>
        <v>1473.4571043462952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1473.4571043462952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1473.4571043462952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294.69142086925905</v>
      </c>
      <c r="M83" s="866"/>
      <c r="N83" s="51"/>
    </row>
    <row r="84" spans="1:14">
      <c r="B84" s="89" t="s">
        <v>973</v>
      </c>
      <c r="C84" s="90"/>
      <c r="D84" s="90"/>
      <c r="E84" s="90"/>
      <c r="F84" s="90"/>
      <c r="G84" s="90"/>
      <c r="H84" s="90"/>
      <c r="I84" s="87"/>
      <c r="J84" s="88"/>
      <c r="K84" s="303">
        <v>0.05</v>
      </c>
      <c r="L84" s="865">
        <f>N78*K84</f>
        <v>73.672855217314762</v>
      </c>
      <c r="M84" s="866"/>
      <c r="N84" s="51"/>
    </row>
    <row r="85" spans="1:14" ht="15.75" thickBot="1">
      <c r="B85" s="91" t="s">
        <v>974</v>
      </c>
      <c r="C85" s="92"/>
      <c r="D85" s="92"/>
      <c r="E85" s="92"/>
      <c r="F85" s="92"/>
      <c r="G85" s="92"/>
      <c r="H85" s="92"/>
      <c r="I85" s="93"/>
      <c r="J85" s="94"/>
      <c r="K85" s="304">
        <v>0.05</v>
      </c>
      <c r="L85" s="867">
        <f>N78*K85</f>
        <v>73.672855217314762</v>
      </c>
      <c r="M85" s="868"/>
      <c r="N85" s="51"/>
    </row>
    <row r="86" spans="1:14" ht="15.75" thickBot="1">
      <c r="B86" s="831" t="s">
        <v>953</v>
      </c>
      <c r="C86" s="832"/>
      <c r="D86" s="832"/>
      <c r="E86" s="832"/>
      <c r="F86" s="832"/>
      <c r="G86" s="832"/>
      <c r="H86" s="832"/>
      <c r="I86" s="832"/>
      <c r="J86" s="832"/>
      <c r="K86" s="832"/>
      <c r="L86" s="832"/>
      <c r="M86" s="833"/>
      <c r="N86" s="52">
        <f>L83+L84+L85</f>
        <v>442.03713130388854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1915.4942356501838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1664.2644991537288</v>
      </c>
      <c r="N48" s="271">
        <f>K48*M48</f>
        <v>1664.2644991537288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1664.2644991537288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1664.2644991537288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332.8528998307458</v>
      </c>
      <c r="M83" s="866"/>
      <c r="N83" s="51"/>
    </row>
    <row r="84" spans="1:14">
      <c r="B84" s="89" t="s">
        <v>973</v>
      </c>
      <c r="C84" s="90"/>
      <c r="D84" s="90"/>
      <c r="E84" s="90"/>
      <c r="F84" s="90"/>
      <c r="G84" s="90"/>
      <c r="H84" s="90"/>
      <c r="I84" s="87"/>
      <c r="J84" s="88"/>
      <c r="K84" s="303">
        <v>0.05</v>
      </c>
      <c r="L84" s="865">
        <f>N78*K84</f>
        <v>83.21322495768645</v>
      </c>
      <c r="M84" s="866"/>
      <c r="N84" s="51"/>
    </row>
    <row r="85" spans="1:14" ht="15.75" thickBot="1">
      <c r="B85" s="91" t="s">
        <v>974</v>
      </c>
      <c r="C85" s="92"/>
      <c r="D85" s="92"/>
      <c r="E85" s="92"/>
      <c r="F85" s="92"/>
      <c r="G85" s="92"/>
      <c r="H85" s="92"/>
      <c r="I85" s="93"/>
      <c r="J85" s="94"/>
      <c r="K85" s="304">
        <v>0.05</v>
      </c>
      <c r="L85" s="867">
        <f>N78*K85</f>
        <v>83.21322495768645</v>
      </c>
      <c r="M85" s="868"/>
      <c r="N85" s="51"/>
    </row>
    <row r="86" spans="1:14" ht="15.75" thickBot="1">
      <c r="B86" s="831" t="s">
        <v>953</v>
      </c>
      <c r="C86" s="832"/>
      <c r="D86" s="832"/>
      <c r="E86" s="832"/>
      <c r="F86" s="832"/>
      <c r="G86" s="832"/>
      <c r="H86" s="832"/>
      <c r="I86" s="832"/>
      <c r="J86" s="832"/>
      <c r="K86" s="832"/>
      <c r="L86" s="832"/>
      <c r="M86" s="833"/>
      <c r="N86" s="52">
        <f>L83+L84+L85</f>
        <v>499.27934974611873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2163.5438488998475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1685.4653207989995</v>
      </c>
      <c r="N48" s="271">
        <f>K48*M48</f>
        <v>1685.4653207989995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1685.4653207989995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1685.4653207989995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337.09306415979995</v>
      </c>
      <c r="M83" s="866"/>
      <c r="N83" s="51"/>
    </row>
    <row r="84" spans="1:14">
      <c r="B84" s="89" t="s">
        <v>973</v>
      </c>
      <c r="C84" s="90"/>
      <c r="D84" s="90"/>
      <c r="E84" s="90"/>
      <c r="F84" s="90"/>
      <c r="G84" s="90"/>
      <c r="H84" s="90"/>
      <c r="I84" s="87"/>
      <c r="J84" s="88"/>
      <c r="K84" s="303">
        <v>0.05</v>
      </c>
      <c r="L84" s="865">
        <f>N78*K84</f>
        <v>84.273266039949988</v>
      </c>
      <c r="M84" s="866"/>
      <c r="N84" s="51"/>
    </row>
    <row r="85" spans="1:14" ht="15.75" thickBot="1">
      <c r="B85" s="91" t="s">
        <v>974</v>
      </c>
      <c r="C85" s="92"/>
      <c r="D85" s="92"/>
      <c r="E85" s="92"/>
      <c r="F85" s="92"/>
      <c r="G85" s="92"/>
      <c r="H85" s="92"/>
      <c r="I85" s="93"/>
      <c r="J85" s="94"/>
      <c r="K85" s="304">
        <v>0.05</v>
      </c>
      <c r="L85" s="867">
        <f>N78*K85</f>
        <v>84.273266039949988</v>
      </c>
      <c r="M85" s="868"/>
      <c r="N85" s="51"/>
    </row>
    <row r="86" spans="1:14" ht="15.75" thickBot="1">
      <c r="B86" s="831" t="s">
        <v>953</v>
      </c>
      <c r="C86" s="832"/>
      <c r="D86" s="832"/>
      <c r="E86" s="832"/>
      <c r="F86" s="832"/>
      <c r="G86" s="832"/>
      <c r="H86" s="832"/>
      <c r="I86" s="832"/>
      <c r="J86" s="832"/>
      <c r="K86" s="832"/>
      <c r="L86" s="832"/>
      <c r="M86" s="833"/>
      <c r="N86" s="52">
        <f>L83+L84+L85</f>
        <v>505.63959623969993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2191.1049170386996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1780.8690182027162</v>
      </c>
      <c r="N48" s="271">
        <f>K48*M48</f>
        <v>1780.8690182027162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1780.8690182027162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1780.8690182027162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356.17380364054327</v>
      </c>
      <c r="M83" s="866"/>
      <c r="N83" s="51"/>
    </row>
    <row r="84" spans="1:14">
      <c r="B84" s="89" t="s">
        <v>973</v>
      </c>
      <c r="C84" s="90"/>
      <c r="D84" s="90"/>
      <c r="E84" s="90"/>
      <c r="F84" s="90"/>
      <c r="G84" s="90"/>
      <c r="H84" s="90"/>
      <c r="I84" s="87"/>
      <c r="J84" s="88"/>
      <c r="K84" s="303">
        <v>0.05</v>
      </c>
      <c r="L84" s="865">
        <f>N78*K84</f>
        <v>89.043450910135817</v>
      </c>
      <c r="M84" s="866"/>
      <c r="N84" s="51"/>
    </row>
    <row r="85" spans="1:14" ht="15.75" thickBot="1">
      <c r="B85" s="91" t="s">
        <v>974</v>
      </c>
      <c r="C85" s="92"/>
      <c r="D85" s="92"/>
      <c r="E85" s="92"/>
      <c r="F85" s="92"/>
      <c r="G85" s="92"/>
      <c r="H85" s="92"/>
      <c r="I85" s="93"/>
      <c r="J85" s="94"/>
      <c r="K85" s="304">
        <v>0.05</v>
      </c>
      <c r="L85" s="867">
        <f>N78*K85</f>
        <v>89.043450910135817</v>
      </c>
      <c r="M85" s="868"/>
      <c r="N85" s="51"/>
    </row>
    <row r="86" spans="1:14" ht="15.75" thickBot="1">
      <c r="B86" s="831" t="s">
        <v>953</v>
      </c>
      <c r="C86" s="832"/>
      <c r="D86" s="832"/>
      <c r="E86" s="832"/>
      <c r="F86" s="832"/>
      <c r="G86" s="832"/>
      <c r="H86" s="832"/>
      <c r="I86" s="832"/>
      <c r="J86" s="832"/>
      <c r="K86" s="832"/>
      <c r="L86" s="832"/>
      <c r="M86" s="833"/>
      <c r="N86" s="52">
        <f>L83+L84+L85</f>
        <v>534.26070546081485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2315.129723663531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4217.1743900008523</v>
      </c>
      <c r="N48" s="271">
        <f>K48*M48</f>
        <v>4217.1743900008523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4217.1743900008523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4217.1743900008523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843.43487800017056</v>
      </c>
      <c r="M83" s="866"/>
      <c r="N83" s="51"/>
    </row>
    <row r="84" spans="1:14">
      <c r="B84" s="89" t="s">
        <v>973</v>
      </c>
      <c r="C84" s="90"/>
      <c r="D84" s="90"/>
      <c r="E84" s="90"/>
      <c r="F84" s="90"/>
      <c r="G84" s="90"/>
      <c r="H84" s="90"/>
      <c r="I84" s="87"/>
      <c r="J84" s="88"/>
      <c r="K84" s="303">
        <v>0.05</v>
      </c>
      <c r="L84" s="865">
        <f>N78*K84</f>
        <v>210.85871950004264</v>
      </c>
      <c r="M84" s="866"/>
      <c r="N84" s="51"/>
    </row>
    <row r="85" spans="1:14" ht="15.75" thickBot="1">
      <c r="B85" s="91" t="s">
        <v>974</v>
      </c>
      <c r="C85" s="92"/>
      <c r="D85" s="92"/>
      <c r="E85" s="92"/>
      <c r="F85" s="92"/>
      <c r="G85" s="92"/>
      <c r="H85" s="92"/>
      <c r="I85" s="93"/>
      <c r="J85" s="94"/>
      <c r="K85" s="304">
        <v>0.05</v>
      </c>
      <c r="L85" s="867">
        <f>N78*K85</f>
        <v>210.85871950004264</v>
      </c>
      <c r="M85" s="868"/>
      <c r="N85" s="51"/>
    </row>
    <row r="86" spans="1:14" ht="15.75" thickBot="1">
      <c r="B86" s="831" t="s">
        <v>953</v>
      </c>
      <c r="C86" s="832"/>
      <c r="D86" s="832"/>
      <c r="E86" s="832"/>
      <c r="F86" s="832"/>
      <c r="G86" s="832"/>
      <c r="H86" s="832"/>
      <c r="I86" s="832"/>
      <c r="J86" s="832"/>
      <c r="K86" s="832"/>
      <c r="L86" s="832"/>
      <c r="M86" s="833"/>
      <c r="N86" s="52">
        <f>L83+L84+L85</f>
        <v>1265.1523170002561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5482.3267070011079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3206.6242738471528</v>
      </c>
      <c r="N48" s="271">
        <f>K48*M48</f>
        <v>3206.6242738471528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3206.6242738471528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3206.6242738471528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641.32485476943066</v>
      </c>
      <c r="M83" s="866"/>
      <c r="N83" s="51"/>
    </row>
    <row r="84" spans="1:14">
      <c r="B84" s="89" t="s">
        <v>973</v>
      </c>
      <c r="C84" s="90"/>
      <c r="D84" s="90"/>
      <c r="E84" s="90"/>
      <c r="F84" s="90"/>
      <c r="G84" s="90"/>
      <c r="H84" s="90"/>
      <c r="I84" s="87"/>
      <c r="J84" s="88"/>
      <c r="K84" s="303">
        <v>0.05</v>
      </c>
      <c r="L84" s="865">
        <f>N78*K84</f>
        <v>160.33121369235766</v>
      </c>
      <c r="M84" s="866"/>
      <c r="N84" s="51"/>
    </row>
    <row r="85" spans="1:14" ht="15.75" thickBot="1">
      <c r="B85" s="91" t="s">
        <v>974</v>
      </c>
      <c r="C85" s="92"/>
      <c r="D85" s="92"/>
      <c r="E85" s="92"/>
      <c r="F85" s="92"/>
      <c r="G85" s="92"/>
      <c r="H85" s="92"/>
      <c r="I85" s="93"/>
      <c r="J85" s="94"/>
      <c r="K85" s="304">
        <v>0.05</v>
      </c>
      <c r="L85" s="867">
        <f>N78*K85</f>
        <v>160.33121369235766</v>
      </c>
      <c r="M85" s="868"/>
      <c r="N85" s="51"/>
    </row>
    <row r="86" spans="1:14" ht="15.75" thickBot="1">
      <c r="B86" s="831" t="s">
        <v>953</v>
      </c>
      <c r="C86" s="832"/>
      <c r="D86" s="832"/>
      <c r="E86" s="832"/>
      <c r="F86" s="832"/>
      <c r="G86" s="832"/>
      <c r="H86" s="832"/>
      <c r="I86" s="832"/>
      <c r="J86" s="832"/>
      <c r="K86" s="832"/>
      <c r="L86" s="832"/>
      <c r="M86" s="833"/>
      <c r="N86" s="52">
        <f>L83+L84+L85</f>
        <v>961.98728215414599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4168.6115560012986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2385.0924350929236</v>
      </c>
      <c r="N48" s="271">
        <f>K48*M48</f>
        <v>2385.0924350929236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2385.0924350929236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2385.0924350929236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477.01848701858472</v>
      </c>
      <c r="M83" s="866"/>
      <c r="N83" s="51"/>
    </row>
    <row r="84" spans="1:14">
      <c r="B84" s="89" t="s">
        <v>973</v>
      </c>
      <c r="C84" s="90"/>
      <c r="D84" s="90"/>
      <c r="E84" s="90"/>
      <c r="F84" s="90"/>
      <c r="G84" s="90"/>
      <c r="H84" s="90"/>
      <c r="I84" s="87"/>
      <c r="J84" s="88"/>
      <c r="K84" s="303">
        <v>0.05</v>
      </c>
      <c r="L84" s="865">
        <f>N78*K84</f>
        <v>119.25462175464618</v>
      </c>
      <c r="M84" s="866"/>
      <c r="N84" s="51"/>
    </row>
    <row r="85" spans="1:14" ht="15.75" thickBot="1">
      <c r="B85" s="91" t="s">
        <v>974</v>
      </c>
      <c r="C85" s="92"/>
      <c r="D85" s="92"/>
      <c r="E85" s="92"/>
      <c r="F85" s="92"/>
      <c r="G85" s="92"/>
      <c r="H85" s="92"/>
      <c r="I85" s="93"/>
      <c r="J85" s="94"/>
      <c r="K85" s="304">
        <v>0.05</v>
      </c>
      <c r="L85" s="867">
        <f>N78*K85</f>
        <v>119.25462175464618</v>
      </c>
      <c r="M85" s="868"/>
      <c r="N85" s="51"/>
    </row>
    <row r="86" spans="1:14" ht="15.75" thickBot="1">
      <c r="B86" s="831" t="s">
        <v>953</v>
      </c>
      <c r="C86" s="832"/>
      <c r="D86" s="832"/>
      <c r="E86" s="832"/>
      <c r="F86" s="832"/>
      <c r="G86" s="832"/>
      <c r="H86" s="832"/>
      <c r="I86" s="832"/>
      <c r="J86" s="832"/>
      <c r="K86" s="832"/>
      <c r="L86" s="832"/>
      <c r="M86" s="833"/>
      <c r="N86" s="52">
        <f>L83+L84+L85</f>
        <v>715.52773052787711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3100.6201656208004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2491.096543319276</v>
      </c>
      <c r="N48" s="271">
        <f>K48*M48</f>
        <v>2491.096543319276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2491.096543319276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2491.096543319276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498.2193086638552</v>
      </c>
      <c r="M83" s="866"/>
      <c r="N83" s="51"/>
    </row>
    <row r="84" spans="1:14">
      <c r="B84" s="89" t="s">
        <v>973</v>
      </c>
      <c r="C84" s="90"/>
      <c r="D84" s="90"/>
      <c r="E84" s="90"/>
      <c r="F84" s="90"/>
      <c r="G84" s="90"/>
      <c r="H84" s="90"/>
      <c r="I84" s="87"/>
      <c r="J84" s="88"/>
      <c r="K84" s="303">
        <v>0.05</v>
      </c>
      <c r="L84" s="865">
        <f>N78*K84</f>
        <v>124.5548271659638</v>
      </c>
      <c r="M84" s="866"/>
      <c r="N84" s="51"/>
    </row>
    <row r="85" spans="1:14" ht="15.75" thickBot="1">
      <c r="B85" s="91" t="s">
        <v>974</v>
      </c>
      <c r="C85" s="92"/>
      <c r="D85" s="92"/>
      <c r="E85" s="92"/>
      <c r="F85" s="92"/>
      <c r="G85" s="92"/>
      <c r="H85" s="92"/>
      <c r="I85" s="93"/>
      <c r="J85" s="94"/>
      <c r="K85" s="304">
        <v>0.05</v>
      </c>
      <c r="L85" s="867">
        <f>N78*K85</f>
        <v>124.5548271659638</v>
      </c>
      <c r="M85" s="868"/>
      <c r="N85" s="51"/>
    </row>
    <row r="86" spans="1:14" ht="15.75" thickBot="1">
      <c r="B86" s="831" t="s">
        <v>953</v>
      </c>
      <c r="C86" s="832"/>
      <c r="D86" s="832"/>
      <c r="E86" s="832"/>
      <c r="F86" s="832"/>
      <c r="G86" s="832"/>
      <c r="H86" s="832"/>
      <c r="I86" s="832"/>
      <c r="J86" s="832"/>
      <c r="K86" s="832"/>
      <c r="L86" s="832"/>
      <c r="M86" s="833"/>
      <c r="N86" s="52">
        <f>L83+L84+L85</f>
        <v>747.32896299578283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3238.4255063150586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2713.7051705946151</v>
      </c>
      <c r="N48" s="271">
        <f>K48*M48</f>
        <v>2713.7051705946151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2713.7051705946151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2713.7051705946151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542.74103411892304</v>
      </c>
      <c r="M83" s="866"/>
      <c r="N83" s="51"/>
    </row>
    <row r="84" spans="1:14">
      <c r="B84" s="89" t="s">
        <v>973</v>
      </c>
      <c r="C84" s="90"/>
      <c r="D84" s="90"/>
      <c r="E84" s="90"/>
      <c r="F84" s="90"/>
      <c r="G84" s="90"/>
      <c r="H84" s="90"/>
      <c r="I84" s="87"/>
      <c r="J84" s="88"/>
      <c r="K84" s="303">
        <v>0.05</v>
      </c>
      <c r="L84" s="865">
        <f>N78*K84</f>
        <v>135.68525852973076</v>
      </c>
      <c r="M84" s="866"/>
      <c r="N84" s="51"/>
    </row>
    <row r="85" spans="1:14" ht="15.75" thickBot="1">
      <c r="B85" s="91" t="s">
        <v>974</v>
      </c>
      <c r="C85" s="92"/>
      <c r="D85" s="92"/>
      <c r="E85" s="92"/>
      <c r="F85" s="92"/>
      <c r="G85" s="92"/>
      <c r="H85" s="92"/>
      <c r="I85" s="93"/>
      <c r="J85" s="94"/>
      <c r="K85" s="304">
        <v>0.05</v>
      </c>
      <c r="L85" s="867">
        <f>N78*K85</f>
        <v>135.68525852973076</v>
      </c>
      <c r="M85" s="868"/>
      <c r="N85" s="51"/>
    </row>
    <row r="86" spans="1:14" ht="15.75" thickBot="1">
      <c r="B86" s="831" t="s">
        <v>953</v>
      </c>
      <c r="C86" s="832"/>
      <c r="D86" s="832"/>
      <c r="E86" s="832"/>
      <c r="F86" s="832"/>
      <c r="G86" s="832"/>
      <c r="H86" s="832"/>
      <c r="I86" s="832"/>
      <c r="J86" s="832"/>
      <c r="K86" s="832"/>
      <c r="L86" s="832"/>
      <c r="M86" s="833"/>
      <c r="N86" s="52">
        <f>L83+L84+L85</f>
        <v>814.1115511783845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3527.8167217729997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2840.910100466238</v>
      </c>
      <c r="N48" s="271">
        <f>K48*M48</f>
        <v>2840.910100466238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2840.910100466238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2840.910100466238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568.18202009324762</v>
      </c>
      <c r="M83" s="866"/>
      <c r="N83" s="51"/>
    </row>
    <row r="84" spans="1:14">
      <c r="B84" s="89" t="s">
        <v>973</v>
      </c>
      <c r="C84" s="90"/>
      <c r="D84" s="90"/>
      <c r="E84" s="90"/>
      <c r="F84" s="90"/>
      <c r="G84" s="90"/>
      <c r="H84" s="90"/>
      <c r="I84" s="87"/>
      <c r="J84" s="88"/>
      <c r="K84" s="303">
        <v>0.05</v>
      </c>
      <c r="L84" s="865">
        <f>N78*K84</f>
        <v>142.0455050233119</v>
      </c>
      <c r="M84" s="866"/>
      <c r="N84" s="51"/>
    </row>
    <row r="85" spans="1:14" ht="15.75" thickBot="1">
      <c r="B85" s="91" t="s">
        <v>974</v>
      </c>
      <c r="C85" s="92"/>
      <c r="D85" s="92"/>
      <c r="E85" s="92"/>
      <c r="F85" s="92"/>
      <c r="G85" s="92"/>
      <c r="H85" s="92"/>
      <c r="I85" s="93"/>
      <c r="J85" s="94"/>
      <c r="K85" s="304">
        <v>0.05</v>
      </c>
      <c r="L85" s="867">
        <f>N78*K85</f>
        <v>142.0455050233119</v>
      </c>
      <c r="M85" s="868"/>
      <c r="N85" s="51"/>
    </row>
    <row r="86" spans="1:14" ht="15.75" thickBot="1">
      <c r="B86" s="831" t="s">
        <v>953</v>
      </c>
      <c r="C86" s="832"/>
      <c r="D86" s="832"/>
      <c r="E86" s="832"/>
      <c r="F86" s="832"/>
      <c r="G86" s="832"/>
      <c r="H86" s="832"/>
      <c r="I86" s="832"/>
      <c r="J86" s="832"/>
      <c r="K86" s="832"/>
      <c r="L86" s="832"/>
      <c r="M86" s="833"/>
      <c r="N86" s="52">
        <f>L83+L84+L85</f>
        <v>852.27303013987137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3693.1831306061094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2809.1088679983322</v>
      </c>
      <c r="N48" s="271">
        <f>K48*M48</f>
        <v>2809.1088679983322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2809.1088679983322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2809.1088679983322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561.82177359966647</v>
      </c>
      <c r="M83" s="866"/>
      <c r="N83" s="51"/>
    </row>
    <row r="84" spans="1:14">
      <c r="B84" s="89" t="s">
        <v>973</v>
      </c>
      <c r="C84" s="90"/>
      <c r="D84" s="90"/>
      <c r="E84" s="90"/>
      <c r="F84" s="90"/>
      <c r="G84" s="90"/>
      <c r="H84" s="90"/>
      <c r="I84" s="87"/>
      <c r="J84" s="88"/>
      <c r="K84" s="303">
        <v>0.05</v>
      </c>
      <c r="L84" s="865">
        <f>N78*K84</f>
        <v>140.45544339991662</v>
      </c>
      <c r="M84" s="866"/>
      <c r="N84" s="51"/>
    </row>
    <row r="85" spans="1:14" ht="15.75" thickBot="1">
      <c r="B85" s="91" t="s">
        <v>974</v>
      </c>
      <c r="C85" s="92"/>
      <c r="D85" s="92"/>
      <c r="E85" s="92"/>
      <c r="F85" s="92"/>
      <c r="G85" s="92"/>
      <c r="H85" s="92"/>
      <c r="I85" s="93"/>
      <c r="J85" s="94"/>
      <c r="K85" s="304">
        <v>0.05</v>
      </c>
      <c r="L85" s="867">
        <f>N78*K85</f>
        <v>140.45544339991662</v>
      </c>
      <c r="M85" s="868"/>
      <c r="N85" s="51"/>
    </row>
    <row r="86" spans="1:14" ht="15.75" thickBot="1">
      <c r="B86" s="831" t="s">
        <v>953</v>
      </c>
      <c r="C86" s="832"/>
      <c r="D86" s="832"/>
      <c r="E86" s="832"/>
      <c r="F86" s="832"/>
      <c r="G86" s="832"/>
      <c r="H86" s="832"/>
      <c r="I86" s="832"/>
      <c r="J86" s="832"/>
      <c r="K86" s="832"/>
      <c r="L86" s="832"/>
      <c r="M86" s="833"/>
      <c r="N86" s="52">
        <f>L83+L84+L85</f>
        <v>842.73266039949965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3651.841528397832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2925.7133870473194</v>
      </c>
      <c r="N48" s="271">
        <f>K48*M48</f>
        <v>2925.7133870473194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2925.7133870473194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2925.7133870473194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585.14267740946389</v>
      </c>
      <c r="M83" s="866"/>
      <c r="N83" s="51"/>
    </row>
    <row r="84" spans="1:14">
      <c r="B84" s="89" t="s">
        <v>973</v>
      </c>
      <c r="C84" s="90"/>
      <c r="D84" s="90"/>
      <c r="E84" s="90"/>
      <c r="F84" s="90"/>
      <c r="G84" s="90"/>
      <c r="H84" s="90"/>
      <c r="I84" s="87"/>
      <c r="J84" s="88"/>
      <c r="K84" s="303">
        <v>0.05</v>
      </c>
      <c r="L84" s="865">
        <f>N78*K84</f>
        <v>146.28566935236597</v>
      </c>
      <c r="M84" s="866"/>
      <c r="N84" s="51"/>
    </row>
    <row r="85" spans="1:14" ht="15.75" thickBot="1">
      <c r="B85" s="91" t="s">
        <v>974</v>
      </c>
      <c r="C85" s="92"/>
      <c r="D85" s="92"/>
      <c r="E85" s="92"/>
      <c r="F85" s="92"/>
      <c r="G85" s="92"/>
      <c r="H85" s="92"/>
      <c r="I85" s="93"/>
      <c r="J85" s="94"/>
      <c r="K85" s="304">
        <v>0.05</v>
      </c>
      <c r="L85" s="867">
        <f>N78*K85</f>
        <v>146.28566935236597</v>
      </c>
      <c r="M85" s="868"/>
      <c r="N85" s="51"/>
    </row>
    <row r="86" spans="1:14" ht="15.75" thickBot="1">
      <c r="B86" s="831" t="s">
        <v>953</v>
      </c>
      <c r="C86" s="832"/>
      <c r="D86" s="832"/>
      <c r="E86" s="832"/>
      <c r="F86" s="832"/>
      <c r="G86" s="832"/>
      <c r="H86" s="832"/>
      <c r="I86" s="832"/>
      <c r="J86" s="832"/>
      <c r="K86" s="832"/>
      <c r="L86" s="832"/>
      <c r="M86" s="833"/>
      <c r="N86" s="52">
        <f>L83+L84+L85</f>
        <v>877.71401611419583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3803.427403161515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2925.7133870473194</v>
      </c>
      <c r="N48" s="271">
        <f>K48*M48</f>
        <v>2925.7133870473194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2925.7133870473194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2925.7133870473194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585.14267740946389</v>
      </c>
      <c r="M83" s="866"/>
      <c r="N83" s="51"/>
    </row>
    <row r="84" spans="1:14">
      <c r="B84" s="89" t="s">
        <v>973</v>
      </c>
      <c r="C84" s="90"/>
      <c r="D84" s="90"/>
      <c r="E84" s="90"/>
      <c r="F84" s="90"/>
      <c r="G84" s="90"/>
      <c r="H84" s="90"/>
      <c r="I84" s="87"/>
      <c r="J84" s="88"/>
      <c r="K84" s="303">
        <v>0.05</v>
      </c>
      <c r="L84" s="865">
        <f>N78*K84</f>
        <v>146.28566935236597</v>
      </c>
      <c r="M84" s="866"/>
      <c r="N84" s="51"/>
    </row>
    <row r="85" spans="1:14" ht="15.75" thickBot="1">
      <c r="B85" s="91" t="s">
        <v>974</v>
      </c>
      <c r="C85" s="92"/>
      <c r="D85" s="92"/>
      <c r="E85" s="92"/>
      <c r="F85" s="92"/>
      <c r="G85" s="92"/>
      <c r="H85" s="92"/>
      <c r="I85" s="93"/>
      <c r="J85" s="94"/>
      <c r="K85" s="304">
        <v>0.05</v>
      </c>
      <c r="L85" s="867">
        <f>N78*K85</f>
        <v>146.28566935236597</v>
      </c>
      <c r="M85" s="868"/>
      <c r="N85" s="51"/>
    </row>
    <row r="86" spans="1:14" ht="15.75" thickBot="1">
      <c r="B86" s="831" t="s">
        <v>953</v>
      </c>
      <c r="C86" s="832"/>
      <c r="D86" s="832"/>
      <c r="E86" s="832"/>
      <c r="F86" s="832"/>
      <c r="G86" s="832"/>
      <c r="H86" s="832"/>
      <c r="I86" s="832"/>
      <c r="J86" s="832"/>
      <c r="K86" s="832"/>
      <c r="L86" s="832"/>
      <c r="M86" s="833"/>
      <c r="N86" s="52">
        <f>L83+L84+L85</f>
        <v>877.71401611419583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3803.427403161515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3127.1211926773885</v>
      </c>
      <c r="N48" s="271">
        <f>K48*M48</f>
        <v>3127.1211926773885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3127.1211926773885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3127.1211926773885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625.4242385354778</v>
      </c>
      <c r="M83" s="866"/>
      <c r="N83" s="51"/>
    </row>
    <row r="84" spans="1:14">
      <c r="B84" s="89" t="s">
        <v>973</v>
      </c>
      <c r="C84" s="90"/>
      <c r="D84" s="90"/>
      <c r="E84" s="90"/>
      <c r="F84" s="90"/>
      <c r="G84" s="90"/>
      <c r="H84" s="90"/>
      <c r="I84" s="87"/>
      <c r="J84" s="88"/>
      <c r="K84" s="303">
        <v>0.05</v>
      </c>
      <c r="L84" s="865">
        <f>N78*K84</f>
        <v>156.35605963386945</v>
      </c>
      <c r="M84" s="866"/>
      <c r="N84" s="51"/>
    </row>
    <row r="85" spans="1:14" ht="15.75" thickBot="1">
      <c r="B85" s="91" t="s">
        <v>974</v>
      </c>
      <c r="C85" s="92"/>
      <c r="D85" s="92"/>
      <c r="E85" s="92"/>
      <c r="F85" s="92"/>
      <c r="G85" s="92"/>
      <c r="H85" s="92"/>
      <c r="I85" s="93"/>
      <c r="J85" s="94"/>
      <c r="K85" s="304">
        <v>0.05</v>
      </c>
      <c r="L85" s="867">
        <f>N78*K85</f>
        <v>156.35605963386945</v>
      </c>
      <c r="M85" s="868"/>
      <c r="N85" s="51"/>
    </row>
    <row r="86" spans="1:14" ht="15.75" thickBot="1">
      <c r="B86" s="831" t="s">
        <v>953</v>
      </c>
      <c r="C86" s="832"/>
      <c r="D86" s="832"/>
      <c r="E86" s="832"/>
      <c r="F86" s="832"/>
      <c r="G86" s="832"/>
      <c r="H86" s="832"/>
      <c r="I86" s="832"/>
      <c r="J86" s="832"/>
      <c r="K86" s="832"/>
      <c r="L86" s="832"/>
      <c r="M86" s="833"/>
      <c r="N86" s="52">
        <f>L83+L84+L85</f>
        <v>938.1363578032167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4065.2575504806055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3286.1273550169171</v>
      </c>
      <c r="N48" s="271">
        <f>K48*M48</f>
        <v>3286.1273550169171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3286.1273550169171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3286.1273550169171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657.22547100338352</v>
      </c>
      <c r="M83" s="866"/>
      <c r="N83" s="51"/>
    </row>
    <row r="84" spans="1:14">
      <c r="B84" s="89" t="s">
        <v>973</v>
      </c>
      <c r="C84" s="90"/>
      <c r="D84" s="90"/>
      <c r="E84" s="90"/>
      <c r="F84" s="90"/>
      <c r="G84" s="90"/>
      <c r="H84" s="90"/>
      <c r="I84" s="87"/>
      <c r="J84" s="88"/>
      <c r="K84" s="303">
        <v>0.05</v>
      </c>
      <c r="L84" s="865">
        <f>N78*K84</f>
        <v>164.30636775084588</v>
      </c>
      <c r="M84" s="866"/>
      <c r="N84" s="51"/>
    </row>
    <row r="85" spans="1:14" ht="15.75" thickBot="1">
      <c r="B85" s="91" t="s">
        <v>974</v>
      </c>
      <c r="C85" s="92"/>
      <c r="D85" s="92"/>
      <c r="E85" s="92"/>
      <c r="F85" s="92"/>
      <c r="G85" s="92"/>
      <c r="H85" s="92"/>
      <c r="I85" s="93"/>
      <c r="J85" s="94"/>
      <c r="K85" s="304">
        <v>0.05</v>
      </c>
      <c r="L85" s="867">
        <f>N78*K85</f>
        <v>164.30636775084588</v>
      </c>
      <c r="M85" s="868"/>
      <c r="N85" s="51"/>
    </row>
    <row r="86" spans="1:14" ht="15.75" thickBot="1">
      <c r="B86" s="831" t="s">
        <v>953</v>
      </c>
      <c r="C86" s="832"/>
      <c r="D86" s="832"/>
      <c r="E86" s="832"/>
      <c r="F86" s="832"/>
      <c r="G86" s="832"/>
      <c r="H86" s="832"/>
      <c r="I86" s="832"/>
      <c r="J86" s="832"/>
      <c r="K86" s="832"/>
      <c r="L86" s="832"/>
      <c r="M86" s="833"/>
      <c r="N86" s="52">
        <f>L83+L84+L85</f>
        <v>985.83820650507528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4271.9655615219926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3413.3322848885396</v>
      </c>
      <c r="N48" s="271">
        <f>K48*M48</f>
        <v>3413.3322848885396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3413.3322848885396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3413.3322848885396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682.66645697770798</v>
      </c>
      <c r="M83" s="866"/>
      <c r="N83" s="51"/>
    </row>
    <row r="84" spans="1:14">
      <c r="B84" s="89" t="s">
        <v>973</v>
      </c>
      <c r="C84" s="90"/>
      <c r="D84" s="90"/>
      <c r="E84" s="90"/>
      <c r="F84" s="90"/>
      <c r="G84" s="90"/>
      <c r="H84" s="90"/>
      <c r="I84" s="87"/>
      <c r="J84" s="88"/>
      <c r="K84" s="303">
        <v>0.05</v>
      </c>
      <c r="L84" s="865">
        <f>N78*K84</f>
        <v>170.666614244427</v>
      </c>
      <c r="M84" s="866"/>
      <c r="N84" s="51"/>
    </row>
    <row r="85" spans="1:14" ht="15.75" thickBot="1">
      <c r="B85" s="91" t="s">
        <v>974</v>
      </c>
      <c r="C85" s="92"/>
      <c r="D85" s="92"/>
      <c r="E85" s="92"/>
      <c r="F85" s="92"/>
      <c r="G85" s="92"/>
      <c r="H85" s="92"/>
      <c r="I85" s="93"/>
      <c r="J85" s="94"/>
      <c r="K85" s="304">
        <v>0.05</v>
      </c>
      <c r="L85" s="867">
        <f>N78*K85</f>
        <v>170.666614244427</v>
      </c>
      <c r="M85" s="868"/>
      <c r="N85" s="51"/>
    </row>
    <row r="86" spans="1:14" ht="15.75" thickBot="1">
      <c r="B86" s="831" t="s">
        <v>953</v>
      </c>
      <c r="C86" s="832"/>
      <c r="D86" s="832"/>
      <c r="E86" s="832"/>
      <c r="F86" s="832"/>
      <c r="G86" s="832"/>
      <c r="H86" s="832"/>
      <c r="I86" s="832"/>
      <c r="J86" s="832"/>
      <c r="K86" s="832"/>
      <c r="L86" s="832"/>
      <c r="M86" s="833"/>
      <c r="N86" s="52">
        <f>L83+L84+L85</f>
        <v>1023.999685466562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4437.3319703551015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2894.7518035067578</v>
      </c>
      <c r="N48" s="271">
        <f>K48*M48</f>
        <v>2894.7518035067578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2894.7518035067578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2894.7518035067578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578.95036070135154</v>
      </c>
      <c r="M83" s="866"/>
      <c r="N83" s="51"/>
    </row>
    <row r="84" spans="1:14">
      <c r="B84" s="89" t="s">
        <v>973</v>
      </c>
      <c r="C84" s="90"/>
      <c r="D84" s="90"/>
      <c r="E84" s="90"/>
      <c r="F84" s="90"/>
      <c r="G84" s="90"/>
      <c r="H84" s="90"/>
      <c r="I84" s="87"/>
      <c r="J84" s="88"/>
      <c r="K84" s="303">
        <v>0.05</v>
      </c>
      <c r="L84" s="865">
        <f>N78*K84</f>
        <v>144.73759017533789</v>
      </c>
      <c r="M84" s="866"/>
      <c r="N84" s="51"/>
    </row>
    <row r="85" spans="1:14" ht="15.75" thickBot="1">
      <c r="B85" s="91" t="s">
        <v>974</v>
      </c>
      <c r="C85" s="92"/>
      <c r="D85" s="92"/>
      <c r="E85" s="92"/>
      <c r="F85" s="92"/>
      <c r="G85" s="92"/>
      <c r="H85" s="92"/>
      <c r="I85" s="93"/>
      <c r="J85" s="94"/>
      <c r="K85" s="304">
        <v>0.05</v>
      </c>
      <c r="L85" s="867">
        <f>N78*K85</f>
        <v>144.73759017533789</v>
      </c>
      <c r="M85" s="868"/>
      <c r="N85" s="51"/>
    </row>
    <row r="86" spans="1:14" ht="15.75" thickBot="1">
      <c r="B86" s="831" t="s">
        <v>953</v>
      </c>
      <c r="C86" s="832"/>
      <c r="D86" s="832"/>
      <c r="E86" s="832"/>
      <c r="F86" s="832"/>
      <c r="G86" s="832"/>
      <c r="H86" s="832"/>
      <c r="I86" s="832"/>
      <c r="J86" s="832"/>
      <c r="K86" s="832"/>
      <c r="L86" s="832"/>
      <c r="M86" s="833"/>
      <c r="N86" s="52">
        <f>L83+L84+L85</f>
        <v>868.42554105202737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3763.1773445587851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2215.4858619307602</v>
      </c>
      <c r="N48" s="271">
        <f>K48*M48</f>
        <v>2215.4858619307602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2215.4858619307602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4" ht="15.75" thickBot="1">
      <c r="B65" s="837" t="s">
        <v>953</v>
      </c>
      <c r="C65" s="838"/>
      <c r="D65" s="838"/>
      <c r="E65" s="838"/>
      <c r="F65" s="838"/>
      <c r="G65" s="838"/>
      <c r="H65" s="838"/>
      <c r="I65" s="838"/>
      <c r="J65" s="838"/>
      <c r="K65" s="838"/>
      <c r="L65" s="838"/>
      <c r="M65" s="83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7" t="s">
        <v>963</v>
      </c>
      <c r="C69" s="858"/>
      <c r="D69" s="858"/>
      <c r="E69" s="858"/>
      <c r="F69" s="858"/>
      <c r="G69" s="858"/>
      <c r="H69" s="858"/>
      <c r="I69" s="73" t="s">
        <v>964</v>
      </c>
      <c r="J69" s="75" t="s">
        <v>1410</v>
      </c>
      <c r="K69" s="74" t="s">
        <v>966</v>
      </c>
      <c r="L69" s="859" t="s">
        <v>950</v>
      </c>
      <c r="M69" s="860"/>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8"/>
      <c r="C74" s="819"/>
      <c r="D74" s="819"/>
      <c r="E74" s="819"/>
      <c r="F74" s="819"/>
      <c r="G74" s="819"/>
      <c r="H74" s="819"/>
      <c r="I74" s="126"/>
      <c r="J74" s="126"/>
      <c r="K74" s="126"/>
      <c r="L74" s="919"/>
      <c r="M74" s="919"/>
      <c r="N74" s="45"/>
    </row>
    <row r="75" spans="1:14" ht="15.75" thickBot="1">
      <c r="B75" s="837" t="s">
        <v>953</v>
      </c>
      <c r="C75" s="838"/>
      <c r="D75" s="838"/>
      <c r="E75" s="838"/>
      <c r="F75" s="838"/>
      <c r="G75" s="838"/>
      <c r="H75" s="838"/>
      <c r="I75" s="838"/>
      <c r="J75" s="838"/>
      <c r="K75" s="838"/>
      <c r="L75" s="838"/>
      <c r="M75" s="839"/>
      <c r="N75" s="300">
        <f>SUM(N70:N74)</f>
        <v>54.131</v>
      </c>
    </row>
    <row r="76" spans="1:14" ht="15.75" thickBot="1">
      <c r="B76" s="33"/>
      <c r="C76" s="34"/>
      <c r="D76" s="34"/>
      <c r="E76" s="34"/>
      <c r="F76" s="34"/>
      <c r="G76" s="34"/>
      <c r="H76" s="34"/>
      <c r="I76" s="34"/>
      <c r="J76" s="34"/>
      <c r="K76" s="34"/>
      <c r="L76" s="34"/>
      <c r="M76" s="34"/>
      <c r="N76" s="35"/>
    </row>
    <row r="77" spans="1:14" ht="15.75" thickBot="1">
      <c r="B77" s="831" t="s">
        <v>967</v>
      </c>
      <c r="C77" s="832"/>
      <c r="D77" s="832"/>
      <c r="E77" s="832"/>
      <c r="F77" s="832"/>
      <c r="G77" s="832"/>
      <c r="H77" s="832"/>
      <c r="I77" s="832"/>
      <c r="J77" s="832"/>
      <c r="K77" s="832"/>
      <c r="L77" s="832"/>
      <c r="M77" s="833"/>
      <c r="N77" s="99">
        <f>N43+N54+N65+N75</f>
        <v>2599.9137895666977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519.98275791333958</v>
      </c>
      <c r="M82" s="866"/>
      <c r="N82" s="51"/>
    </row>
    <row r="83" spans="1:14">
      <c r="B83" s="89" t="s">
        <v>973</v>
      </c>
      <c r="C83" s="90"/>
      <c r="D83" s="90"/>
      <c r="E83" s="90"/>
      <c r="F83" s="90"/>
      <c r="G83" s="90"/>
      <c r="H83" s="90"/>
      <c r="I83" s="87"/>
      <c r="J83" s="88"/>
      <c r="K83" s="303">
        <v>0.05</v>
      </c>
      <c r="L83" s="865">
        <f>N77*K83</f>
        <v>129.9956894783349</v>
      </c>
      <c r="M83" s="866"/>
      <c r="N83" s="51"/>
    </row>
    <row r="84" spans="1:14" ht="15.75" thickBot="1">
      <c r="B84" s="91" t="s">
        <v>974</v>
      </c>
      <c r="C84" s="92"/>
      <c r="D84" s="92"/>
      <c r="E84" s="92"/>
      <c r="F84" s="92"/>
      <c r="G84" s="92"/>
      <c r="H84" s="92"/>
      <c r="I84" s="93"/>
      <c r="J84" s="94"/>
      <c r="K84" s="304">
        <v>0.05</v>
      </c>
      <c r="L84" s="867">
        <f>N77*K84</f>
        <v>129.9956894783349</v>
      </c>
      <c r="M84" s="868"/>
      <c r="N84" s="51"/>
    </row>
    <row r="85" spans="1:14" ht="15.75" thickBot="1">
      <c r="B85" s="831" t="s">
        <v>953</v>
      </c>
      <c r="C85" s="832"/>
      <c r="D85" s="832"/>
      <c r="E85" s="832"/>
      <c r="F85" s="832"/>
      <c r="G85" s="832"/>
      <c r="H85" s="832"/>
      <c r="I85" s="832"/>
      <c r="J85" s="832"/>
      <c r="K85" s="832"/>
      <c r="L85" s="832"/>
      <c r="M85" s="833"/>
      <c r="N85" s="52">
        <f>L82+L83+L84</f>
        <v>779.97413687000949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3379.8879264367069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2247.2870943986659</v>
      </c>
      <c r="N48" s="271">
        <f>K48*M48</f>
        <v>2247.2870943986659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2247.2870943986659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2631.7150220346034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526.34300440692073</v>
      </c>
      <c r="M83" s="866"/>
      <c r="N83" s="51"/>
    </row>
    <row r="84" spans="1:14">
      <c r="B84" s="89" t="s">
        <v>973</v>
      </c>
      <c r="C84" s="90"/>
      <c r="D84" s="90"/>
      <c r="E84" s="90"/>
      <c r="F84" s="90"/>
      <c r="G84" s="90"/>
      <c r="H84" s="90"/>
      <c r="I84" s="87"/>
      <c r="J84" s="88"/>
      <c r="K84" s="303">
        <v>0.05</v>
      </c>
      <c r="L84" s="865">
        <f>N78*K84</f>
        <v>131.58575110173018</v>
      </c>
      <c r="M84" s="866"/>
      <c r="N84" s="51"/>
    </row>
    <row r="85" spans="1:14" ht="15.75" thickBot="1">
      <c r="B85" s="91" t="s">
        <v>974</v>
      </c>
      <c r="C85" s="92"/>
      <c r="D85" s="92"/>
      <c r="E85" s="92"/>
      <c r="F85" s="92"/>
      <c r="G85" s="92"/>
      <c r="H85" s="92"/>
      <c r="I85" s="93"/>
      <c r="J85" s="94"/>
      <c r="K85" s="304">
        <v>0.05</v>
      </c>
      <c r="L85" s="867">
        <f>N78*K85</f>
        <v>131.58575110173018</v>
      </c>
      <c r="M85" s="868"/>
      <c r="N85" s="51"/>
    </row>
    <row r="86" spans="1:14" ht="15.75" thickBot="1">
      <c r="B86" s="831" t="s">
        <v>953</v>
      </c>
      <c r="C86" s="832"/>
      <c r="D86" s="832"/>
      <c r="E86" s="832"/>
      <c r="F86" s="832"/>
      <c r="G86" s="832"/>
      <c r="H86" s="832"/>
      <c r="I86" s="832"/>
      <c r="J86" s="832"/>
      <c r="K86" s="832"/>
      <c r="L86" s="832"/>
      <c r="M86" s="833"/>
      <c r="N86" s="52">
        <f>L83+L84+L85</f>
        <v>789.5145066103812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3421.2295286449844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17172.665532669049</v>
      </c>
      <c r="N48" s="271">
        <f>K48*M48</f>
        <v>5151.7996598007148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5151.7996598007148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5536.2275874366524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1107.2455174873305</v>
      </c>
      <c r="M83" s="866"/>
      <c r="N83" s="51"/>
    </row>
    <row r="84" spans="1:14">
      <c r="B84" s="89" t="s">
        <v>973</v>
      </c>
      <c r="C84" s="90"/>
      <c r="D84" s="90"/>
      <c r="E84" s="90"/>
      <c r="F84" s="90"/>
      <c r="G84" s="90"/>
      <c r="H84" s="90"/>
      <c r="I84" s="87"/>
      <c r="J84" s="88"/>
      <c r="K84" s="303">
        <v>0.05</v>
      </c>
      <c r="L84" s="865">
        <f>N78*K84</f>
        <v>276.81137937183263</v>
      </c>
      <c r="M84" s="866"/>
      <c r="N84" s="51"/>
    </row>
    <row r="85" spans="1:14" ht="15.75" thickBot="1">
      <c r="B85" s="91" t="s">
        <v>974</v>
      </c>
      <c r="C85" s="92"/>
      <c r="D85" s="92"/>
      <c r="E85" s="92"/>
      <c r="F85" s="92"/>
      <c r="G85" s="92"/>
      <c r="H85" s="92"/>
      <c r="I85" s="93"/>
      <c r="J85" s="94"/>
      <c r="K85" s="304">
        <v>0.05</v>
      </c>
      <c r="L85" s="867">
        <f>N78*K85</f>
        <v>276.81137937183263</v>
      </c>
      <c r="M85" s="868"/>
      <c r="N85" s="51"/>
    </row>
    <row r="86" spans="1:14" ht="15.75" thickBot="1">
      <c r="B86" s="831" t="s">
        <v>953</v>
      </c>
      <c r="C86" s="832"/>
      <c r="D86" s="832"/>
      <c r="E86" s="832"/>
      <c r="F86" s="832"/>
      <c r="G86" s="832"/>
      <c r="H86" s="832"/>
      <c r="I86" s="832"/>
      <c r="J86" s="832"/>
      <c r="K86" s="832"/>
      <c r="L86" s="832"/>
      <c r="M86" s="833"/>
      <c r="N86" s="52">
        <f>L83+L84+L85</f>
        <v>1660.8682762309957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7197.0958636676478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961" t="str">
        <f>VLOOKUP(A36,EQUIPOS!A6:D154,3,FALSE)</f>
        <v>Carrotanque Irrigador de asfalto, 1000 GALONES DE CAPACIDAD</v>
      </c>
      <c r="C36" s="962"/>
      <c r="D36" s="962"/>
      <c r="E36" s="962"/>
      <c r="F36" s="962"/>
      <c r="G36" s="962"/>
      <c r="H36" s="963"/>
      <c r="I36" s="266"/>
      <c r="J36" s="267"/>
      <c r="K36" s="268">
        <f>VLOOKUP(A36,EQUIPOS!A6:D163,4,FALSE)</f>
        <v>114017.18384997404</v>
      </c>
      <c r="L36" s="269"/>
      <c r="M36" s="270">
        <v>500</v>
      </c>
      <c r="N36" s="271">
        <f>K36/M36</f>
        <v>228.03436769994809</v>
      </c>
    </row>
    <row r="37" spans="1:14">
      <c r="A37" s="113" t="s">
        <v>176</v>
      </c>
      <c r="B37" s="961" t="str">
        <f>VLOOKUP(A37,EQUIPOS!A7:D154,3,FALSE)</f>
        <v xml:space="preserve">Compresor (barrido y soplado)
</v>
      </c>
      <c r="C37" s="962"/>
      <c r="D37" s="962"/>
      <c r="E37" s="962"/>
      <c r="F37" s="962"/>
      <c r="G37" s="962"/>
      <c r="H37" s="963"/>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3142.4092743506594</v>
      </c>
      <c r="N48" s="271">
        <f>K48*M48</f>
        <v>1414.0841734577969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1414.0841734577969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1798.5121010937346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359.70242021874697</v>
      </c>
      <c r="M83" s="866"/>
      <c r="N83" s="51"/>
    </row>
    <row r="84" spans="1:14">
      <c r="B84" s="89" t="s">
        <v>973</v>
      </c>
      <c r="C84" s="90"/>
      <c r="D84" s="90"/>
      <c r="E84" s="90"/>
      <c r="F84" s="90"/>
      <c r="G84" s="90"/>
      <c r="H84" s="90"/>
      <c r="I84" s="87"/>
      <c r="J84" s="88"/>
      <c r="K84" s="303">
        <v>0.05</v>
      </c>
      <c r="L84" s="865">
        <f>N78*K84</f>
        <v>89.925605054686741</v>
      </c>
      <c r="M84" s="866"/>
      <c r="N84" s="51"/>
    </row>
    <row r="85" spans="1:14" ht="15.75" thickBot="1">
      <c r="B85" s="91" t="s">
        <v>974</v>
      </c>
      <c r="C85" s="92"/>
      <c r="D85" s="92"/>
      <c r="E85" s="92"/>
      <c r="F85" s="92"/>
      <c r="G85" s="92"/>
      <c r="H85" s="92"/>
      <c r="I85" s="93"/>
      <c r="J85" s="94"/>
      <c r="K85" s="304">
        <v>0.05</v>
      </c>
      <c r="L85" s="867">
        <f>N78*K85</f>
        <v>89.925605054686741</v>
      </c>
      <c r="M85" s="868"/>
      <c r="N85" s="51"/>
    </row>
    <row r="86" spans="1:14" ht="15.75" thickBot="1">
      <c r="B86" s="831" t="s">
        <v>953</v>
      </c>
      <c r="C86" s="832"/>
      <c r="D86" s="832"/>
      <c r="E86" s="832"/>
      <c r="F86" s="832"/>
      <c r="G86" s="832"/>
      <c r="H86" s="832"/>
      <c r="I86" s="832"/>
      <c r="J86" s="832"/>
      <c r="K86" s="832"/>
      <c r="L86" s="832"/>
      <c r="M86" s="833"/>
      <c r="N86" s="52">
        <f>L83+L84+L85</f>
        <v>539.55363032812045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2338.0657314218552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3429.2329011224924</v>
      </c>
      <c r="N48" s="271">
        <f>K48*M48</f>
        <v>1543.1548055051217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1543.1548055051217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1927.5827331410594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385.51654662821193</v>
      </c>
      <c r="M83" s="866"/>
      <c r="N83" s="51"/>
    </row>
    <row r="84" spans="1:14">
      <c r="B84" s="89" t="s">
        <v>973</v>
      </c>
      <c r="C84" s="90"/>
      <c r="D84" s="90"/>
      <c r="E84" s="90"/>
      <c r="F84" s="90"/>
      <c r="G84" s="90"/>
      <c r="H84" s="90"/>
      <c r="I84" s="87"/>
      <c r="J84" s="88"/>
      <c r="K84" s="303">
        <v>0.05</v>
      </c>
      <c r="L84" s="865">
        <f>N78*K84</f>
        <v>96.379136657052982</v>
      </c>
      <c r="M84" s="866"/>
      <c r="N84" s="51"/>
    </row>
    <row r="85" spans="1:14" ht="15.75" thickBot="1">
      <c r="B85" s="91" t="s">
        <v>974</v>
      </c>
      <c r="C85" s="92"/>
      <c r="D85" s="92"/>
      <c r="E85" s="92"/>
      <c r="F85" s="92"/>
      <c r="G85" s="92"/>
      <c r="H85" s="92"/>
      <c r="I85" s="93"/>
      <c r="J85" s="94"/>
      <c r="K85" s="304">
        <v>0.05</v>
      </c>
      <c r="L85" s="867">
        <f>N78*K85</f>
        <v>96.379136657052982</v>
      </c>
      <c r="M85" s="868"/>
      <c r="N85" s="51"/>
    </row>
    <row r="86" spans="1:14" ht="15.75" thickBot="1">
      <c r="B86" s="831" t="s">
        <v>953</v>
      </c>
      <c r="C86" s="832"/>
      <c r="D86" s="832"/>
      <c r="E86" s="832"/>
      <c r="F86" s="832"/>
      <c r="G86" s="832"/>
      <c r="H86" s="832"/>
      <c r="I86" s="832"/>
      <c r="J86" s="832"/>
      <c r="K86" s="832"/>
      <c r="L86" s="832"/>
      <c r="M86" s="833"/>
      <c r="N86" s="52">
        <f>L83+L84+L85</f>
        <v>578.27481994231789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2505.8575530833773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2565.2994190777222</v>
      </c>
      <c r="N48" s="271">
        <f>K48*M48</f>
        <v>1154.3847385849749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1154.3847385849749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1538.8126662209127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307.76253324418258</v>
      </c>
      <c r="M83" s="866"/>
      <c r="N83" s="51"/>
    </row>
    <row r="84" spans="1:14">
      <c r="B84" s="89" t="s">
        <v>973</v>
      </c>
      <c r="C84" s="90"/>
      <c r="D84" s="90"/>
      <c r="E84" s="90"/>
      <c r="F84" s="90"/>
      <c r="G84" s="90"/>
      <c r="H84" s="90"/>
      <c r="I84" s="87"/>
      <c r="J84" s="88"/>
      <c r="K84" s="303">
        <v>0.05</v>
      </c>
      <c r="L84" s="865">
        <f>N78*K84</f>
        <v>76.940633311045644</v>
      </c>
      <c r="M84" s="866"/>
      <c r="N84" s="51"/>
    </row>
    <row r="85" spans="1:14" ht="15.75" thickBot="1">
      <c r="B85" s="91" t="s">
        <v>974</v>
      </c>
      <c r="C85" s="92"/>
      <c r="D85" s="92"/>
      <c r="E85" s="92"/>
      <c r="F85" s="92"/>
      <c r="G85" s="92"/>
      <c r="H85" s="92"/>
      <c r="I85" s="93"/>
      <c r="J85" s="94"/>
      <c r="K85" s="304">
        <v>0.05</v>
      </c>
      <c r="L85" s="867">
        <f>N78*K85</f>
        <v>76.940633311045644</v>
      </c>
      <c r="M85" s="868"/>
      <c r="N85" s="51"/>
    </row>
    <row r="86" spans="1:14" ht="15.75" thickBot="1">
      <c r="B86" s="831" t="s">
        <v>953</v>
      </c>
      <c r="C86" s="832"/>
      <c r="D86" s="832"/>
      <c r="E86" s="832"/>
      <c r="F86" s="832"/>
      <c r="G86" s="832"/>
      <c r="H86" s="832"/>
      <c r="I86" s="832"/>
      <c r="J86" s="832"/>
      <c r="K86" s="832"/>
      <c r="L86" s="832"/>
      <c r="M86" s="833"/>
      <c r="N86" s="52">
        <f>L83+L84+L85</f>
        <v>461.64379986627387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2000.4564660871865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500</v>
      </c>
      <c r="N36" s="271">
        <f>K36/M36</f>
        <v>228.03436769994809</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500</v>
      </c>
      <c r="N37" s="271">
        <f>K37/M37</f>
        <v>101.72124993598952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330.29692763593761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3588.2390634620206</v>
      </c>
      <c r="N48" s="271">
        <f>K48*M48</f>
        <v>1614.7075785579093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1614.7075785579093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1999.135506193847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399.82710123876944</v>
      </c>
      <c r="M83" s="866"/>
      <c r="N83" s="51"/>
    </row>
    <row r="84" spans="1:14">
      <c r="B84" s="89" t="s">
        <v>973</v>
      </c>
      <c r="C84" s="90"/>
      <c r="D84" s="90"/>
      <c r="E84" s="90"/>
      <c r="F84" s="90"/>
      <c r="G84" s="90"/>
      <c r="H84" s="90"/>
      <c r="I84" s="87"/>
      <c r="J84" s="88"/>
      <c r="K84" s="303">
        <v>0.05</v>
      </c>
      <c r="L84" s="865">
        <f>N78*K84</f>
        <v>99.956775309692361</v>
      </c>
      <c r="M84" s="866"/>
      <c r="N84" s="51"/>
    </row>
    <row r="85" spans="1:14" ht="15.75" thickBot="1">
      <c r="B85" s="91" t="s">
        <v>974</v>
      </c>
      <c r="C85" s="92"/>
      <c r="D85" s="92"/>
      <c r="E85" s="92"/>
      <c r="F85" s="92"/>
      <c r="G85" s="92"/>
      <c r="H85" s="92"/>
      <c r="I85" s="93"/>
      <c r="J85" s="94"/>
      <c r="K85" s="304">
        <v>0.05</v>
      </c>
      <c r="L85" s="867">
        <f>N78*K85</f>
        <v>99.956775309692361</v>
      </c>
      <c r="M85" s="868"/>
      <c r="N85" s="51"/>
    </row>
    <row r="86" spans="1:14" ht="15.75" thickBot="1">
      <c r="B86" s="831" t="s">
        <v>953</v>
      </c>
      <c r="C86" s="832"/>
      <c r="D86" s="832"/>
      <c r="E86" s="832"/>
      <c r="F86" s="832"/>
      <c r="G86" s="832"/>
      <c r="H86" s="832"/>
      <c r="I86" s="832"/>
      <c r="J86" s="832"/>
      <c r="K86" s="832"/>
      <c r="L86" s="832"/>
      <c r="M86" s="833"/>
      <c r="N86" s="52">
        <f>L83+L84+L85</f>
        <v>599.74065185815414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2598.8761580520013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400</v>
      </c>
      <c r="N36" s="271">
        <f>K36/M36</f>
        <v>285.04295962493512</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400</v>
      </c>
      <c r="N37" s="271">
        <f>K37/M37</f>
        <v>337.20634410041151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400</v>
      </c>
      <c r="N38" s="271">
        <f>K38/M38</f>
        <v>127.15156241998689</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400</v>
      </c>
      <c r="M39" s="849"/>
      <c r="N39" s="271">
        <f>K39/L39</f>
        <v>115.09725707216181</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865.50815522879043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3429.2329011224924</v>
      </c>
      <c r="N48" s="271">
        <f>K48*M48</f>
        <v>6275.4962090541612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77807.01543814248</v>
      </c>
      <c r="N49" s="271">
        <f>K49*M49</f>
        <v>1478.333293324707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7753.8295023788687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5">
        <f>VLOOKUP(A58,TRANSPORTE!A5:D117,4,FALSE)</f>
        <v>1402.2271640256026</v>
      </c>
      <c r="M58" s="836"/>
      <c r="N58" s="286">
        <f>K58*L58</f>
        <v>26.642316116486448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26.642316116486448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8746.9831748536471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1749.3966349707296</v>
      </c>
      <c r="M82" s="866"/>
      <c r="N82" s="51"/>
    </row>
    <row r="83" spans="1:14">
      <c r="B83" s="89" t="s">
        <v>973</v>
      </c>
      <c r="C83" s="90"/>
      <c r="D83" s="90"/>
      <c r="E83" s="90"/>
      <c r="F83" s="90"/>
      <c r="G83" s="90"/>
      <c r="H83" s="90"/>
      <c r="I83" s="87"/>
      <c r="J83" s="88"/>
      <c r="K83" s="303">
        <v>0.05</v>
      </c>
      <c r="L83" s="865">
        <f>N77*K83</f>
        <v>437.34915874268239</v>
      </c>
      <c r="M83" s="866"/>
      <c r="N83" s="51"/>
    </row>
    <row r="84" spans="1:14" ht="15.75" thickBot="1">
      <c r="B84" s="91" t="s">
        <v>974</v>
      </c>
      <c r="C84" s="92"/>
      <c r="D84" s="92"/>
      <c r="E84" s="92"/>
      <c r="F84" s="92"/>
      <c r="G84" s="92"/>
      <c r="H84" s="92"/>
      <c r="I84" s="93"/>
      <c r="J84" s="94"/>
      <c r="K84" s="304">
        <v>0.05</v>
      </c>
      <c r="L84" s="867">
        <f>N77*K84</f>
        <v>437.34915874268239</v>
      </c>
      <c r="M84" s="868"/>
      <c r="N84" s="51"/>
    </row>
    <row r="85" spans="1:14" ht="15.75" thickBot="1">
      <c r="B85" s="831" t="s">
        <v>953</v>
      </c>
      <c r="C85" s="832"/>
      <c r="D85" s="832"/>
      <c r="E85" s="832"/>
      <c r="F85" s="832"/>
      <c r="G85" s="832"/>
      <c r="H85" s="832"/>
      <c r="I85" s="832"/>
      <c r="J85" s="832"/>
      <c r="K85" s="832"/>
      <c r="L85" s="832"/>
      <c r="M85" s="833"/>
      <c r="N85" s="52">
        <f>L82+L83+L84</f>
        <v>2624.0949524560942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11371.078127309742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400</v>
      </c>
      <c r="N36" s="271">
        <f>K36/M36</f>
        <v>285.04295962493512</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400</v>
      </c>
      <c r="N37" s="271">
        <f>K37/M37</f>
        <v>337.20634410041151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400</v>
      </c>
      <c r="N38" s="271">
        <f>K38/M38</f>
        <v>127.15156241998689</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400</v>
      </c>
      <c r="M39" s="849"/>
      <c r="N39" s="271">
        <f>K39/L39</f>
        <v>115.09725707216181</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865.50815522879043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3429.2329011224924</v>
      </c>
      <c r="N48" s="271">
        <f>K48*M48</f>
        <v>5143.8493516837389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77807.01543814248</v>
      </c>
      <c r="N49" s="271">
        <f>K49*M49</f>
        <v>1011.4912006958522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6155.3405523795909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5">
        <f>VLOOKUP(A58,TRANSPORTE!A5:D117,4,FALSE)</f>
        <v>1402.2271640256026</v>
      </c>
      <c r="M58" s="836"/>
      <c r="N58" s="286">
        <f>K58*L58</f>
        <v>18.228953132332833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18.228953132332833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7140.0808618702167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1428.0161723740434</v>
      </c>
      <c r="M83" s="866"/>
      <c r="N83" s="51"/>
    </row>
    <row r="84" spans="1:14">
      <c r="B84" s="89" t="s">
        <v>973</v>
      </c>
      <c r="C84" s="90"/>
      <c r="D84" s="90"/>
      <c r="E84" s="90"/>
      <c r="F84" s="90"/>
      <c r="G84" s="90"/>
      <c r="H84" s="90"/>
      <c r="I84" s="87"/>
      <c r="J84" s="88"/>
      <c r="K84" s="303">
        <v>0.05</v>
      </c>
      <c r="L84" s="865">
        <f>N78*K84</f>
        <v>357.00404309351086</v>
      </c>
      <c r="M84" s="866"/>
      <c r="N84" s="51"/>
    </row>
    <row r="85" spans="1:14" ht="15.75" thickBot="1">
      <c r="B85" s="91" t="s">
        <v>974</v>
      </c>
      <c r="C85" s="92"/>
      <c r="D85" s="92"/>
      <c r="E85" s="92"/>
      <c r="F85" s="92"/>
      <c r="G85" s="92"/>
      <c r="H85" s="92"/>
      <c r="I85" s="93"/>
      <c r="J85" s="94"/>
      <c r="K85" s="304">
        <v>0.05</v>
      </c>
      <c r="L85" s="867">
        <f>N78*K85</f>
        <v>357.00404309351086</v>
      </c>
      <c r="M85" s="868"/>
      <c r="N85" s="51"/>
    </row>
    <row r="86" spans="1:14" ht="15.75" thickBot="1">
      <c r="B86" s="831" t="s">
        <v>953</v>
      </c>
      <c r="C86" s="832"/>
      <c r="D86" s="832"/>
      <c r="E86" s="832"/>
      <c r="F86" s="832"/>
      <c r="G86" s="832"/>
      <c r="H86" s="832"/>
      <c r="I86" s="832"/>
      <c r="J86" s="832"/>
      <c r="K86" s="832"/>
      <c r="L86" s="832"/>
      <c r="M86" s="833"/>
      <c r="N86" s="52">
        <f>L83+L84+L85</f>
        <v>2142.0242585610654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9282.1051204312826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400</v>
      </c>
      <c r="N36" s="271">
        <f>K36/M36</f>
        <v>285.04295962493512</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400</v>
      </c>
      <c r="N37" s="271">
        <f>K37/M37</f>
        <v>337.20634410041151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400</v>
      </c>
      <c r="N38" s="271">
        <f>K38/M38</f>
        <v>127.15156241998689</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400</v>
      </c>
      <c r="M39" s="849"/>
      <c r="N39" s="271">
        <f>K39/L39</f>
        <v>115.09725707216181</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865.50815522879043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3429.2329011224924</v>
      </c>
      <c r="N48" s="271">
        <f>K48*M48</f>
        <v>6275.4962090541612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77807.01543814248</v>
      </c>
      <c r="N49" s="271">
        <f>K49*M49</f>
        <v>1478.333293324707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7753.8295023788687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5">
        <f>VLOOKUP(A58,TRANSPORTE!A5:D117,4,FALSE)</f>
        <v>1402.2271640256026</v>
      </c>
      <c r="M58" s="836"/>
      <c r="N58" s="286">
        <f>K58*L58</f>
        <v>26.642316116486448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26.642316116486448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8746.9831748536471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1749.3966349707296</v>
      </c>
      <c r="M83" s="866"/>
      <c r="N83" s="51"/>
    </row>
    <row r="84" spans="1:14">
      <c r="B84" s="89" t="s">
        <v>973</v>
      </c>
      <c r="C84" s="90"/>
      <c r="D84" s="90"/>
      <c r="E84" s="90"/>
      <c r="F84" s="90"/>
      <c r="G84" s="90"/>
      <c r="H84" s="90"/>
      <c r="I84" s="87"/>
      <c r="J84" s="88"/>
      <c r="K84" s="303">
        <v>0.05</v>
      </c>
      <c r="L84" s="865">
        <f>N78*K84</f>
        <v>437.34915874268239</v>
      </c>
      <c r="M84" s="866"/>
      <c r="N84" s="51"/>
    </row>
    <row r="85" spans="1:14" ht="15.75" thickBot="1">
      <c r="B85" s="91" t="s">
        <v>974</v>
      </c>
      <c r="C85" s="92"/>
      <c r="D85" s="92"/>
      <c r="E85" s="92"/>
      <c r="F85" s="92"/>
      <c r="G85" s="92"/>
      <c r="H85" s="92"/>
      <c r="I85" s="93"/>
      <c r="J85" s="94"/>
      <c r="K85" s="304">
        <v>0.05</v>
      </c>
      <c r="L85" s="867">
        <f>N78*K85</f>
        <v>437.34915874268239</v>
      </c>
      <c r="M85" s="868"/>
      <c r="N85" s="51"/>
    </row>
    <row r="86" spans="1:14" ht="15.75" thickBot="1">
      <c r="B86" s="831" t="s">
        <v>953</v>
      </c>
      <c r="C86" s="832"/>
      <c r="D86" s="832"/>
      <c r="E86" s="832"/>
      <c r="F86" s="832"/>
      <c r="G86" s="832"/>
      <c r="H86" s="832"/>
      <c r="I86" s="832"/>
      <c r="J86" s="832"/>
      <c r="K86" s="832"/>
      <c r="L86" s="832"/>
      <c r="M86" s="833"/>
      <c r="N86" s="52">
        <f>L83+L84+L85</f>
        <v>2624.0949524560942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11371.078127309742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400</v>
      </c>
      <c r="N36" s="271">
        <f>K36/M36</f>
        <v>285.04295962493512</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400</v>
      </c>
      <c r="N37" s="271">
        <f>K37/M37</f>
        <v>337.20634410041151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400</v>
      </c>
      <c r="N38" s="271">
        <f>K38/M38</f>
        <v>127.15156241998689</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400</v>
      </c>
      <c r="M39" s="849"/>
      <c r="N39" s="271">
        <f>K39/L39</f>
        <v>115.09725707216181</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865.50815522879043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77807.01543814248</v>
      </c>
      <c r="N48" s="271">
        <f>K48*M48</f>
        <v>1011.4912006958522</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3429.2329011224924</v>
      </c>
      <c r="N49" s="271">
        <f>K49*M49</f>
        <v>5143.8493516837389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6155.3405523795909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5">
        <f>VLOOKUP(A58,TRANSPORTE!A5:D117,4,FALSE)</f>
        <v>1402.2271640256026</v>
      </c>
      <c r="M58" s="836"/>
      <c r="N58" s="286">
        <f>K58*L58</f>
        <v>18.228953132332833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18.228953132332833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7140.0808618702167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1428.0161723740434</v>
      </c>
      <c r="M83" s="866"/>
      <c r="N83" s="51"/>
    </row>
    <row r="84" spans="1:14">
      <c r="B84" s="89" t="s">
        <v>973</v>
      </c>
      <c r="C84" s="90"/>
      <c r="D84" s="90"/>
      <c r="E84" s="90"/>
      <c r="F84" s="90"/>
      <c r="G84" s="90"/>
      <c r="H84" s="90"/>
      <c r="I84" s="87"/>
      <c r="J84" s="88"/>
      <c r="K84" s="303">
        <v>0.05</v>
      </c>
      <c r="L84" s="865">
        <f>N78*K84</f>
        <v>357.00404309351086</v>
      </c>
      <c r="M84" s="866"/>
      <c r="N84" s="51"/>
    </row>
    <row r="85" spans="1:14" ht="15.75" thickBot="1">
      <c r="B85" s="91" t="s">
        <v>974</v>
      </c>
      <c r="C85" s="92"/>
      <c r="D85" s="92"/>
      <c r="E85" s="92"/>
      <c r="F85" s="92"/>
      <c r="G85" s="92"/>
      <c r="H85" s="92"/>
      <c r="I85" s="93"/>
      <c r="J85" s="94"/>
      <c r="K85" s="304">
        <v>0.05</v>
      </c>
      <c r="L85" s="867">
        <f>N78*K85</f>
        <v>357.00404309351086</v>
      </c>
      <c r="M85" s="868"/>
      <c r="N85" s="51"/>
    </row>
    <row r="86" spans="1:14" ht="15.75" thickBot="1">
      <c r="B86" s="831" t="s">
        <v>953</v>
      </c>
      <c r="C86" s="832"/>
      <c r="D86" s="832"/>
      <c r="E86" s="832"/>
      <c r="F86" s="832"/>
      <c r="G86" s="832"/>
      <c r="H86" s="832"/>
      <c r="I86" s="832"/>
      <c r="J86" s="832"/>
      <c r="K86" s="832"/>
      <c r="L86" s="832"/>
      <c r="M86" s="833"/>
      <c r="N86" s="52">
        <f>L83+L84+L85</f>
        <v>2142.0242585610654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9282.1051204312826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82">
        <v>275</v>
      </c>
      <c r="N36" s="271">
        <f>K36/M36</f>
        <v>414.6079412726329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82">
        <f>M36</f>
        <v>275</v>
      </c>
      <c r="N37" s="271">
        <f>K37/M37</f>
        <v>490.481955055144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82">
        <v>275</v>
      </c>
      <c r="N38" s="271">
        <f>K38/M38</f>
        <v>184.94772715634457</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959">
        <v>275</v>
      </c>
      <c r="M39" s="960"/>
      <c r="N39" s="271">
        <f>K39/L39</f>
        <v>167.41419210496264</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1258.9209530600588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58726.275957399092</v>
      </c>
      <c r="N48" s="271">
        <f>K48*M48</f>
        <v>1468.1568989349773</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59680.31293143626</v>
      </c>
      <c r="N49" s="271">
        <f>K49*M49</f>
        <v>775.84406810867131</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3429.2329011224924</v>
      </c>
      <c r="N50" s="271">
        <f>K50*M50</f>
        <v>14539.947500759368</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16783.948467803017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5">
        <f>VLOOKUP(A58,TRANSPORTE!A5:D117,4,FALSE)</f>
        <v>1402.2271640256026</v>
      </c>
      <c r="M58" s="836"/>
      <c r="N58" s="286">
        <f>K58*L58</f>
        <v>53.284632232972896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53.284632232972896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18243.067800193505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3648.6135600387011</v>
      </c>
      <c r="M83" s="866"/>
      <c r="N83" s="51"/>
    </row>
    <row r="84" spans="1:14">
      <c r="B84" s="89" t="s">
        <v>973</v>
      </c>
      <c r="C84" s="90"/>
      <c r="D84" s="90"/>
      <c r="E84" s="90"/>
      <c r="F84" s="90"/>
      <c r="G84" s="90"/>
      <c r="H84" s="90"/>
      <c r="I84" s="87"/>
      <c r="J84" s="88"/>
      <c r="K84" s="303">
        <v>0.05</v>
      </c>
      <c r="L84" s="865">
        <f>N78*K84</f>
        <v>912.15339000967526</v>
      </c>
      <c r="M84" s="866"/>
      <c r="N84" s="51"/>
    </row>
    <row r="85" spans="1:14" ht="15.75" thickBot="1">
      <c r="B85" s="91" t="s">
        <v>974</v>
      </c>
      <c r="C85" s="92"/>
      <c r="D85" s="92"/>
      <c r="E85" s="92"/>
      <c r="F85" s="92"/>
      <c r="G85" s="92"/>
      <c r="H85" s="92"/>
      <c r="I85" s="93"/>
      <c r="J85" s="94"/>
      <c r="K85" s="304">
        <v>0.05</v>
      </c>
      <c r="L85" s="867">
        <f>N78*K85</f>
        <v>912.15339000967526</v>
      </c>
      <c r="M85" s="868"/>
      <c r="N85" s="51"/>
    </row>
    <row r="86" spans="1:14" ht="15.75" thickBot="1">
      <c r="B86" s="831" t="s">
        <v>953</v>
      </c>
      <c r="C86" s="832"/>
      <c r="D86" s="832"/>
      <c r="E86" s="832"/>
      <c r="F86" s="832"/>
      <c r="G86" s="832"/>
      <c r="H86" s="832"/>
      <c r="I86" s="832"/>
      <c r="J86" s="832"/>
      <c r="K86" s="832"/>
      <c r="L86" s="832"/>
      <c r="M86" s="833"/>
      <c r="N86" s="52">
        <f>L83+L84+L85</f>
        <v>5472.9203400580518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23715.988140251557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82">
        <v>275</v>
      </c>
      <c r="N36" s="271">
        <f>K36/M36</f>
        <v>414.6079412726329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82">
        <v>275</v>
      </c>
      <c r="N37" s="271">
        <f>K37/M37</f>
        <v>490.481955055144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82">
        <v>275</v>
      </c>
      <c r="N38" s="271">
        <f>K38/M38</f>
        <v>184.94772715634457</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959">
        <v>275</v>
      </c>
      <c r="M39" s="960"/>
      <c r="N39" s="271">
        <f>K39/L39</f>
        <v>167.41419210496264</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1258.9209530600588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58726.275957399092</v>
      </c>
      <c r="N48" s="271">
        <f>K48*M48</f>
        <v>1115.7992431905827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59680.31293143626</v>
      </c>
      <c r="N49" s="271">
        <f>K49*M49</f>
        <v>596.80312931436265</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3429.2329011224924</v>
      </c>
      <c r="N50" s="271">
        <f>K50*M50</f>
        <v>11110.714599636876</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12823.316972141822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5">
        <f>VLOOKUP(A58,TRANSPORTE!A5:D117,4,FALSE)</f>
        <v>1402.2271640256026</v>
      </c>
      <c r="M58" s="836"/>
      <c r="N58" s="286">
        <f>K58*L58</f>
        <v>40.664587756742478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40.664587756742478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14269.816260056081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2853.9632520112164</v>
      </c>
      <c r="M83" s="866"/>
      <c r="N83" s="51"/>
    </row>
    <row r="84" spans="1:14">
      <c r="B84" s="89" t="s">
        <v>973</v>
      </c>
      <c r="C84" s="90"/>
      <c r="D84" s="90"/>
      <c r="E84" s="90"/>
      <c r="F84" s="90"/>
      <c r="G84" s="90"/>
      <c r="H84" s="90"/>
      <c r="I84" s="87"/>
      <c r="J84" s="88"/>
      <c r="K84" s="303">
        <v>0.05</v>
      </c>
      <c r="L84" s="865">
        <f>N78*K84</f>
        <v>713.49081300280409</v>
      </c>
      <c r="M84" s="866"/>
      <c r="N84" s="51"/>
    </row>
    <row r="85" spans="1:14" ht="15.75" thickBot="1">
      <c r="B85" s="91" t="s">
        <v>974</v>
      </c>
      <c r="C85" s="92"/>
      <c r="D85" s="92"/>
      <c r="E85" s="92"/>
      <c r="F85" s="92"/>
      <c r="G85" s="92"/>
      <c r="H85" s="92"/>
      <c r="I85" s="93"/>
      <c r="J85" s="94"/>
      <c r="K85" s="304">
        <v>0.05</v>
      </c>
      <c r="L85" s="867">
        <f>N78*K85</f>
        <v>713.49081300280409</v>
      </c>
      <c r="M85" s="868"/>
      <c r="N85" s="51"/>
    </row>
    <row r="86" spans="1:14" ht="15.75" thickBot="1">
      <c r="B86" s="831" t="s">
        <v>953</v>
      </c>
      <c r="C86" s="832"/>
      <c r="D86" s="832"/>
      <c r="E86" s="832"/>
      <c r="F86" s="832"/>
      <c r="G86" s="832"/>
      <c r="H86" s="832"/>
      <c r="I86" s="832"/>
      <c r="J86" s="832"/>
      <c r="K86" s="832"/>
      <c r="L86" s="832"/>
      <c r="M86" s="833"/>
      <c r="N86" s="52">
        <f>L83+L84+L85</f>
        <v>4280.944878016825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18550.761138072907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275</v>
      </c>
      <c r="N36" s="271">
        <f>K36/M36</f>
        <v>414.6079412726329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275</v>
      </c>
      <c r="N37" s="271">
        <f>K37/M37</f>
        <v>490.481955055144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275</v>
      </c>
      <c r="N38" s="271">
        <f>K38/M38</f>
        <v>184.94772715634457</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275</v>
      </c>
      <c r="M39" s="849"/>
      <c r="N39" s="271">
        <f>K39/L39</f>
        <v>167.41419210496264</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1258.9209530600588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58726.275957399092</v>
      </c>
      <c r="N48" s="271">
        <f>K48*M48</f>
        <v>1468.1568989349773</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59680.31293143626</v>
      </c>
      <c r="N49" s="271">
        <f>K49*M49</f>
        <v>775.84406810867131</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3588.2390634620206</v>
      </c>
      <c r="N50" s="271">
        <f>K50*M50</f>
        <v>15214.133629078968</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17458.134596122618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5">
        <f>VLOOKUP(A58,TRANSPORTE!A5:D117,4,FALSE)</f>
        <v>1402.2271640256026</v>
      </c>
      <c r="M58" s="836"/>
      <c r="N58" s="286">
        <f>K58*L58</f>
        <v>53.284632232972896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53.284632232972896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18917.253928513106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3783.4507857026215</v>
      </c>
      <c r="M83" s="866"/>
      <c r="N83" s="51"/>
    </row>
    <row r="84" spans="1:14">
      <c r="B84" s="89" t="s">
        <v>973</v>
      </c>
      <c r="C84" s="90"/>
      <c r="D84" s="90"/>
      <c r="E84" s="90"/>
      <c r="F84" s="90"/>
      <c r="G84" s="90"/>
      <c r="H84" s="90"/>
      <c r="I84" s="87"/>
      <c r="J84" s="88"/>
      <c r="K84" s="303">
        <v>0.05</v>
      </c>
      <c r="L84" s="865">
        <f>N78*K84</f>
        <v>945.86269642565537</v>
      </c>
      <c r="M84" s="866"/>
      <c r="N84" s="51"/>
    </row>
    <row r="85" spans="1:14" ht="15.75" thickBot="1">
      <c r="B85" s="91" t="s">
        <v>974</v>
      </c>
      <c r="C85" s="92"/>
      <c r="D85" s="92"/>
      <c r="E85" s="92"/>
      <c r="F85" s="92"/>
      <c r="G85" s="92"/>
      <c r="H85" s="92"/>
      <c r="I85" s="93"/>
      <c r="J85" s="94"/>
      <c r="K85" s="304">
        <v>0.05</v>
      </c>
      <c r="L85" s="867">
        <f>N78*K85</f>
        <v>945.86269642565537</v>
      </c>
      <c r="M85" s="868"/>
      <c r="N85" s="51"/>
    </row>
    <row r="86" spans="1:14" ht="15.75" thickBot="1">
      <c r="B86" s="831" t="s">
        <v>953</v>
      </c>
      <c r="C86" s="832"/>
      <c r="D86" s="832"/>
      <c r="E86" s="832"/>
      <c r="F86" s="832"/>
      <c r="G86" s="832"/>
      <c r="H86" s="832"/>
      <c r="I86" s="832"/>
      <c r="J86" s="832"/>
      <c r="K86" s="832"/>
      <c r="L86" s="832"/>
      <c r="M86" s="833"/>
      <c r="N86" s="52">
        <f>L83+L84+L85</f>
        <v>5675.176178553932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24592.430107067037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275</v>
      </c>
      <c r="N36" s="271">
        <f>K36/M36</f>
        <v>414.6079412726329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275</v>
      </c>
      <c r="N37" s="271">
        <f>K37/M37</f>
        <v>490.481955055144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275</v>
      </c>
      <c r="N38" s="271">
        <f>K38/M38</f>
        <v>184.94772715634457</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46038.902828864724</v>
      </c>
      <c r="L39" s="848">
        <v>275</v>
      </c>
      <c r="M39" s="849"/>
      <c r="N39" s="271">
        <f>K39/L39</f>
        <v>167.41419210496264</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1258.9209530600588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58726.275957399092</v>
      </c>
      <c r="N48" s="271">
        <f>K48*M48</f>
        <v>1115.7992431905827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59680.31293143626</v>
      </c>
      <c r="N49" s="271">
        <f>K49*M49</f>
        <v>596.80312931436265</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3588.2390634620206</v>
      </c>
      <c r="N50" s="271">
        <f>K50*M50</f>
        <v>11625.894565616947</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13338.496938121893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5">
        <f>VLOOKUP(A58,TRANSPORTE!A5:D117,4,FALSE)</f>
        <v>1402.2271640256026</v>
      </c>
      <c r="M58" s="836"/>
      <c r="N58" s="286">
        <f>K58*L58</f>
        <v>40.664587756742478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40.664587756742478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14784.996226036152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2956.9992452072306</v>
      </c>
      <c r="M83" s="866"/>
      <c r="N83" s="51"/>
    </row>
    <row r="84" spans="1:14">
      <c r="B84" s="89" t="s">
        <v>973</v>
      </c>
      <c r="C84" s="90"/>
      <c r="D84" s="90"/>
      <c r="E84" s="90"/>
      <c r="F84" s="90"/>
      <c r="G84" s="90"/>
      <c r="H84" s="90"/>
      <c r="I84" s="87"/>
      <c r="J84" s="88"/>
      <c r="K84" s="303">
        <v>0.05</v>
      </c>
      <c r="L84" s="865">
        <f>N78*K84</f>
        <v>739.24981130180765</v>
      </c>
      <c r="M84" s="866"/>
      <c r="N84" s="51"/>
    </row>
    <row r="85" spans="1:14" ht="15.75" thickBot="1">
      <c r="B85" s="91" t="s">
        <v>974</v>
      </c>
      <c r="C85" s="92"/>
      <c r="D85" s="92"/>
      <c r="E85" s="92"/>
      <c r="F85" s="92"/>
      <c r="G85" s="92"/>
      <c r="H85" s="92"/>
      <c r="I85" s="93"/>
      <c r="J85" s="94"/>
      <c r="K85" s="304">
        <v>0.05</v>
      </c>
      <c r="L85" s="867">
        <f>N78*K85</f>
        <v>739.24981130180765</v>
      </c>
      <c r="M85" s="868"/>
      <c r="N85" s="51"/>
    </row>
    <row r="86" spans="1:14" ht="15.75" thickBot="1">
      <c r="B86" s="831" t="s">
        <v>953</v>
      </c>
      <c r="C86" s="832"/>
      <c r="D86" s="832"/>
      <c r="E86" s="832"/>
      <c r="F86" s="832"/>
      <c r="G86" s="832"/>
      <c r="H86" s="832"/>
      <c r="I86" s="832"/>
      <c r="J86" s="832"/>
      <c r="K86" s="832"/>
      <c r="L86" s="832"/>
      <c r="M86" s="833"/>
      <c r="N86" s="52">
        <f>L83+L84+L85</f>
        <v>4435.4988678108457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19220.495093846999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418</v>
      </c>
      <c r="N36" s="271">
        <f>K36/M36</f>
        <v>272.76838241620584</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418</v>
      </c>
      <c r="N37" s="271">
        <f>K37/M37</f>
        <v>322.68549674680526</v>
      </c>
    </row>
    <row r="38" spans="1:14">
      <c r="A38" t="s">
        <v>225</v>
      </c>
      <c r="B38" s="844" t="str">
        <f>VLOOKUP(A38,EQUIPOS!A8:D154,3,FALSE)</f>
        <v>Esparcidor de gravilla, Ancho de esparcimiento 3100mm, Velocidad de trabajo 10—20km2/h</v>
      </c>
      <c r="C38" s="845"/>
      <c r="D38" s="845"/>
      <c r="E38" s="845"/>
      <c r="F38" s="845"/>
      <c r="G38" s="845"/>
      <c r="H38" s="846"/>
      <c r="I38" s="266"/>
      <c r="J38" s="267"/>
      <c r="K38" s="268">
        <f>VLOOKUP(A38,EQUIPOS!A8:D165,4,FALSE)</f>
        <v>46038.902828864724</v>
      </c>
      <c r="L38" s="269"/>
      <c r="M38" s="270">
        <v>418</v>
      </c>
      <c r="N38" s="271">
        <f>K38/M38</f>
        <v>110.14091585852805</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0.96653780985169846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706.56133283139093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55534.459689361844</v>
      </c>
      <c r="N48" s="271">
        <f>K48*M48</f>
        <v>555.34459689361847</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3429.2329011224924</v>
      </c>
      <c r="N49" s="271">
        <f>K49*M49</f>
        <v>4286.5411264031154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4841.8857232967339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35">
        <f>VLOOKUP(A58,TRANSPORTE!A5:D117,4,FALSE)</f>
        <v>1402.2271640256026</v>
      </c>
      <c r="M58" s="836"/>
      <c r="N58" s="286">
        <f>K58*L58</f>
        <v>14.022271640256026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14.022271640256026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5659.1231087535507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1131.8246217507101</v>
      </c>
      <c r="M83" s="866"/>
      <c r="N83" s="51"/>
    </row>
    <row r="84" spans="1:14">
      <c r="B84" s="89" t="s">
        <v>973</v>
      </c>
      <c r="C84" s="90"/>
      <c r="D84" s="90"/>
      <c r="E84" s="90"/>
      <c r="F84" s="90"/>
      <c r="G84" s="90"/>
      <c r="H84" s="90"/>
      <c r="I84" s="87"/>
      <c r="J84" s="88"/>
      <c r="K84" s="303">
        <v>0.05</v>
      </c>
      <c r="L84" s="865">
        <f>N78*K84</f>
        <v>282.95615543767752</v>
      </c>
      <c r="M84" s="866"/>
      <c r="N84" s="51"/>
    </row>
    <row r="85" spans="1:14" ht="15.75" thickBot="1">
      <c r="B85" s="91" t="s">
        <v>974</v>
      </c>
      <c r="C85" s="92"/>
      <c r="D85" s="92"/>
      <c r="E85" s="92"/>
      <c r="F85" s="92"/>
      <c r="G85" s="92"/>
      <c r="H85" s="92"/>
      <c r="I85" s="93"/>
      <c r="J85" s="94"/>
      <c r="K85" s="304">
        <v>0.05</v>
      </c>
      <c r="L85" s="867">
        <f>N78*K85</f>
        <v>282.95615543767752</v>
      </c>
      <c r="M85" s="868"/>
      <c r="N85" s="51"/>
    </row>
    <row r="86" spans="1:14" ht="15.75" thickBot="1">
      <c r="B86" s="831" t="s">
        <v>953</v>
      </c>
      <c r="C86" s="832"/>
      <c r="D86" s="832"/>
      <c r="E86" s="832"/>
      <c r="F86" s="832"/>
      <c r="G86" s="832"/>
      <c r="H86" s="832"/>
      <c r="I86" s="832"/>
      <c r="J86" s="832"/>
      <c r="K86" s="832"/>
      <c r="L86" s="832"/>
      <c r="M86" s="833"/>
      <c r="N86" s="52">
        <f>L83+L84+L85</f>
        <v>1697.7369326260653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7356.8600413796157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114017.18384997404</v>
      </c>
      <c r="L36" s="269"/>
      <c r="M36" s="270">
        <v>418</v>
      </c>
      <c r="N36" s="271">
        <f>K36/M36</f>
        <v>272.76838241620584</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418</v>
      </c>
      <c r="N37" s="271">
        <f>K37/M37</f>
        <v>322.68549674680526</v>
      </c>
    </row>
    <row r="38" spans="1:14">
      <c r="A38" t="s">
        <v>225</v>
      </c>
      <c r="B38" s="844" t="str">
        <f>VLOOKUP(A38,EQUIPOS!A8:D154,3,FALSE)</f>
        <v>Esparcidor de gravilla, Ancho de esparcimiento 3100mm, Velocidad de trabajo 10—20km2/h</v>
      </c>
      <c r="C38" s="845"/>
      <c r="D38" s="845"/>
      <c r="E38" s="845"/>
      <c r="F38" s="845"/>
      <c r="G38" s="845"/>
      <c r="H38" s="846"/>
      <c r="I38" s="266"/>
      <c r="J38" s="267"/>
      <c r="K38" s="268">
        <f>VLOOKUP(A38,EQUIPOS!A8:D165,4,FALSE)</f>
        <v>46038.902828864724</v>
      </c>
      <c r="L38" s="269"/>
      <c r="M38" s="270">
        <v>418</v>
      </c>
      <c r="N38" s="271">
        <f>K38/M38</f>
        <v>110.14091585852805</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0.96653780985169846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706.56133283139093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55534.459689361844</v>
      </c>
      <c r="N48" s="271">
        <f>K48*M48</f>
        <v>555.34459689361847</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3142.4092743506594</v>
      </c>
      <c r="N49" s="271">
        <f>K49*M49</f>
        <v>3928.0115929383242</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26"/>
      <c r="C52" s="827"/>
      <c r="D52" s="827"/>
      <c r="E52" s="827"/>
      <c r="F52" s="827"/>
      <c r="G52" s="827"/>
      <c r="H52" s="827"/>
      <c r="I52" s="828"/>
      <c r="J52" s="42"/>
      <c r="K52" s="44"/>
      <c r="L52" s="829"/>
      <c r="M52" s="830"/>
      <c r="N52" s="45"/>
    </row>
    <row r="53" spans="1:72" ht="15.75" thickBot="1">
      <c r="B53" s="831" t="s">
        <v>953</v>
      </c>
      <c r="C53" s="832"/>
      <c r="D53" s="832"/>
      <c r="E53" s="832"/>
      <c r="F53" s="832"/>
      <c r="G53" s="832"/>
      <c r="H53" s="832"/>
      <c r="I53" s="832"/>
      <c r="J53" s="832"/>
      <c r="K53" s="832"/>
      <c r="L53" s="832"/>
      <c r="M53" s="833"/>
      <c r="N53" s="393">
        <f>SUM(N48:N52)</f>
        <v>4483.3561898319422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34" t="s">
        <v>961</v>
      </c>
      <c r="M57" s="807"/>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35">
        <f>VLOOKUP(A58,TRANSPORTE!A5:D117,4,FALSE)</f>
        <v>1402.2271640256026</v>
      </c>
      <c r="M58" s="836"/>
      <c r="N58" s="286">
        <f>K58*L58</f>
        <v>14.022271640256026</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20"/>
      <c r="M63" s="821"/>
      <c r="N63" s="127"/>
    </row>
    <row r="64" spans="1:72" ht="15.75" thickBot="1">
      <c r="B64" s="837" t="s">
        <v>953</v>
      </c>
      <c r="C64" s="838"/>
      <c r="D64" s="838"/>
      <c r="E64" s="838"/>
      <c r="F64" s="838"/>
      <c r="G64" s="838"/>
      <c r="H64" s="838"/>
      <c r="I64" s="838"/>
      <c r="J64" s="838"/>
      <c r="K64" s="838"/>
      <c r="L64" s="838"/>
      <c r="M64" s="839"/>
      <c r="N64" s="104">
        <f>N58+N59+N60+N61+N62</f>
        <v>14.022271640256026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5300.593575288759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1060.1187150577518</v>
      </c>
      <c r="M83" s="866"/>
      <c r="N83" s="51"/>
    </row>
    <row r="84" spans="1:14">
      <c r="B84" s="89" t="s">
        <v>973</v>
      </c>
      <c r="C84" s="90"/>
      <c r="D84" s="90"/>
      <c r="E84" s="90"/>
      <c r="F84" s="90"/>
      <c r="G84" s="90"/>
      <c r="H84" s="90"/>
      <c r="I84" s="87"/>
      <c r="J84" s="88"/>
      <c r="K84" s="303">
        <v>0.05</v>
      </c>
      <c r="L84" s="865">
        <f>N78*K84</f>
        <v>265.02967876443796</v>
      </c>
      <c r="M84" s="866"/>
      <c r="N84" s="51"/>
    </row>
    <row r="85" spans="1:14" ht="15.75" thickBot="1">
      <c r="B85" s="91" t="s">
        <v>974</v>
      </c>
      <c r="C85" s="92"/>
      <c r="D85" s="92"/>
      <c r="E85" s="92"/>
      <c r="F85" s="92"/>
      <c r="G85" s="92"/>
      <c r="H85" s="92"/>
      <c r="I85" s="93"/>
      <c r="J85" s="94"/>
      <c r="K85" s="304">
        <v>0.05</v>
      </c>
      <c r="L85" s="867">
        <f>N78*K85</f>
        <v>265.02967876443796</v>
      </c>
      <c r="M85" s="868"/>
      <c r="N85" s="51"/>
    </row>
    <row r="86" spans="1:14" ht="15.75" thickBot="1">
      <c r="B86" s="831" t="s">
        <v>953</v>
      </c>
      <c r="C86" s="832"/>
      <c r="D86" s="832"/>
      <c r="E86" s="832"/>
      <c r="F86" s="832"/>
      <c r="G86" s="832"/>
      <c r="H86" s="832"/>
      <c r="I86" s="832"/>
      <c r="J86" s="832"/>
      <c r="K86" s="832"/>
      <c r="L86" s="832"/>
      <c r="M86" s="833"/>
      <c r="N86" s="52">
        <f>L83+L84+L85</f>
        <v>1590.1780725866276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6890.7716478753864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57772.238983361924</v>
      </c>
      <c r="N48" s="271">
        <f>K48*M48</f>
        <v>722.15298729202414</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2385.0924350929236</v>
      </c>
      <c r="N49" s="271">
        <f>K49*M49</f>
        <v>3488.1976863234008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4210.350673615425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5">
        <f>VLOOKUP(A58,TRANSPORTE!A5:D117,4,FALSE)</f>
        <v>1402.2271640256026</v>
      </c>
      <c r="M58" s="836"/>
      <c r="N58" s="286">
        <f>K58*L58</f>
        <v>17.527839550320035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17.527839550320035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4668.0423481429279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933.60846962858568</v>
      </c>
      <c r="M83" s="866"/>
      <c r="N83" s="51"/>
    </row>
    <row r="84" spans="1:14">
      <c r="B84" s="89" t="s">
        <v>973</v>
      </c>
      <c r="C84" s="90"/>
      <c r="D84" s="90"/>
      <c r="E84" s="90"/>
      <c r="F84" s="90"/>
      <c r="G84" s="90"/>
      <c r="H84" s="90"/>
      <c r="I84" s="87"/>
      <c r="J84" s="88"/>
      <c r="K84" s="303">
        <v>0.05</v>
      </c>
      <c r="L84" s="865">
        <f>N78*K84</f>
        <v>233.40211740714642</v>
      </c>
      <c r="M84" s="866"/>
      <c r="N84" s="51"/>
    </row>
    <row r="85" spans="1:14" ht="15.75" thickBot="1">
      <c r="B85" s="91" t="s">
        <v>974</v>
      </c>
      <c r="C85" s="92"/>
      <c r="D85" s="92"/>
      <c r="E85" s="92"/>
      <c r="F85" s="92"/>
      <c r="G85" s="92"/>
      <c r="H85" s="92"/>
      <c r="I85" s="93"/>
      <c r="J85" s="94"/>
      <c r="K85" s="304">
        <v>0.05</v>
      </c>
      <c r="L85" s="867">
        <f>N78*K85</f>
        <v>233.40211740714642</v>
      </c>
      <c r="M85" s="868"/>
      <c r="N85" s="51"/>
    </row>
    <row r="86" spans="1:14" ht="15.75" thickBot="1">
      <c r="B86" s="831" t="s">
        <v>953</v>
      </c>
      <c r="C86" s="832"/>
      <c r="D86" s="832"/>
      <c r="E86" s="832"/>
      <c r="F86" s="832"/>
      <c r="G86" s="832"/>
      <c r="H86" s="832"/>
      <c r="I86" s="832"/>
      <c r="J86" s="832"/>
      <c r="K86" s="832"/>
      <c r="L86" s="832"/>
      <c r="M86" s="833"/>
      <c r="N86" s="52">
        <f>L83+L84+L85</f>
        <v>1400.4127044428783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6068.4550525858067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51942.013030912552</v>
      </c>
      <c r="N48" s="271">
        <f>K48*M48</f>
        <v>493.44912379366923</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2385.0924350929236</v>
      </c>
      <c r="N49" s="271">
        <f>K49*M49</f>
        <v>3364.7691528073419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3858.218276601011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5">
        <f>VLOOKUP(A58,TRANSPORTE!A5:D117,4,FALSE)</f>
        <v>1402.2271640256026</v>
      </c>
      <c r="M58" s="836"/>
      <c r="N58" s="286">
        <f>K58*L58</f>
        <v>13.321158058243224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13.321158058243224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4311.7032696364367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862.34065392728735</v>
      </c>
      <c r="M83" s="866"/>
      <c r="N83" s="51"/>
    </row>
    <row r="84" spans="1:14">
      <c r="B84" s="89" t="s">
        <v>973</v>
      </c>
      <c r="C84" s="90"/>
      <c r="D84" s="90"/>
      <c r="E84" s="90"/>
      <c r="F84" s="90"/>
      <c r="G84" s="90"/>
      <c r="H84" s="90"/>
      <c r="I84" s="87"/>
      <c r="J84" s="88"/>
      <c r="K84" s="303">
        <v>0.05</v>
      </c>
      <c r="L84" s="865">
        <f>N78*K84</f>
        <v>215.58516348182184</v>
      </c>
      <c r="M84" s="866"/>
      <c r="N84" s="51"/>
    </row>
    <row r="85" spans="1:14" ht="15.75" thickBot="1">
      <c r="B85" s="91" t="s">
        <v>974</v>
      </c>
      <c r="C85" s="92"/>
      <c r="D85" s="92"/>
      <c r="E85" s="92"/>
      <c r="F85" s="92"/>
      <c r="G85" s="92"/>
      <c r="H85" s="92"/>
      <c r="I85" s="93"/>
      <c r="J85" s="94"/>
      <c r="K85" s="304">
        <v>0.05</v>
      </c>
      <c r="L85" s="867">
        <f>N78*K85</f>
        <v>215.58516348182184</v>
      </c>
      <c r="M85" s="868"/>
      <c r="N85" s="51"/>
    </row>
    <row r="86" spans="1:14" ht="15.75" thickBot="1">
      <c r="B86" s="831" t="s">
        <v>953</v>
      </c>
      <c r="C86" s="832"/>
      <c r="D86" s="832"/>
      <c r="E86" s="832"/>
      <c r="F86" s="832"/>
      <c r="G86" s="832"/>
      <c r="H86" s="832"/>
      <c r="I86" s="832"/>
      <c r="J86" s="832"/>
      <c r="K86" s="832"/>
      <c r="L86" s="832"/>
      <c r="M86" s="833"/>
      <c r="N86" s="52">
        <f>L83+L84+L85</f>
        <v>1293.510980890931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5605.2142505273678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64662.506018074811</v>
      </c>
      <c r="N48" s="271">
        <f>K48*M48</f>
        <v>614.29380717171068</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2385.0924350929236</v>
      </c>
      <c r="N49" s="271">
        <f>K49*M49</f>
        <v>4078.5080640088991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4692.8018711806099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35">
        <f>VLOOKUP(A59,TRANSPORTE!A5:D117,4,FALSE)</f>
        <v>1402.2271640256026</v>
      </c>
      <c r="M59" s="836"/>
      <c r="N59" s="286">
        <f>K59*L59</f>
        <v>13.321158058243224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13.321158058243224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5146.2868642160356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1029.2573728432071</v>
      </c>
      <c r="M83" s="866"/>
      <c r="N83" s="51"/>
    </row>
    <row r="84" spans="1:14">
      <c r="B84" s="89" t="s">
        <v>973</v>
      </c>
      <c r="C84" s="90"/>
      <c r="D84" s="90"/>
      <c r="E84" s="90"/>
      <c r="F84" s="90"/>
      <c r="G84" s="90"/>
      <c r="H84" s="90"/>
      <c r="I84" s="87"/>
      <c r="J84" s="88"/>
      <c r="K84" s="303">
        <v>0.05</v>
      </c>
      <c r="L84" s="865">
        <f>N78*K84</f>
        <v>257.31434321080178</v>
      </c>
      <c r="M84" s="866"/>
      <c r="N84" s="51"/>
    </row>
    <row r="85" spans="1:14" ht="15.75" thickBot="1">
      <c r="B85" s="91" t="s">
        <v>974</v>
      </c>
      <c r="C85" s="92"/>
      <c r="D85" s="92"/>
      <c r="E85" s="92"/>
      <c r="F85" s="92"/>
      <c r="G85" s="92"/>
      <c r="H85" s="92"/>
      <c r="I85" s="93"/>
      <c r="J85" s="94"/>
      <c r="K85" s="304">
        <v>0.05</v>
      </c>
      <c r="L85" s="867">
        <f>N78*K85</f>
        <v>257.31434321080178</v>
      </c>
      <c r="M85" s="868"/>
      <c r="N85" s="51"/>
    </row>
    <row r="86" spans="1:14" ht="15.75" thickBot="1">
      <c r="B86" s="831" t="s">
        <v>953</v>
      </c>
      <c r="C86" s="832"/>
      <c r="D86" s="832"/>
      <c r="E86" s="832"/>
      <c r="F86" s="832"/>
      <c r="G86" s="832"/>
      <c r="H86" s="832"/>
      <c r="I86" s="832"/>
      <c r="J86" s="832"/>
      <c r="K86" s="832"/>
      <c r="L86" s="832"/>
      <c r="M86" s="833"/>
      <c r="N86" s="52">
        <f>L83+L84+L85</f>
        <v>1543.8860592648107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6690.1729234808463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60846.35812192614</v>
      </c>
      <c r="N48" s="271">
        <f>K48*M48</f>
        <v>289.02020107914916</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2385.0924350929236</v>
      </c>
      <c r="N49" s="271">
        <f>K49*M49</f>
        <v>2549.0675400055616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2838.0877410847106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5">
        <f>VLOOKUP(A58,TRANSPORTE!A5:D117,4,FALSE)</f>
        <v>1402.2271640256026</v>
      </c>
      <c r="M58" s="836"/>
      <c r="N58" s="286">
        <f>K58*L58</f>
        <v>6.660579029121612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6.660579029121612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3284.9121550910154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656.9824310182031</v>
      </c>
      <c r="M83" s="866"/>
      <c r="N83" s="51"/>
    </row>
    <row r="84" spans="1:14">
      <c r="B84" s="89" t="s">
        <v>973</v>
      </c>
      <c r="C84" s="90"/>
      <c r="D84" s="90"/>
      <c r="E84" s="90"/>
      <c r="F84" s="90"/>
      <c r="G84" s="90"/>
      <c r="H84" s="90"/>
      <c r="I84" s="87"/>
      <c r="J84" s="88"/>
      <c r="K84" s="303">
        <v>0.05</v>
      </c>
      <c r="L84" s="865">
        <f>N78*K84</f>
        <v>164.24560775455078</v>
      </c>
      <c r="M84" s="866"/>
      <c r="N84" s="51"/>
    </row>
    <row r="85" spans="1:14" ht="15.75" thickBot="1">
      <c r="B85" s="91" t="s">
        <v>974</v>
      </c>
      <c r="C85" s="92"/>
      <c r="D85" s="92"/>
      <c r="E85" s="92"/>
      <c r="F85" s="92"/>
      <c r="G85" s="92"/>
      <c r="H85" s="92"/>
      <c r="I85" s="93"/>
      <c r="J85" s="94"/>
      <c r="K85" s="304">
        <v>0.05</v>
      </c>
      <c r="L85" s="867">
        <f>N78*K85</f>
        <v>164.24560775455078</v>
      </c>
      <c r="M85" s="868"/>
      <c r="N85" s="51"/>
    </row>
    <row r="86" spans="1:14" ht="15.75" thickBot="1">
      <c r="B86" s="831" t="s">
        <v>953</v>
      </c>
      <c r="C86" s="832"/>
      <c r="D86" s="832"/>
      <c r="E86" s="832"/>
      <c r="F86" s="832"/>
      <c r="G86" s="832"/>
      <c r="H86" s="832"/>
      <c r="I86" s="832"/>
      <c r="J86" s="832"/>
      <c r="K86" s="832"/>
      <c r="L86" s="832"/>
      <c r="M86" s="833"/>
      <c r="N86" s="52">
        <f>L83+L84+L85</f>
        <v>985.4736465273046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4270.3858016183203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57772.238983361924</v>
      </c>
      <c r="N48" s="271">
        <f>K48*M48</f>
        <v>722.15298729202414</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3206.6242738471528</v>
      </c>
      <c r="N49" s="271">
        <f>K49*M49</f>
        <v>4689.6880005014618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5411.8409877934864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5">
        <f>VLOOKUP(A58,TRANSPORTE!A5:D117,4,FALSE)</f>
        <v>1402.2271640256026</v>
      </c>
      <c r="M58" s="836"/>
      <c r="N58" s="286">
        <f>K58*L58</f>
        <v>17.527839550320035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17.527839550320035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5869.5326623209894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1173.9065324641979</v>
      </c>
      <c r="M83" s="866"/>
      <c r="N83" s="51"/>
    </row>
    <row r="84" spans="1:14">
      <c r="B84" s="89" t="s">
        <v>973</v>
      </c>
      <c r="C84" s="90"/>
      <c r="D84" s="90"/>
      <c r="E84" s="90"/>
      <c r="F84" s="90"/>
      <c r="G84" s="90"/>
      <c r="H84" s="90"/>
      <c r="I84" s="87"/>
      <c r="J84" s="88"/>
      <c r="K84" s="303">
        <v>0.05</v>
      </c>
      <c r="L84" s="865">
        <f>N78*K84</f>
        <v>293.47663311604947</v>
      </c>
      <c r="M84" s="866"/>
      <c r="N84" s="51"/>
    </row>
    <row r="85" spans="1:14" ht="15.75" thickBot="1">
      <c r="B85" s="91" t="s">
        <v>974</v>
      </c>
      <c r="C85" s="92"/>
      <c r="D85" s="92"/>
      <c r="E85" s="92"/>
      <c r="F85" s="92"/>
      <c r="G85" s="92"/>
      <c r="H85" s="92"/>
      <c r="I85" s="93"/>
      <c r="J85" s="94"/>
      <c r="K85" s="304">
        <v>0.05</v>
      </c>
      <c r="L85" s="867">
        <f>N78*K85</f>
        <v>293.47663311604947</v>
      </c>
      <c r="M85" s="868"/>
      <c r="N85" s="51"/>
    </row>
    <row r="86" spans="1:14" ht="15.75" thickBot="1">
      <c r="B86" s="831" t="s">
        <v>953</v>
      </c>
      <c r="C86" s="832"/>
      <c r="D86" s="832"/>
      <c r="E86" s="832"/>
      <c r="F86" s="832"/>
      <c r="G86" s="832"/>
      <c r="H86" s="832"/>
      <c r="I86" s="832"/>
      <c r="J86" s="832"/>
      <c r="K86" s="832"/>
      <c r="L86" s="832"/>
      <c r="M86" s="833"/>
      <c r="N86" s="52">
        <f>L83+L84+L85</f>
        <v>1760.8597986962968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7630.3924610172862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51942.013030912552</v>
      </c>
      <c r="N48" s="271">
        <f>K48*M48</f>
        <v>493.44912379366923</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3206.6242738471528</v>
      </c>
      <c r="N49" s="271">
        <f>K49*M49</f>
        <v>4523.7451943298711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5017.1943181235401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5">
        <f>VLOOKUP(A58,TRANSPORTE!A5:D117,4,FALSE)</f>
        <v>1402.2271640256026</v>
      </c>
      <c r="M58" s="836"/>
      <c r="N58" s="286">
        <f>K58*L58</f>
        <v>13.321158058243224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13.321158058243224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5470.6793111589659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1094.1358622317932</v>
      </c>
      <c r="M83" s="866"/>
      <c r="N83" s="51"/>
    </row>
    <row r="84" spans="1:14">
      <c r="B84" s="89" t="s">
        <v>973</v>
      </c>
      <c r="C84" s="90"/>
      <c r="D84" s="90"/>
      <c r="E84" s="90"/>
      <c r="F84" s="90"/>
      <c r="G84" s="90"/>
      <c r="H84" s="90"/>
      <c r="I84" s="87"/>
      <c r="J84" s="88"/>
      <c r="K84" s="303">
        <v>0.05</v>
      </c>
      <c r="L84" s="865">
        <f>N78*K84</f>
        <v>273.53396555794831</v>
      </c>
      <c r="M84" s="866"/>
      <c r="N84" s="51"/>
    </row>
    <row r="85" spans="1:14" ht="15.75" thickBot="1">
      <c r="B85" s="91" t="s">
        <v>974</v>
      </c>
      <c r="C85" s="92"/>
      <c r="D85" s="92"/>
      <c r="E85" s="92"/>
      <c r="F85" s="92"/>
      <c r="G85" s="92"/>
      <c r="H85" s="92"/>
      <c r="I85" s="93"/>
      <c r="J85" s="94"/>
      <c r="K85" s="304">
        <v>0.05</v>
      </c>
      <c r="L85" s="867">
        <f>N78*K85</f>
        <v>273.53396555794831</v>
      </c>
      <c r="M85" s="868"/>
      <c r="N85" s="51"/>
    </row>
    <row r="86" spans="1:14" ht="15.75" thickBot="1">
      <c r="B86" s="831" t="s">
        <v>953</v>
      </c>
      <c r="C86" s="832"/>
      <c r="D86" s="832"/>
      <c r="E86" s="832"/>
      <c r="F86" s="832"/>
      <c r="G86" s="832"/>
      <c r="H86" s="832"/>
      <c r="I86" s="832"/>
      <c r="J86" s="832"/>
      <c r="K86" s="832"/>
      <c r="L86" s="832"/>
      <c r="M86" s="833"/>
      <c r="N86" s="52">
        <f>L83+L84+L85</f>
        <v>1641.2037933476897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7111.8831045066554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64662.506018074811</v>
      </c>
      <c r="N48" s="271">
        <f>K48*M48</f>
        <v>614.29380717171068</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3206.6242738471528</v>
      </c>
      <c r="N49" s="271">
        <f>K49*M49</f>
        <v>5483.3275082786313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6097.6213154503421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35">
        <f>VLOOKUP(A58,TRANSPORTE!A5:D117,4,FALSE)</f>
        <v>1402.2271640256026</v>
      </c>
      <c r="M58" s="836"/>
      <c r="N58" s="286">
        <f>K58*L58</f>
        <v>13.321158058243224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13.321158058243224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6551.1063084857678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1310.2212616971537</v>
      </c>
      <c r="M83" s="866"/>
      <c r="N83" s="51"/>
    </row>
    <row r="84" spans="1:14">
      <c r="B84" s="89" t="s">
        <v>973</v>
      </c>
      <c r="C84" s="90"/>
      <c r="D84" s="90"/>
      <c r="E84" s="90"/>
      <c r="F84" s="90"/>
      <c r="G84" s="90"/>
      <c r="H84" s="90"/>
      <c r="I84" s="87"/>
      <c r="J84" s="88"/>
      <c r="K84" s="303">
        <v>0.05</v>
      </c>
      <c r="L84" s="865">
        <f>N78*K84</f>
        <v>327.55531542428844</v>
      </c>
      <c r="M84" s="866"/>
      <c r="N84" s="51"/>
    </row>
    <row r="85" spans="1:14" ht="15.75" thickBot="1">
      <c r="B85" s="91" t="s">
        <v>974</v>
      </c>
      <c r="C85" s="92"/>
      <c r="D85" s="92"/>
      <c r="E85" s="92"/>
      <c r="F85" s="92"/>
      <c r="G85" s="92"/>
      <c r="H85" s="92"/>
      <c r="I85" s="93"/>
      <c r="J85" s="94"/>
      <c r="K85" s="304">
        <v>0.05</v>
      </c>
      <c r="L85" s="867">
        <f>N78*K85</f>
        <v>327.55531542428844</v>
      </c>
      <c r="M85" s="868"/>
      <c r="N85" s="51"/>
    </row>
    <row r="86" spans="1:14" ht="15.75" thickBot="1">
      <c r="B86" s="831" t="s">
        <v>953</v>
      </c>
      <c r="C86" s="832"/>
      <c r="D86" s="832"/>
      <c r="E86" s="832"/>
      <c r="F86" s="832"/>
      <c r="G86" s="832"/>
      <c r="H86" s="832"/>
      <c r="I86" s="832"/>
      <c r="J86" s="832"/>
      <c r="K86" s="832"/>
      <c r="L86" s="832"/>
      <c r="M86" s="833"/>
      <c r="N86" s="52">
        <f>L83+L84+L85</f>
        <v>1965.3318925457306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8516.4382010314985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172432.3827619963</v>
      </c>
      <c r="L36" s="269"/>
      <c r="M36" s="270">
        <v>600</v>
      </c>
      <c r="N36" s="271">
        <f>K36/M36</f>
        <v>287.38730460332715</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600</v>
      </c>
      <c r="N37" s="271">
        <f>K37/M37</f>
        <v>84.767708279991268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372.82836755751509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60846.35812192614</v>
      </c>
      <c r="N48" s="271">
        <f>K48*M48</f>
        <v>289.02020107914916</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3206.6242738471528</v>
      </c>
      <c r="N49" s="271">
        <f>K49*M49</f>
        <v>3427.0796926741441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3716.0998937532931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5">
        <f>VLOOKUP(A58,TRANSPORTE!A5:D117,4,FALSE)</f>
        <v>1402.2271640256026</v>
      </c>
      <c r="M58" s="836"/>
      <c r="N58" s="286">
        <f>K58*L58</f>
        <v>6.660579029121612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6.660579029121612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4162.9243077595975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832.58486155191952</v>
      </c>
      <c r="M83" s="866"/>
      <c r="N83" s="51"/>
    </row>
    <row r="84" spans="1:14">
      <c r="B84" s="89" t="s">
        <v>973</v>
      </c>
      <c r="C84" s="90"/>
      <c r="D84" s="90"/>
      <c r="E84" s="90"/>
      <c r="F84" s="90"/>
      <c r="G84" s="90"/>
      <c r="H84" s="90"/>
      <c r="I84" s="87"/>
      <c r="J84" s="88"/>
      <c r="K84" s="303">
        <v>0.05</v>
      </c>
      <c r="L84" s="865">
        <f>N78*K84</f>
        <v>208.14621538797988</v>
      </c>
      <c r="M84" s="866"/>
      <c r="N84" s="51"/>
    </row>
    <row r="85" spans="1:14" ht="15.75" thickBot="1">
      <c r="B85" s="91" t="s">
        <v>974</v>
      </c>
      <c r="C85" s="92"/>
      <c r="D85" s="92"/>
      <c r="E85" s="92"/>
      <c r="F85" s="92"/>
      <c r="G85" s="92"/>
      <c r="H85" s="92"/>
      <c r="I85" s="93"/>
      <c r="J85" s="94"/>
      <c r="K85" s="304">
        <v>0.05</v>
      </c>
      <c r="L85" s="867">
        <f>N78*K85</f>
        <v>208.14621538797988</v>
      </c>
      <c r="M85" s="868"/>
      <c r="N85" s="51"/>
    </row>
    <row r="86" spans="1:14" ht="15.75" thickBot="1">
      <c r="B86" s="831" t="s">
        <v>953</v>
      </c>
      <c r="C86" s="832"/>
      <c r="D86" s="832"/>
      <c r="E86" s="832"/>
      <c r="F86" s="832"/>
      <c r="G86" s="832"/>
      <c r="H86" s="832"/>
      <c r="I86" s="832"/>
      <c r="J86" s="832"/>
      <c r="K86" s="832"/>
      <c r="L86" s="832"/>
      <c r="M86" s="833"/>
      <c r="N86" s="52">
        <f>L83+L84+L85</f>
        <v>1248.8772923278793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5411.8016000874768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290</v>
      </c>
      <c r="B37" s="844" t="str">
        <f>VLOOKUP(A37,EQUIPOS!A7:D154,3,FALSE)</f>
        <v>Planta trituradora</v>
      </c>
      <c r="C37" s="845"/>
      <c r="D37" s="845"/>
      <c r="E37" s="845"/>
      <c r="F37" s="845"/>
      <c r="G37" s="845"/>
      <c r="H37" s="846"/>
      <c r="I37" s="266"/>
      <c r="J37" s="267"/>
      <c r="K37" s="268">
        <f>VLOOKUP(A37,EQUIPOS!A7:D164,4,FALSE)</f>
        <v>595876.44794218719</v>
      </c>
      <c r="L37" s="269"/>
      <c r="M37" s="270">
        <v>30</v>
      </c>
      <c r="N37" s="271">
        <f t="shared" ref="N37:N43" si="0">K37/M37</f>
        <v>19862.548264739573</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106807.312432789</v>
      </c>
      <c r="L38" s="269"/>
      <c r="M38" s="270">
        <v>9</v>
      </c>
      <c r="N38" s="271">
        <f t="shared" si="0"/>
        <v>11867.479159198778</v>
      </c>
    </row>
    <row r="39" spans="1:14">
      <c r="A39" t="s">
        <v>173</v>
      </c>
      <c r="B39" s="844" t="str">
        <f>VLOOKUP(A39,EQUIPOS!A9:D154,3,FALSE)</f>
        <v>Compactador neumático de Potencia 70 HP, peso de 13 ton</v>
      </c>
      <c r="C39" s="845"/>
      <c r="D39" s="845"/>
      <c r="E39" s="845"/>
      <c r="F39" s="845"/>
      <c r="G39" s="845"/>
      <c r="H39" s="846"/>
      <c r="I39" s="266"/>
      <c r="J39" s="267"/>
      <c r="K39" s="268">
        <f>VLOOKUP(A39,EQUIPOS!A9:D166,4,FALSE)</f>
        <v>134882.53764016461</v>
      </c>
      <c r="L39" s="269"/>
      <c r="M39" s="270">
        <v>9</v>
      </c>
      <c r="N39" s="271">
        <f t="shared" si="0"/>
        <v>14986.948626684956</v>
      </c>
    </row>
    <row r="40" spans="1:14">
      <c r="A40" t="s">
        <v>286</v>
      </c>
      <c r="B40" s="844" t="str">
        <f>VLOOKUP(A40,EQUIPOS!A10:D154,3,FALSE)</f>
        <v>Planta de asfalto en frio</v>
      </c>
      <c r="C40" s="845"/>
      <c r="D40" s="845"/>
      <c r="E40" s="845"/>
      <c r="F40" s="845"/>
      <c r="G40" s="845"/>
      <c r="H40" s="846"/>
      <c r="I40" s="266"/>
      <c r="J40" s="267"/>
      <c r="K40" s="268">
        <f>VLOOKUP(A40,EQUIPOS!A10:D167,4,FALSE)</f>
        <v>302600.94159284019</v>
      </c>
      <c r="L40" s="269"/>
      <c r="M40" s="270">
        <v>9</v>
      </c>
      <c r="N40" s="271">
        <f t="shared" si="0"/>
        <v>33622.326843648909</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N77*M46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133066.44835653508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71.022752511655938</v>
      </c>
      <c r="N54" s="271">
        <f>K54*M54</f>
        <v>1775.5688127913984</v>
      </c>
    </row>
    <row r="55" spans="1:14" ht="15.75" thickBot="1">
      <c r="B55" s="43"/>
      <c r="C55" s="280"/>
      <c r="D55" s="280"/>
      <c r="E55" s="280"/>
      <c r="F55" s="280"/>
      <c r="G55" s="280"/>
      <c r="H55" s="280"/>
      <c r="I55" s="267"/>
      <c r="J55" s="223"/>
      <c r="K55" s="281"/>
      <c r="L55" s="266"/>
      <c r="M55" s="282"/>
      <c r="N55" s="283"/>
    </row>
    <row r="56" spans="1:14" ht="15.75" thickBot="1">
      <c r="B56" s="831" t="s">
        <v>953</v>
      </c>
      <c r="C56" s="832"/>
      <c r="D56" s="832"/>
      <c r="E56" s="832"/>
      <c r="F56" s="832"/>
      <c r="G56" s="832"/>
      <c r="H56" s="832"/>
      <c r="I56" s="832"/>
      <c r="J56" s="832"/>
      <c r="K56" s="832"/>
      <c r="L56" s="832"/>
      <c r="M56" s="833"/>
      <c r="N56" s="393">
        <f>SUM(N53:N55)</f>
        <v>86793.804515208583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35">
        <f>VLOOKUP(A61,TRANSPORTE!A5:D117,4,FALSE)</f>
        <v>1402.2271640256026</v>
      </c>
      <c r="M61" s="836"/>
      <c r="N61" s="286">
        <f>K61*L61</f>
        <v>1752.7839550320032</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35">
        <f>VLOOKUP(A62,TRANSPORTE!A6:D117,4,FALSE)</f>
        <v>1402.2271640256026</v>
      </c>
      <c r="M62" s="836"/>
      <c r="N62" s="286">
        <f>K62*L62</f>
        <v>1963.1180296358436</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3715.9019846678466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SUM(N72:N76)</f>
        <v>9718.9390143891651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N48+N56+N67+N77</f>
        <v>233295.09387080069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46659.01877416014</v>
      </c>
      <c r="M84" s="866"/>
      <c r="N84" s="51"/>
    </row>
    <row r="85" spans="1:14">
      <c r="B85" s="89" t="s">
        <v>973</v>
      </c>
      <c r="C85" s="90"/>
      <c r="D85" s="90"/>
      <c r="E85" s="90"/>
      <c r="F85" s="90"/>
      <c r="G85" s="90"/>
      <c r="H85" s="90"/>
      <c r="I85" s="87"/>
      <c r="J85" s="88"/>
      <c r="K85" s="303">
        <v>0.05</v>
      </c>
      <c r="L85" s="865">
        <f>N79*K85</f>
        <v>11664.754693540035</v>
      </c>
      <c r="M85" s="866"/>
      <c r="N85" s="51"/>
    </row>
    <row r="86" spans="1:14" ht="15.75" thickBot="1">
      <c r="B86" s="91" t="s">
        <v>974</v>
      </c>
      <c r="C86" s="92"/>
      <c r="D86" s="92"/>
      <c r="E86" s="92"/>
      <c r="F86" s="92"/>
      <c r="G86" s="92"/>
      <c r="H86" s="92"/>
      <c r="I86" s="93"/>
      <c r="J86" s="94"/>
      <c r="K86" s="304">
        <v>0.05</v>
      </c>
      <c r="L86" s="867">
        <f>N79*K86</f>
        <v>11664.754693540035</v>
      </c>
      <c r="M86" s="868"/>
      <c r="N86" s="51"/>
    </row>
    <row r="87" spans="1:14" ht="15.75" thickBot="1">
      <c r="B87" s="831" t="s">
        <v>953</v>
      </c>
      <c r="C87" s="832"/>
      <c r="D87" s="832"/>
      <c r="E87" s="832"/>
      <c r="F87" s="832"/>
      <c r="G87" s="832"/>
      <c r="H87" s="832"/>
      <c r="I87" s="832"/>
      <c r="J87" s="832"/>
      <c r="K87" s="832"/>
      <c r="L87" s="832"/>
      <c r="M87" s="833"/>
      <c r="N87" s="52">
        <f>L84+L85+L86</f>
        <v>69988.528161240203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303283.6220320409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9" t="s">
        <v>2218</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2219</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8"/>
      <c r="K119" s="808"/>
      <c r="L119" s="808"/>
      <c r="M119" s="808"/>
      <c r="N119" s="809"/>
    </row>
    <row r="120" spans="2:14" ht="15.75" thickBot="1">
      <c r="B120" s="260" t="s">
        <v>2221</v>
      </c>
      <c r="C120" s="392"/>
      <c r="D120" s="392"/>
      <c r="E120" s="57"/>
      <c r="F120" s="57"/>
      <c r="G120" s="57"/>
      <c r="H120" s="57"/>
      <c r="I120" s="57"/>
      <c r="J120" s="810"/>
      <c r="K120" s="810"/>
      <c r="L120" s="810"/>
      <c r="M120" s="810"/>
      <c r="N120" s="81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106807.312432789</v>
      </c>
      <c r="L37" s="269"/>
      <c r="M37" s="270">
        <v>9</v>
      </c>
      <c r="N37" s="271">
        <f t="shared" ref="N37:N43" si="0">K37/M37</f>
        <v>11867.479159198778</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134882.53764016461</v>
      </c>
      <c r="L38" s="269"/>
      <c r="M38" s="270">
        <v>9</v>
      </c>
      <c r="N38" s="271">
        <f t="shared" si="0"/>
        <v>14986.948626684956</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971.8939014389166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133066.44835653505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233295.09387080063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46659.018774160126</v>
      </c>
      <c r="M88" s="866"/>
      <c r="N88" s="51"/>
    </row>
    <row r="89" spans="1:14">
      <c r="B89" s="89" t="s">
        <v>973</v>
      </c>
      <c r="C89" s="90"/>
      <c r="D89" s="90"/>
      <c r="E89" s="90"/>
      <c r="F89" s="90"/>
      <c r="G89" s="90"/>
      <c r="H89" s="90"/>
      <c r="I89" s="87"/>
      <c r="J89" s="88"/>
      <c r="K89" s="303">
        <v>0.05</v>
      </c>
      <c r="L89" s="865">
        <f>N83*K89</f>
        <v>11664.754693540031</v>
      </c>
      <c r="M89" s="866"/>
      <c r="N89" s="51"/>
    </row>
    <row r="90" spans="1:14" ht="15.75" thickBot="1">
      <c r="B90" s="91" t="s">
        <v>974</v>
      </c>
      <c r="C90" s="92"/>
      <c r="D90" s="92"/>
      <c r="E90" s="92"/>
      <c r="F90" s="92"/>
      <c r="G90" s="92"/>
      <c r="H90" s="92"/>
      <c r="I90" s="93"/>
      <c r="J90" s="94"/>
      <c r="K90" s="304">
        <v>0.05</v>
      </c>
      <c r="L90" s="867">
        <f>N83*K90</f>
        <v>11664.754693540031</v>
      </c>
      <c r="M90" s="868"/>
      <c r="N90" s="51"/>
    </row>
    <row r="91" spans="1:14" ht="15.75" thickBot="1">
      <c r="B91" s="831" t="s">
        <v>953</v>
      </c>
      <c r="C91" s="832"/>
      <c r="D91" s="832"/>
      <c r="E91" s="832"/>
      <c r="F91" s="832"/>
      <c r="G91" s="832"/>
      <c r="H91" s="832"/>
      <c r="I91" s="832"/>
      <c r="J91" s="832"/>
      <c r="K91" s="832"/>
      <c r="L91" s="832"/>
      <c r="M91" s="833"/>
      <c r="N91" s="52">
        <f>L88+L89+L90</f>
        <v>69988.528161240189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303283.62203204085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106807.312432789</v>
      </c>
      <c r="L37" s="269"/>
      <c r="M37" s="270">
        <v>9</v>
      </c>
      <c r="N37" s="271">
        <f t="shared" ref="N37:N43" si="0">K37/M37</f>
        <v>11867.479159198778</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134882.53764016461</v>
      </c>
      <c r="L38" s="269"/>
      <c r="M38" s="270">
        <v>9</v>
      </c>
      <c r="N38" s="271">
        <f t="shared" si="0"/>
        <v>14986.948626684956</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971.8939014389166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133066.44835653505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410">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35">
        <f>VLOOKUP(A64,TRANSPORTE!A5:D117,4,FALSE)</f>
        <v>1402.2271640256026</v>
      </c>
      <c r="M64" s="836"/>
      <c r="N64" s="286">
        <f>K64*L64</f>
        <v>1963.1180296358436</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233295.09387080063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46659.018774160126</v>
      </c>
      <c r="M88" s="866"/>
      <c r="N88" s="51"/>
    </row>
    <row r="89" spans="1:14">
      <c r="B89" s="89" t="s">
        <v>973</v>
      </c>
      <c r="C89" s="90"/>
      <c r="D89" s="90"/>
      <c r="E89" s="90"/>
      <c r="F89" s="90"/>
      <c r="G89" s="90"/>
      <c r="H89" s="90"/>
      <c r="I89" s="87"/>
      <c r="J89" s="88"/>
      <c r="K89" s="303">
        <v>0.05</v>
      </c>
      <c r="L89" s="865">
        <f>N83*K89</f>
        <v>11664.754693540031</v>
      </c>
      <c r="M89" s="866"/>
      <c r="N89" s="51"/>
    </row>
    <row r="90" spans="1:14" ht="15.75" thickBot="1">
      <c r="B90" s="91" t="s">
        <v>974</v>
      </c>
      <c r="C90" s="92"/>
      <c r="D90" s="92"/>
      <c r="E90" s="92"/>
      <c r="F90" s="92"/>
      <c r="G90" s="92"/>
      <c r="H90" s="92"/>
      <c r="I90" s="93"/>
      <c r="J90" s="94"/>
      <c r="K90" s="304">
        <v>0.05</v>
      </c>
      <c r="L90" s="867">
        <f>N83*K90</f>
        <v>11664.754693540031</v>
      </c>
      <c r="M90" s="868"/>
      <c r="N90" s="51"/>
    </row>
    <row r="91" spans="1:14" ht="15.75" thickBot="1">
      <c r="B91" s="831" t="s">
        <v>953</v>
      </c>
      <c r="C91" s="832"/>
      <c r="D91" s="832"/>
      <c r="E91" s="832"/>
      <c r="F91" s="832"/>
      <c r="G91" s="832"/>
      <c r="H91" s="832"/>
      <c r="I91" s="832"/>
      <c r="J91" s="832"/>
      <c r="K91" s="832"/>
      <c r="L91" s="832"/>
      <c r="M91" s="833"/>
      <c r="N91" s="52">
        <f>L88+L89+L90</f>
        <v>69988.528161240189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52">
        <f>N83+N91</f>
        <v>303283.62203204085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106807.312432789</v>
      </c>
      <c r="L37" s="269"/>
      <c r="M37" s="270">
        <v>7</v>
      </c>
      <c r="N37" s="271">
        <f t="shared" ref="N37:N43" si="0">K37/M37</f>
        <v>15258.187490398428</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134882.53764016461</v>
      </c>
      <c r="L38" s="269"/>
      <c r="M38" s="270">
        <v>7</v>
      </c>
      <c r="N38" s="271">
        <f t="shared" si="0"/>
        <v>19268.933948594942</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7</v>
      </c>
      <c r="N42" s="271">
        <f t="shared" si="0"/>
        <v>40073.579846644083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1110.7358873587618</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149783.22396148543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1402.2271640256026</v>
      </c>
      <c r="N65" s="411">
        <f>K65*M65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11107.358873587618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251400.28933494948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50280.057866989897</v>
      </c>
      <c r="M88" s="866"/>
      <c r="N88" s="51"/>
    </row>
    <row r="89" spans="1:14">
      <c r="B89" s="89" t="s">
        <v>973</v>
      </c>
      <c r="C89" s="90"/>
      <c r="D89" s="90"/>
      <c r="E89" s="90"/>
      <c r="F89" s="90"/>
      <c r="G89" s="90"/>
      <c r="H89" s="90"/>
      <c r="I89" s="87"/>
      <c r="J89" s="88"/>
      <c r="K89" s="303">
        <v>0.05</v>
      </c>
      <c r="L89" s="865">
        <f>N83*K89</f>
        <v>12570.014466747474</v>
      </c>
      <c r="M89" s="866"/>
      <c r="N89" s="51"/>
    </row>
    <row r="90" spans="1:14" ht="15.75" thickBot="1">
      <c r="B90" s="91" t="s">
        <v>974</v>
      </c>
      <c r="C90" s="92"/>
      <c r="D90" s="92"/>
      <c r="E90" s="92"/>
      <c r="F90" s="92"/>
      <c r="G90" s="92"/>
      <c r="H90" s="92"/>
      <c r="I90" s="93"/>
      <c r="J90" s="94"/>
      <c r="K90" s="304">
        <v>0.05</v>
      </c>
      <c r="L90" s="867">
        <f>N83*K90</f>
        <v>12570.014466747474</v>
      </c>
      <c r="M90" s="868"/>
      <c r="N90" s="51"/>
    </row>
    <row r="91" spans="1:14" ht="15.75" thickBot="1">
      <c r="B91" s="831" t="s">
        <v>953</v>
      </c>
      <c r="C91" s="832"/>
      <c r="D91" s="832"/>
      <c r="E91" s="832"/>
      <c r="F91" s="832"/>
      <c r="G91" s="832"/>
      <c r="H91" s="832"/>
      <c r="I91" s="832"/>
      <c r="J91" s="832"/>
      <c r="K91" s="832"/>
      <c r="L91" s="832"/>
      <c r="M91" s="833"/>
      <c r="N91" s="52">
        <f>L88+L89+L90</f>
        <v>75420.086800484845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326820.37613543432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9</v>
      </c>
      <c r="N37" s="271">
        <f t="shared" ref="N37:N43" si="0">K37/M37</f>
        <v>14986.948626684956</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106807.312432789</v>
      </c>
      <c r="L38" s="269"/>
      <c r="M38" s="270">
        <v>9</v>
      </c>
      <c r="N38" s="271">
        <f t="shared" si="0"/>
        <v>11867.479159198778</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45"/>
      <c r="F46" s="845"/>
      <c r="G46" s="845"/>
      <c r="H46" s="846"/>
      <c r="I46" s="36"/>
      <c r="J46" s="37"/>
      <c r="K46" s="273"/>
      <c r="L46" s="275"/>
      <c r="M46" s="276"/>
      <c r="N46" s="277"/>
    </row>
    <row r="47" spans="1:14">
      <c r="B47" s="851" t="s">
        <v>952</v>
      </c>
      <c r="C47" s="964"/>
      <c r="D47" s="964"/>
      <c r="E47" s="38"/>
      <c r="F47" s="39"/>
      <c r="G47" s="39"/>
      <c r="H47" s="40"/>
      <c r="I47" s="36"/>
      <c r="J47" s="37"/>
      <c r="K47" s="278"/>
      <c r="L47" s="275"/>
      <c r="M47" s="400">
        <v>0.1</v>
      </c>
      <c r="N47" s="343">
        <f>N81*M47</f>
        <v>971.8939014389166</v>
      </c>
    </row>
    <row r="48" spans="1:14" ht="15.75" thickBot="1">
      <c r="B48" s="965"/>
      <c r="C48" s="966"/>
      <c r="D48" s="966"/>
      <c r="E48" s="966"/>
      <c r="F48" s="966"/>
      <c r="G48" s="966"/>
      <c r="H48" s="967"/>
      <c r="I48" s="853"/>
      <c r="J48" s="854"/>
      <c r="K48" s="41"/>
      <c r="L48" s="855"/>
      <c r="M48" s="968"/>
      <c r="N48" s="105"/>
    </row>
    <row r="49" spans="1:14" ht="15.75" thickBot="1">
      <c r="B49" s="831" t="s">
        <v>953</v>
      </c>
      <c r="C49" s="832"/>
      <c r="D49" s="832"/>
      <c r="E49" s="832"/>
      <c r="F49" s="832"/>
      <c r="G49" s="832"/>
      <c r="H49" s="832"/>
      <c r="I49" s="832"/>
      <c r="J49" s="832"/>
      <c r="K49" s="832"/>
      <c r="L49" s="832"/>
      <c r="M49" s="833"/>
      <c r="N49" s="393">
        <f>SUM(N36:N48)</f>
        <v>133066.44835653505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233295.09387080063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46659.018774160126</v>
      </c>
      <c r="M88" s="866"/>
      <c r="N88" s="51"/>
    </row>
    <row r="89" spans="1:14">
      <c r="B89" s="89" t="s">
        <v>973</v>
      </c>
      <c r="C89" s="90"/>
      <c r="D89" s="90"/>
      <c r="E89" s="90"/>
      <c r="F89" s="90"/>
      <c r="G89" s="90"/>
      <c r="H89" s="90"/>
      <c r="I89" s="87"/>
      <c r="J89" s="88"/>
      <c r="K89" s="303">
        <v>0.05</v>
      </c>
      <c r="L89" s="865">
        <f>N83*K89</f>
        <v>11664.754693540031</v>
      </c>
      <c r="M89" s="866"/>
      <c r="N89" s="51"/>
    </row>
    <row r="90" spans="1:14" ht="15.75" thickBot="1">
      <c r="B90" s="91" t="s">
        <v>974</v>
      </c>
      <c r="C90" s="92"/>
      <c r="D90" s="92"/>
      <c r="E90" s="92"/>
      <c r="F90" s="92"/>
      <c r="G90" s="92"/>
      <c r="H90" s="92"/>
      <c r="I90" s="93"/>
      <c r="J90" s="94"/>
      <c r="K90" s="304">
        <v>0.05</v>
      </c>
      <c r="L90" s="867">
        <f>N83*K90</f>
        <v>11664.754693540031</v>
      </c>
      <c r="M90" s="868"/>
      <c r="N90" s="51"/>
    </row>
    <row r="91" spans="1:14" ht="15.75" thickBot="1">
      <c r="B91" s="831" t="s">
        <v>953</v>
      </c>
      <c r="C91" s="832"/>
      <c r="D91" s="832"/>
      <c r="E91" s="832"/>
      <c r="F91" s="832"/>
      <c r="G91" s="832"/>
      <c r="H91" s="832"/>
      <c r="I91" s="832"/>
      <c r="J91" s="832"/>
      <c r="K91" s="832"/>
      <c r="L91" s="832"/>
      <c r="M91" s="833"/>
      <c r="N91" s="52">
        <f>L88+L89+L90</f>
        <v>69988.528161240189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303283.62203204085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9</v>
      </c>
      <c r="N37" s="271">
        <f t="shared" ref="N37:N43" si="0">K37/M37</f>
        <v>14986.948626684956</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106807.312432789</v>
      </c>
      <c r="L38" s="269"/>
      <c r="M38" s="270">
        <v>9</v>
      </c>
      <c r="N38" s="271">
        <f t="shared" si="0"/>
        <v>11867.479159198778</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133066.44835653505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233295.09387080063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46659.018774160126</v>
      </c>
      <c r="M87" s="866"/>
      <c r="N87" s="51"/>
    </row>
    <row r="88" spans="1:14">
      <c r="B88" s="89" t="s">
        <v>973</v>
      </c>
      <c r="C88" s="90"/>
      <c r="D88" s="90"/>
      <c r="E88" s="90"/>
      <c r="F88" s="90"/>
      <c r="G88" s="90"/>
      <c r="H88" s="90"/>
      <c r="I88" s="87"/>
      <c r="J88" s="88"/>
      <c r="K88" s="303">
        <v>0.05</v>
      </c>
      <c r="L88" s="865">
        <f>N82*K88</f>
        <v>11664.754693540031</v>
      </c>
      <c r="M88" s="866"/>
      <c r="N88" s="51"/>
    </row>
    <row r="89" spans="1:14" ht="15.75" thickBot="1">
      <c r="B89" s="91" t="s">
        <v>974</v>
      </c>
      <c r="C89" s="92"/>
      <c r="D89" s="92"/>
      <c r="E89" s="92"/>
      <c r="F89" s="92"/>
      <c r="G89" s="92"/>
      <c r="H89" s="92"/>
      <c r="I89" s="93"/>
      <c r="J89" s="94"/>
      <c r="K89" s="304">
        <v>0.05</v>
      </c>
      <c r="L89" s="867">
        <f>N82*K89</f>
        <v>11664.754693540031</v>
      </c>
      <c r="M89" s="868"/>
      <c r="N89" s="51"/>
    </row>
    <row r="90" spans="1:14" ht="15.75" thickBot="1">
      <c r="B90" s="831" t="s">
        <v>953</v>
      </c>
      <c r="C90" s="832"/>
      <c r="D90" s="832"/>
      <c r="E90" s="832"/>
      <c r="F90" s="832"/>
      <c r="G90" s="832"/>
      <c r="H90" s="832"/>
      <c r="I90" s="832"/>
      <c r="J90" s="832"/>
      <c r="K90" s="832"/>
      <c r="L90" s="832"/>
      <c r="M90" s="833"/>
      <c r="N90" s="52">
        <f>L87+L88+L89</f>
        <v>69988.528161240189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303283.62203204085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9</v>
      </c>
      <c r="N37" s="271">
        <f t="shared" ref="N37:N43" si="0">K37/M37</f>
        <v>14986.948626684956</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106807.312432789</v>
      </c>
      <c r="L38" s="269"/>
      <c r="M38" s="270">
        <v>9</v>
      </c>
      <c r="N38" s="271">
        <f t="shared" si="0"/>
        <v>11867.479159198778</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9</v>
      </c>
      <c r="N42" s="271">
        <f t="shared" si="0"/>
        <v>31168.339880723175</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45"/>
      <c r="F46" s="845"/>
      <c r="G46" s="845"/>
      <c r="H46" s="846"/>
      <c r="I46" s="36"/>
      <c r="J46" s="37"/>
      <c r="K46" s="273"/>
      <c r="L46" s="275"/>
      <c r="M46" s="276"/>
      <c r="N46" s="277"/>
    </row>
    <row r="47" spans="1:14">
      <c r="B47" s="851" t="s">
        <v>952</v>
      </c>
      <c r="C47" s="964"/>
      <c r="D47" s="964"/>
      <c r="E47" s="38"/>
      <c r="F47" s="39"/>
      <c r="G47" s="39"/>
      <c r="H47" s="40"/>
      <c r="I47" s="36"/>
      <c r="J47" s="37"/>
      <c r="K47" s="278"/>
      <c r="L47" s="275"/>
      <c r="M47" s="400">
        <v>0.1</v>
      </c>
      <c r="N47" s="343">
        <f>N81*M47</f>
        <v>971.8939014389166</v>
      </c>
    </row>
    <row r="48" spans="1:14" ht="15.75" thickBot="1">
      <c r="B48" s="965"/>
      <c r="C48" s="966"/>
      <c r="D48" s="966"/>
      <c r="E48" s="966"/>
      <c r="F48" s="966"/>
      <c r="G48" s="966"/>
      <c r="H48" s="967"/>
      <c r="I48" s="853"/>
      <c r="J48" s="854"/>
      <c r="K48" s="41"/>
      <c r="L48" s="855"/>
      <c r="M48" s="968"/>
      <c r="N48" s="105"/>
    </row>
    <row r="49" spans="1:14" ht="15.75" thickBot="1">
      <c r="B49" s="831" t="s">
        <v>953</v>
      </c>
      <c r="C49" s="832"/>
      <c r="D49" s="832"/>
      <c r="E49" s="832"/>
      <c r="F49" s="832"/>
      <c r="G49" s="832"/>
      <c r="H49" s="832"/>
      <c r="I49" s="832"/>
      <c r="J49" s="832"/>
      <c r="K49" s="832"/>
      <c r="L49" s="832"/>
      <c r="M49" s="833"/>
      <c r="N49" s="393">
        <f>SUM(N36:N48)</f>
        <v>133066.44835653505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233295.09387080063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46659.018774160126</v>
      </c>
      <c r="M88" s="866"/>
      <c r="N88" s="51"/>
    </row>
    <row r="89" spans="1:14">
      <c r="B89" s="89" t="s">
        <v>973</v>
      </c>
      <c r="C89" s="90"/>
      <c r="D89" s="90"/>
      <c r="E89" s="90"/>
      <c r="F89" s="90"/>
      <c r="G89" s="90"/>
      <c r="H89" s="90"/>
      <c r="I89" s="87"/>
      <c r="J89" s="88"/>
      <c r="K89" s="303">
        <v>0.05</v>
      </c>
      <c r="L89" s="865">
        <f>N83*K89</f>
        <v>11664.754693540031</v>
      </c>
      <c r="M89" s="866"/>
      <c r="N89" s="51"/>
    </row>
    <row r="90" spans="1:14" ht="15.75" thickBot="1">
      <c r="B90" s="91" t="s">
        <v>974</v>
      </c>
      <c r="C90" s="92"/>
      <c r="D90" s="92"/>
      <c r="E90" s="92"/>
      <c r="F90" s="92"/>
      <c r="G90" s="92"/>
      <c r="H90" s="92"/>
      <c r="I90" s="93"/>
      <c r="J90" s="94"/>
      <c r="K90" s="304">
        <v>0.05</v>
      </c>
      <c r="L90" s="867">
        <f>N83*K90</f>
        <v>11664.754693540031</v>
      </c>
      <c r="M90" s="868"/>
      <c r="N90" s="51"/>
    </row>
    <row r="91" spans="1:14" ht="15.75" thickBot="1">
      <c r="B91" s="831" t="s">
        <v>953</v>
      </c>
      <c r="C91" s="832"/>
      <c r="D91" s="832"/>
      <c r="E91" s="832"/>
      <c r="F91" s="832"/>
      <c r="G91" s="832"/>
      <c r="H91" s="832"/>
      <c r="I91" s="832"/>
      <c r="J91" s="832"/>
      <c r="K91" s="832"/>
      <c r="L91" s="832"/>
      <c r="M91" s="833"/>
      <c r="N91" s="52">
        <f>L88+L89+L90</f>
        <v>69988.528161240189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303283.62203204085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1067</v>
      </c>
      <c r="C31" s="969" t="s">
        <v>1580</v>
      </c>
      <c r="D31" s="969"/>
      <c r="E31" s="969"/>
      <c r="F31" s="970"/>
      <c r="G31" s="970"/>
      <c r="H31" s="970"/>
      <c r="I31" s="970"/>
      <c r="J31" s="970"/>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7</v>
      </c>
      <c r="N37" s="271">
        <f t="shared" ref="N37:N43" si="0">K37/M37</f>
        <v>19268.933948594942</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106807.312432789</v>
      </c>
      <c r="L38" s="269"/>
      <c r="M38" s="270">
        <v>7</v>
      </c>
      <c r="N38" s="271">
        <f t="shared" si="0"/>
        <v>15258.187490398428</v>
      </c>
    </row>
    <row r="39" spans="1:14">
      <c r="A39" t="s">
        <v>286</v>
      </c>
      <c r="B39" s="844" t="str">
        <f>VLOOKUP(A39,EQUIPOS!A9:D154,3,FALSE)</f>
        <v>Planta de asfalto en frio</v>
      </c>
      <c r="C39" s="845"/>
      <c r="D39" s="845"/>
      <c r="E39" s="845"/>
      <c r="F39" s="845"/>
      <c r="G39" s="845"/>
      <c r="H39" s="846"/>
      <c r="I39" s="266"/>
      <c r="J39" s="267"/>
      <c r="K39" s="268">
        <f>VLOOKUP(A39,EQUIPOS!A9:D166,4,FALSE)</f>
        <v>302600.94159284019</v>
      </c>
      <c r="L39" s="269"/>
      <c r="M39" s="270">
        <v>9</v>
      </c>
      <c r="N39" s="271">
        <f t="shared" si="0"/>
        <v>33622.326843648909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7</v>
      </c>
      <c r="N42" s="271">
        <f t="shared" si="0"/>
        <v>40073.579846644083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9</v>
      </c>
      <c r="N43" s="271">
        <f t="shared" si="0"/>
        <v>6329.3222182393474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1110.7358873587618</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149783.22396148543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11107.358873587618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251400.28933494948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50280.057866989897</v>
      </c>
      <c r="M87" s="866"/>
      <c r="N87" s="51"/>
    </row>
    <row r="88" spans="1:14">
      <c r="B88" s="89" t="s">
        <v>973</v>
      </c>
      <c r="C88" s="90"/>
      <c r="D88" s="90"/>
      <c r="E88" s="90"/>
      <c r="F88" s="90"/>
      <c r="G88" s="90"/>
      <c r="H88" s="90"/>
      <c r="I88" s="87"/>
      <c r="J88" s="88"/>
      <c r="K88" s="303">
        <v>0.05</v>
      </c>
      <c r="L88" s="865">
        <f>N82*K88</f>
        <v>12570.014466747474</v>
      </c>
      <c r="M88" s="866"/>
      <c r="N88" s="51"/>
    </row>
    <row r="89" spans="1:14" ht="15.75" thickBot="1">
      <c r="B89" s="91" t="s">
        <v>974</v>
      </c>
      <c r="C89" s="92"/>
      <c r="D89" s="92"/>
      <c r="E89" s="92"/>
      <c r="F89" s="92"/>
      <c r="G89" s="92"/>
      <c r="H89" s="92"/>
      <c r="I89" s="93"/>
      <c r="J89" s="94"/>
      <c r="K89" s="304">
        <v>0.05</v>
      </c>
      <c r="L89" s="867">
        <f>N82*K89</f>
        <v>12570.014466747474</v>
      </c>
      <c r="M89" s="868"/>
      <c r="N89" s="51"/>
    </row>
    <row r="90" spans="1:14" ht="15.75" thickBot="1">
      <c r="B90" s="831" t="s">
        <v>953</v>
      </c>
      <c r="C90" s="832"/>
      <c r="D90" s="832"/>
      <c r="E90" s="832"/>
      <c r="F90" s="832"/>
      <c r="G90" s="832"/>
      <c r="H90" s="832"/>
      <c r="I90" s="832"/>
      <c r="J90" s="832"/>
      <c r="K90" s="832"/>
      <c r="L90" s="832"/>
      <c r="M90" s="833"/>
      <c r="N90" s="52">
        <f>L87+L88+L89</f>
        <v>75420.086800484845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326820.37613543432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44"/>
      <c r="C47" s="845"/>
      <c r="D47" s="845"/>
      <c r="E47" s="845"/>
      <c r="F47" s="845"/>
      <c r="G47" s="845"/>
      <c r="H47" s="846"/>
      <c r="I47" s="847"/>
      <c r="J47" s="828"/>
      <c r="K47" s="268"/>
      <c r="L47" s="848"/>
      <c r="M47" s="849"/>
      <c r="N47" s="271"/>
    </row>
    <row r="48" spans="1:14">
      <c r="B48" s="844"/>
      <c r="C48" s="845"/>
      <c r="D48" s="845"/>
      <c r="E48" s="850"/>
      <c r="F48" s="845"/>
      <c r="G48" s="845"/>
      <c r="H48" s="846"/>
      <c r="I48" s="36"/>
      <c r="J48" s="37"/>
      <c r="K48" s="273"/>
      <c r="L48" s="275"/>
      <c r="M48" s="276"/>
      <c r="N48" s="277"/>
    </row>
    <row r="49" spans="1:14">
      <c r="B49" s="851" t="s">
        <v>952</v>
      </c>
      <c r="C49" s="852"/>
      <c r="D49" s="852"/>
      <c r="E49" s="38"/>
      <c r="F49" s="39"/>
      <c r="G49" s="39"/>
      <c r="H49" s="40"/>
      <c r="I49" s="36"/>
      <c r="J49" s="37"/>
      <c r="K49" s="278"/>
      <c r="L49" s="275"/>
      <c r="M49" s="400">
        <v>0.1</v>
      </c>
      <c r="N49" s="343">
        <f>N83*M49</f>
        <v>874.7045112950251</v>
      </c>
    </row>
    <row r="50" spans="1:14" ht="15.75" thickBot="1">
      <c r="B50" s="844"/>
      <c r="C50" s="845"/>
      <c r="D50" s="845"/>
      <c r="E50" s="845"/>
      <c r="F50" s="845"/>
      <c r="G50" s="845"/>
      <c r="H50" s="846"/>
      <c r="I50" s="853"/>
      <c r="J50" s="854"/>
      <c r="K50" s="41"/>
      <c r="L50" s="855"/>
      <c r="M50" s="856"/>
      <c r="N50" s="105"/>
    </row>
    <row r="51" spans="1:14" ht="15.75" thickBot="1">
      <c r="B51" s="831" t="s">
        <v>953</v>
      </c>
      <c r="C51" s="832"/>
      <c r="D51" s="832"/>
      <c r="E51" s="832"/>
      <c r="F51" s="832"/>
      <c r="G51" s="832"/>
      <c r="H51" s="832"/>
      <c r="I51" s="832"/>
      <c r="J51" s="832"/>
      <c r="K51" s="832"/>
      <c r="L51" s="832"/>
      <c r="M51" s="833"/>
      <c r="N51" s="393">
        <f>SUM(N36:N50)</f>
        <v>135556.91834903986</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22" t="s">
        <v>944</v>
      </c>
      <c r="C55" s="823"/>
      <c r="D55" s="823"/>
      <c r="E55" s="823"/>
      <c r="F55" s="823"/>
      <c r="G55" s="823"/>
      <c r="H55" s="823"/>
      <c r="I55" s="824"/>
      <c r="J55" s="314" t="s">
        <v>945</v>
      </c>
      <c r="K55" s="85" t="s">
        <v>946</v>
      </c>
      <c r="L55" s="825" t="s">
        <v>955</v>
      </c>
      <c r="M55" s="824"/>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60727.311216012276</v>
      </c>
      <c r="N56" s="271">
        <f>K56*M56</f>
        <v>85018.23570241718</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71.022752511655938</v>
      </c>
      <c r="N57" s="271">
        <f>K57*M57</f>
        <v>1775.5688127913984</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26"/>
      <c r="C60" s="827"/>
      <c r="D60" s="827"/>
      <c r="E60" s="827"/>
      <c r="F60" s="827"/>
      <c r="G60" s="827"/>
      <c r="H60" s="827"/>
      <c r="I60" s="828"/>
      <c r="J60" s="42"/>
      <c r="K60" s="44"/>
      <c r="L60" s="829"/>
      <c r="M60" s="830"/>
      <c r="N60" s="45"/>
    </row>
    <row r="61" spans="1:14" ht="15.75" thickBot="1">
      <c r="B61" s="831" t="s">
        <v>953</v>
      </c>
      <c r="C61" s="832"/>
      <c r="D61" s="832"/>
      <c r="E61" s="832"/>
      <c r="F61" s="832"/>
      <c r="G61" s="832"/>
      <c r="H61" s="832"/>
      <c r="I61" s="832"/>
      <c r="J61" s="832"/>
      <c r="K61" s="832"/>
      <c r="L61" s="832"/>
      <c r="M61" s="833"/>
      <c r="N61" s="393">
        <f>SUM(N56:N60)</f>
        <v>86793.804515208583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35">
        <f>VLOOKUP(A66,TRANSPORTE!A5:D117,4,FALSE)</f>
        <v>1402.2271640256026</v>
      </c>
      <c r="M66" s="836"/>
      <c r="N66" s="286">
        <f>K66*L66</f>
        <v>1963.1180296358436</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35">
        <f>VLOOKUP(A67,TRANSPORTE!A6:D117,4,FALSE)</f>
        <v>1402.2271640256026</v>
      </c>
      <c r="M67" s="836"/>
      <c r="N67" s="286">
        <f>K67*L67</f>
        <v>1752.7839550320032</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3715.9019846678466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45"/>
    </row>
    <row r="83" spans="1:14" ht="15.75" thickBot="1">
      <c r="B83" s="837" t="s">
        <v>953</v>
      </c>
      <c r="C83" s="838"/>
      <c r="D83" s="838"/>
      <c r="E83" s="838"/>
      <c r="F83" s="838"/>
      <c r="G83" s="838"/>
      <c r="H83" s="838"/>
      <c r="I83" s="838"/>
      <c r="J83" s="838"/>
      <c r="K83" s="838"/>
      <c r="L83" s="838"/>
      <c r="M83" s="839"/>
      <c r="N83" s="300">
        <f>SUM(N77:N82)</f>
        <v>8747.0451129502508</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N51+N61+N72+N83</f>
        <v>234813.66996186654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46962.733992373309</v>
      </c>
      <c r="M90" s="866"/>
      <c r="N90" s="51"/>
    </row>
    <row r="91" spans="1:14">
      <c r="B91" s="89" t="s">
        <v>973</v>
      </c>
      <c r="C91" s="90"/>
      <c r="D91" s="90"/>
      <c r="E91" s="90"/>
      <c r="F91" s="90"/>
      <c r="G91" s="90"/>
      <c r="H91" s="90"/>
      <c r="I91" s="87"/>
      <c r="J91" s="88"/>
      <c r="K91" s="303">
        <v>0.05</v>
      </c>
      <c r="L91" s="865">
        <f>N85*K91</f>
        <v>11740.683498093327</v>
      </c>
      <c r="M91" s="866"/>
      <c r="N91" s="51"/>
    </row>
    <row r="92" spans="1:14" ht="15.75" thickBot="1">
      <c r="B92" s="91" t="s">
        <v>974</v>
      </c>
      <c r="C92" s="92"/>
      <c r="D92" s="92"/>
      <c r="E92" s="92"/>
      <c r="F92" s="92"/>
      <c r="G92" s="92"/>
      <c r="H92" s="92"/>
      <c r="I92" s="93"/>
      <c r="J92" s="94"/>
      <c r="K92" s="304">
        <v>0.05</v>
      </c>
      <c r="L92" s="867">
        <f>N85*K92</f>
        <v>11740.683498093327</v>
      </c>
      <c r="M92" s="868"/>
      <c r="N92" s="51"/>
    </row>
    <row r="93" spans="1:14" ht="15.75" thickBot="1">
      <c r="B93" s="831" t="s">
        <v>953</v>
      </c>
      <c r="C93" s="832"/>
      <c r="D93" s="832"/>
      <c r="E93" s="832"/>
      <c r="F93" s="832"/>
      <c r="G93" s="832"/>
      <c r="H93" s="832"/>
      <c r="I93" s="832"/>
      <c r="J93" s="832"/>
      <c r="K93" s="832"/>
      <c r="L93" s="832"/>
      <c r="M93" s="833"/>
      <c r="N93" s="52">
        <f>L90+L91+L92</f>
        <v>70444.100988559963</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305257.77095042652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8"/>
      <c r="K125" s="808"/>
      <c r="L125" s="808"/>
      <c r="M125" s="808"/>
      <c r="N125" s="809"/>
    </row>
    <row r="126" spans="2:14" ht="15.75" thickBot="1">
      <c r="B126" s="260" t="s">
        <v>2221</v>
      </c>
      <c r="C126" s="392"/>
      <c r="D126" s="392"/>
      <c r="E126" s="57"/>
      <c r="F126" s="57"/>
      <c r="G126" s="57"/>
      <c r="H126" s="57"/>
      <c r="I126" s="57"/>
      <c r="J126" s="810"/>
      <c r="K126" s="810"/>
      <c r="L126" s="810"/>
      <c r="M126" s="810"/>
      <c r="N126"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835"/>
      <c r="M66" s="836"/>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ht="15" customHeight="1">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135556.91834903986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234813.66996186654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46962.733992373309</v>
      </c>
      <c r="M87" s="866"/>
      <c r="N87" s="51"/>
    </row>
    <row r="88" spans="1:14">
      <c r="B88" s="89" t="s">
        <v>973</v>
      </c>
      <c r="C88" s="90"/>
      <c r="D88" s="90"/>
      <c r="E88" s="90"/>
      <c r="F88" s="90"/>
      <c r="G88" s="90"/>
      <c r="H88" s="90"/>
      <c r="I88" s="87"/>
      <c r="J88" s="88"/>
      <c r="K88" s="303">
        <v>0.05</v>
      </c>
      <c r="L88" s="865">
        <f>N82*K88</f>
        <v>11740.683498093327</v>
      </c>
      <c r="M88" s="866"/>
      <c r="N88" s="51"/>
    </row>
    <row r="89" spans="1:14" ht="15.75" thickBot="1">
      <c r="B89" s="91" t="s">
        <v>974</v>
      </c>
      <c r="C89" s="92"/>
      <c r="D89" s="92"/>
      <c r="E89" s="92"/>
      <c r="F89" s="92"/>
      <c r="G89" s="92"/>
      <c r="H89" s="92"/>
      <c r="I89" s="93"/>
      <c r="J89" s="94"/>
      <c r="K89" s="304">
        <v>0.05</v>
      </c>
      <c r="L89" s="867">
        <f>N82*K89</f>
        <v>11740.683498093327</v>
      </c>
      <c r="M89" s="868"/>
      <c r="N89" s="51"/>
    </row>
    <row r="90" spans="1:14" ht="15.75" thickBot="1">
      <c r="B90" s="831" t="s">
        <v>953</v>
      </c>
      <c r="C90" s="832"/>
      <c r="D90" s="832"/>
      <c r="E90" s="832"/>
      <c r="F90" s="832"/>
      <c r="G90" s="832"/>
      <c r="H90" s="832"/>
      <c r="I90" s="832"/>
      <c r="J90" s="832"/>
      <c r="K90" s="832"/>
      <c r="L90" s="832"/>
      <c r="M90" s="833"/>
      <c r="N90" s="52">
        <f>L87+L88+L89</f>
        <v>70444.100988559963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305257.77095042652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135556.91834903986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234813.66996186654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46962.733992373309</v>
      </c>
      <c r="M87" s="866"/>
      <c r="N87" s="51"/>
    </row>
    <row r="88" spans="1:14">
      <c r="B88" s="89" t="s">
        <v>973</v>
      </c>
      <c r="C88" s="90"/>
      <c r="D88" s="90"/>
      <c r="E88" s="90"/>
      <c r="F88" s="90"/>
      <c r="G88" s="90"/>
      <c r="H88" s="90"/>
      <c r="I88" s="87"/>
      <c r="J88" s="88"/>
      <c r="K88" s="303">
        <v>0.05</v>
      </c>
      <c r="L88" s="865">
        <f>N82*K88</f>
        <v>11740.683498093327</v>
      </c>
      <c r="M88" s="866"/>
      <c r="N88" s="51"/>
    </row>
    <row r="89" spans="1:14" ht="15.75" thickBot="1">
      <c r="B89" s="91" t="s">
        <v>974</v>
      </c>
      <c r="C89" s="92"/>
      <c r="D89" s="92"/>
      <c r="E89" s="92"/>
      <c r="F89" s="92"/>
      <c r="G89" s="92"/>
      <c r="H89" s="92"/>
      <c r="I89" s="93"/>
      <c r="J89" s="94"/>
      <c r="K89" s="304">
        <v>0.05</v>
      </c>
      <c r="L89" s="867">
        <f>N82*K89</f>
        <v>11740.683498093327</v>
      </c>
      <c r="M89" s="868"/>
      <c r="N89" s="51"/>
    </row>
    <row r="90" spans="1:14" ht="15.75" thickBot="1">
      <c r="B90" s="831" t="s">
        <v>953</v>
      </c>
      <c r="C90" s="832"/>
      <c r="D90" s="832"/>
      <c r="E90" s="832"/>
      <c r="F90" s="832"/>
      <c r="G90" s="832"/>
      <c r="H90" s="832"/>
      <c r="I90" s="832"/>
      <c r="J90" s="832"/>
      <c r="K90" s="832"/>
      <c r="L90" s="832"/>
      <c r="M90" s="833"/>
      <c r="N90" s="52">
        <f>L87+L88+L89</f>
        <v>70444.100988559963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305257.77095042652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1293</v>
      </c>
      <c r="B65" s="46" t="str">
        <f>VLOOKUP(A65,TRANSPORTE!A6:D117,3,FALSE)</f>
        <v>Transporte de mezcla</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8</v>
      </c>
      <c r="N37" s="271">
        <f t="shared" ref="N37:N43" si="0">K37/M37</f>
        <v>16860.317205020576</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8</v>
      </c>
      <c r="N38" s="271">
        <f t="shared" si="0"/>
        <v>17831.716709551114</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8</v>
      </c>
      <c r="N39" s="271">
        <f t="shared" si="0"/>
        <v>48825.691363025289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8</v>
      </c>
      <c r="N42" s="271">
        <f t="shared" si="0"/>
        <v>35064.382365813573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8</v>
      </c>
      <c r="N43" s="271">
        <f t="shared" si="0"/>
        <v>7120.4874955192663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160794.62676696971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261023.27228123532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52204.654456247066</v>
      </c>
      <c r="M87" s="866"/>
      <c r="N87" s="51"/>
    </row>
    <row r="88" spans="1:14">
      <c r="B88" s="89" t="s">
        <v>973</v>
      </c>
      <c r="C88" s="90"/>
      <c r="D88" s="90"/>
      <c r="E88" s="90"/>
      <c r="F88" s="90"/>
      <c r="G88" s="90"/>
      <c r="H88" s="90"/>
      <c r="I88" s="87"/>
      <c r="J88" s="88"/>
      <c r="K88" s="303">
        <v>0.05</v>
      </c>
      <c r="L88" s="865">
        <f>N82*K88</f>
        <v>13051.163614061767</v>
      </c>
      <c r="M88" s="866"/>
      <c r="N88" s="51"/>
    </row>
    <row r="89" spans="1:14" ht="15.75" thickBot="1">
      <c r="B89" s="91" t="s">
        <v>974</v>
      </c>
      <c r="C89" s="92"/>
      <c r="D89" s="92"/>
      <c r="E89" s="92"/>
      <c r="F89" s="92"/>
      <c r="G89" s="92"/>
      <c r="H89" s="92"/>
      <c r="I89" s="93"/>
      <c r="J89" s="94"/>
      <c r="K89" s="304">
        <v>0.05</v>
      </c>
      <c r="L89" s="867">
        <f>N82*K89</f>
        <v>13051.163614061767</v>
      </c>
      <c r="M89" s="868"/>
      <c r="N89" s="51"/>
    </row>
    <row r="90" spans="1:14" ht="15.75" thickBot="1">
      <c r="B90" s="831" t="s">
        <v>953</v>
      </c>
      <c r="C90" s="832"/>
      <c r="D90" s="832"/>
      <c r="E90" s="832"/>
      <c r="F90" s="832"/>
      <c r="G90" s="832"/>
      <c r="H90" s="832"/>
      <c r="I90" s="832"/>
      <c r="J90" s="832"/>
      <c r="K90" s="832"/>
      <c r="L90" s="832"/>
      <c r="M90" s="833"/>
      <c r="N90" s="52">
        <f>L87+L88+L89</f>
        <v>78306.981684370592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339330.25396560592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8</v>
      </c>
      <c r="N37" s="271">
        <f t="shared" ref="N37:N43" si="0">K37/M37</f>
        <v>16860.317205020576</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8</v>
      </c>
      <c r="N38" s="271">
        <f t="shared" si="0"/>
        <v>17831.716709551114</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8</v>
      </c>
      <c r="N39" s="271">
        <f t="shared" si="0"/>
        <v>48825.691363025289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8</v>
      </c>
      <c r="N42" s="271">
        <f t="shared" si="0"/>
        <v>35064.382365813573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8</v>
      </c>
      <c r="N43" s="271">
        <f t="shared" si="0"/>
        <v>7120.4874955192663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160794.62676696971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127"/>
    </row>
    <row r="80" spans="1:15" ht="15.75" thickBot="1">
      <c r="B80" s="837" t="s">
        <v>953</v>
      </c>
      <c r="C80" s="838"/>
      <c r="D80" s="838"/>
      <c r="E80" s="838"/>
      <c r="F80" s="838"/>
      <c r="G80" s="838"/>
      <c r="H80" s="838"/>
      <c r="I80" s="838"/>
      <c r="J80" s="838"/>
      <c r="K80" s="838"/>
      <c r="L80" s="838"/>
      <c r="M80" s="839"/>
      <c r="N80" s="459">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261023.27228123532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52204.654456247066</v>
      </c>
      <c r="M87" s="866"/>
      <c r="N87" s="51"/>
    </row>
    <row r="88" spans="1:14">
      <c r="B88" s="89" t="s">
        <v>973</v>
      </c>
      <c r="C88" s="90"/>
      <c r="D88" s="90"/>
      <c r="E88" s="90"/>
      <c r="F88" s="90"/>
      <c r="G88" s="90"/>
      <c r="H88" s="90"/>
      <c r="I88" s="87"/>
      <c r="J88" s="88"/>
      <c r="K88" s="303">
        <v>0.05</v>
      </c>
      <c r="L88" s="865">
        <f>N82*K88</f>
        <v>13051.163614061767</v>
      </c>
      <c r="M88" s="866"/>
      <c r="N88" s="51"/>
    </row>
    <row r="89" spans="1:14" ht="15.75" thickBot="1">
      <c r="B89" s="91" t="s">
        <v>974</v>
      </c>
      <c r="C89" s="92"/>
      <c r="D89" s="92"/>
      <c r="E89" s="92"/>
      <c r="F89" s="92"/>
      <c r="G89" s="92"/>
      <c r="H89" s="92"/>
      <c r="I89" s="93"/>
      <c r="J89" s="94"/>
      <c r="K89" s="304">
        <v>0.05</v>
      </c>
      <c r="L89" s="867">
        <f>N82*K89</f>
        <v>13051.163614061767</v>
      </c>
      <c r="M89" s="868"/>
      <c r="N89" s="51"/>
    </row>
    <row r="90" spans="1:14" ht="15.75" thickBot="1">
      <c r="B90" s="831" t="s">
        <v>953</v>
      </c>
      <c r="C90" s="832"/>
      <c r="D90" s="832"/>
      <c r="E90" s="832"/>
      <c r="F90" s="832"/>
      <c r="G90" s="832"/>
      <c r="H90" s="832"/>
      <c r="I90" s="832"/>
      <c r="J90" s="832"/>
      <c r="K90" s="832"/>
      <c r="L90" s="832"/>
      <c r="M90" s="833"/>
      <c r="N90" s="52">
        <f>L87+L88+L89</f>
        <v>78306.981684370592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339330.25396560592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8</v>
      </c>
      <c r="N37" s="271">
        <f t="shared" ref="N37:N43" si="0">K37/M37</f>
        <v>16860.317205020576</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8</v>
      </c>
      <c r="N38" s="271">
        <f t="shared" si="0"/>
        <v>17831.716709551114</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8</v>
      </c>
      <c r="N39" s="271">
        <f t="shared" si="0"/>
        <v>48825.691363025289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8</v>
      </c>
      <c r="N42" s="271">
        <f t="shared" si="0"/>
        <v>35064.382365813573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8</v>
      </c>
      <c r="N43" s="271">
        <f t="shared" si="0"/>
        <v>7120.4874955192663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160794.62676696971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261023.27228123532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52204.654456247066</v>
      </c>
      <c r="M87" s="866"/>
      <c r="N87" s="51"/>
    </row>
    <row r="88" spans="1:14">
      <c r="B88" s="89" t="s">
        <v>973</v>
      </c>
      <c r="C88" s="90"/>
      <c r="D88" s="90"/>
      <c r="E88" s="90"/>
      <c r="F88" s="90"/>
      <c r="G88" s="90"/>
      <c r="H88" s="90"/>
      <c r="I88" s="87"/>
      <c r="J88" s="88"/>
      <c r="K88" s="303">
        <v>0.05</v>
      </c>
      <c r="L88" s="865">
        <f>N82*K88</f>
        <v>13051.163614061767</v>
      </c>
      <c r="M88" s="866"/>
      <c r="N88" s="51"/>
    </row>
    <row r="89" spans="1:14" ht="15.75" thickBot="1">
      <c r="B89" s="91" t="s">
        <v>974</v>
      </c>
      <c r="C89" s="92"/>
      <c r="D89" s="92"/>
      <c r="E89" s="92"/>
      <c r="F89" s="92"/>
      <c r="G89" s="92"/>
      <c r="H89" s="92"/>
      <c r="I89" s="93"/>
      <c r="J89" s="94"/>
      <c r="K89" s="304">
        <v>0.05</v>
      </c>
      <c r="L89" s="867">
        <f>N82*K89</f>
        <v>13051.163614061767</v>
      </c>
      <c r="M89" s="868"/>
      <c r="N89" s="51"/>
    </row>
    <row r="90" spans="1:14" ht="15.75" thickBot="1">
      <c r="B90" s="831" t="s">
        <v>953</v>
      </c>
      <c r="C90" s="832"/>
      <c r="D90" s="832"/>
      <c r="E90" s="832"/>
      <c r="F90" s="832"/>
      <c r="G90" s="832"/>
      <c r="H90" s="832"/>
      <c r="I90" s="832"/>
      <c r="J90" s="832"/>
      <c r="K90" s="832"/>
      <c r="L90" s="832"/>
      <c r="M90" s="833"/>
      <c r="N90" s="52">
        <f>L87+L88+L89</f>
        <v>78306.981684370592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339330.25396560592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135556.91834903986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234813.66996186654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46962.733992373309</v>
      </c>
      <c r="M87" s="866"/>
      <c r="N87" s="51"/>
    </row>
    <row r="88" spans="1:14">
      <c r="B88" s="89" t="s">
        <v>973</v>
      </c>
      <c r="C88" s="90"/>
      <c r="D88" s="90"/>
      <c r="E88" s="90"/>
      <c r="F88" s="90"/>
      <c r="G88" s="90"/>
      <c r="H88" s="90"/>
      <c r="I88" s="87"/>
      <c r="J88" s="88"/>
      <c r="K88" s="303">
        <v>0.05</v>
      </c>
      <c r="L88" s="865">
        <f>N82*K88</f>
        <v>11740.683498093327</v>
      </c>
      <c r="M88" s="866"/>
      <c r="N88" s="51"/>
    </row>
    <row r="89" spans="1:14" ht="15.75" thickBot="1">
      <c r="B89" s="91" t="s">
        <v>974</v>
      </c>
      <c r="C89" s="92"/>
      <c r="D89" s="92"/>
      <c r="E89" s="92"/>
      <c r="F89" s="92"/>
      <c r="G89" s="92"/>
      <c r="H89" s="92"/>
      <c r="I89" s="93"/>
      <c r="J89" s="94"/>
      <c r="K89" s="304">
        <v>0.05</v>
      </c>
      <c r="L89" s="867">
        <f>N82*K89</f>
        <v>11740.683498093327</v>
      </c>
      <c r="M89" s="868"/>
      <c r="N89" s="51"/>
    </row>
    <row r="90" spans="1:14" ht="15.75" thickBot="1">
      <c r="B90" s="831" t="s">
        <v>953</v>
      </c>
      <c r="C90" s="832"/>
      <c r="D90" s="832"/>
      <c r="E90" s="832"/>
      <c r="F90" s="832"/>
      <c r="G90" s="832"/>
      <c r="H90" s="832"/>
      <c r="I90" s="832"/>
      <c r="J90" s="832"/>
      <c r="K90" s="832"/>
      <c r="L90" s="832"/>
      <c r="M90" s="833"/>
      <c r="N90" s="52">
        <f>L87+L88+L89</f>
        <v>70444.100988559963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305257.77095042652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127"/>
    </row>
    <row r="81" spans="1:14" ht="15.75" thickBot="1">
      <c r="B81" s="837" t="s">
        <v>953</v>
      </c>
      <c r="C81" s="838"/>
      <c r="D81" s="838"/>
      <c r="E81" s="838"/>
      <c r="F81" s="838"/>
      <c r="G81" s="838"/>
      <c r="H81" s="838"/>
      <c r="I81" s="838"/>
      <c r="J81" s="838"/>
      <c r="K81" s="838"/>
      <c r="L81" s="838"/>
      <c r="M81" s="839"/>
      <c r="N81" s="459">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135556.91834903986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234813.66996186654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46962.733992373309</v>
      </c>
      <c r="M87" s="866"/>
      <c r="N87" s="51"/>
    </row>
    <row r="88" spans="1:14">
      <c r="B88" s="89" t="s">
        <v>973</v>
      </c>
      <c r="C88" s="90"/>
      <c r="D88" s="90"/>
      <c r="E88" s="90"/>
      <c r="F88" s="90"/>
      <c r="G88" s="90"/>
      <c r="H88" s="90"/>
      <c r="I88" s="87"/>
      <c r="J88" s="88"/>
      <c r="K88" s="303">
        <v>0.05</v>
      </c>
      <c r="L88" s="865">
        <f>N82*K88</f>
        <v>11740.683498093327</v>
      </c>
      <c r="M88" s="866"/>
      <c r="N88" s="51"/>
    </row>
    <row r="89" spans="1:14" ht="15.75" thickBot="1">
      <c r="B89" s="91" t="s">
        <v>974</v>
      </c>
      <c r="C89" s="92"/>
      <c r="D89" s="92"/>
      <c r="E89" s="92"/>
      <c r="F89" s="92"/>
      <c r="G89" s="92"/>
      <c r="H89" s="92"/>
      <c r="I89" s="93"/>
      <c r="J89" s="94"/>
      <c r="K89" s="304">
        <v>0.05</v>
      </c>
      <c r="L89" s="867">
        <f>N82*K89</f>
        <v>11740.683498093327</v>
      </c>
      <c r="M89" s="868"/>
      <c r="N89" s="51"/>
    </row>
    <row r="90" spans="1:14" ht="15.75" thickBot="1">
      <c r="B90" s="831" t="s">
        <v>953</v>
      </c>
      <c r="C90" s="832"/>
      <c r="D90" s="832"/>
      <c r="E90" s="832"/>
      <c r="F90" s="832"/>
      <c r="G90" s="832"/>
      <c r="H90" s="832"/>
      <c r="I90" s="832"/>
      <c r="J90" s="832"/>
      <c r="K90" s="832"/>
      <c r="L90" s="832"/>
      <c r="M90" s="833"/>
      <c r="N90" s="52">
        <f>L87+L88+L89</f>
        <v>70444.100988559963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305257.77095042652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8</v>
      </c>
      <c r="N37" s="271">
        <f t="shared" ref="N37:N43" si="0">K37/M37</f>
        <v>16860.317205020576</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8</v>
      </c>
      <c r="N38" s="271">
        <f t="shared" si="0"/>
        <v>17831.716709551114</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8</v>
      </c>
      <c r="N39" s="271">
        <f t="shared" si="0"/>
        <v>48825.691363025289</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8</v>
      </c>
      <c r="N42" s="271">
        <f t="shared" si="0"/>
        <v>35064.382365813573</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8</v>
      </c>
      <c r="N43" s="271">
        <f t="shared" si="0"/>
        <v>7120.4874955192663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160794.62676696971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261023.27228123532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52204.654456247066</v>
      </c>
      <c r="M87" s="866"/>
      <c r="N87" s="51"/>
    </row>
    <row r="88" spans="1:14">
      <c r="B88" s="89" t="s">
        <v>973</v>
      </c>
      <c r="C88" s="90"/>
      <c r="D88" s="90"/>
      <c r="E88" s="90"/>
      <c r="F88" s="90"/>
      <c r="G88" s="90"/>
      <c r="H88" s="90"/>
      <c r="I88" s="87"/>
      <c r="J88" s="88"/>
      <c r="K88" s="303">
        <v>0.05</v>
      </c>
      <c r="L88" s="865">
        <f>N82*K88</f>
        <v>13051.163614061767</v>
      </c>
      <c r="M88" s="866"/>
      <c r="N88" s="51"/>
    </row>
    <row r="89" spans="1:14" ht="15.75" thickBot="1">
      <c r="B89" s="91" t="s">
        <v>974</v>
      </c>
      <c r="C89" s="92"/>
      <c r="D89" s="92"/>
      <c r="E89" s="92"/>
      <c r="F89" s="92"/>
      <c r="G89" s="92"/>
      <c r="H89" s="92"/>
      <c r="I89" s="93"/>
      <c r="J89" s="94"/>
      <c r="K89" s="304">
        <v>0.05</v>
      </c>
      <c r="L89" s="867">
        <f>N82*K89</f>
        <v>13051.163614061767</v>
      </c>
      <c r="M89" s="868"/>
      <c r="N89" s="51"/>
    </row>
    <row r="90" spans="1:14" ht="15.75" thickBot="1">
      <c r="B90" s="831" t="s">
        <v>953</v>
      </c>
      <c r="C90" s="832"/>
      <c r="D90" s="832"/>
      <c r="E90" s="832"/>
      <c r="F90" s="832"/>
      <c r="G90" s="832"/>
      <c r="H90" s="832"/>
      <c r="I90" s="832"/>
      <c r="J90" s="832"/>
      <c r="K90" s="832"/>
      <c r="L90" s="832"/>
      <c r="M90" s="833"/>
      <c r="N90" s="52">
        <f>L87+L88+L89</f>
        <v>78306.981684370592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339330.25396560592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135556.91834903986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71.022752511655938</v>
      </c>
      <c r="N54" s="271">
        <f>K54*M54</f>
        <v>1775.5688127913984</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86793.804515208583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234813.66996186654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46962.733992373309</v>
      </c>
      <c r="M87" s="866"/>
      <c r="N87" s="51"/>
    </row>
    <row r="88" spans="1:14">
      <c r="B88" s="89" t="s">
        <v>973</v>
      </c>
      <c r="C88" s="90"/>
      <c r="D88" s="90"/>
      <c r="E88" s="90"/>
      <c r="F88" s="90"/>
      <c r="G88" s="90"/>
      <c r="H88" s="90"/>
      <c r="I88" s="87"/>
      <c r="J88" s="88"/>
      <c r="K88" s="303">
        <v>0.05</v>
      </c>
      <c r="L88" s="865">
        <f>N82*K88</f>
        <v>11740.683498093327</v>
      </c>
      <c r="M88" s="866"/>
      <c r="N88" s="51"/>
    </row>
    <row r="89" spans="1:14" ht="15.75" thickBot="1">
      <c r="B89" s="91" t="s">
        <v>974</v>
      </c>
      <c r="C89" s="92"/>
      <c r="D89" s="92"/>
      <c r="E89" s="92"/>
      <c r="F89" s="92"/>
      <c r="G89" s="92"/>
      <c r="H89" s="92"/>
      <c r="I89" s="93"/>
      <c r="J89" s="94"/>
      <c r="K89" s="304">
        <v>0.05</v>
      </c>
      <c r="L89" s="867">
        <f>N82*K89</f>
        <v>11740.683498093327</v>
      </c>
      <c r="M89" s="868"/>
      <c r="N89" s="51"/>
    </row>
    <row r="90" spans="1:14" ht="15.75" thickBot="1">
      <c r="B90" s="831" t="s">
        <v>953</v>
      </c>
      <c r="C90" s="832"/>
      <c r="D90" s="832"/>
      <c r="E90" s="832"/>
      <c r="F90" s="832"/>
      <c r="G90" s="832"/>
      <c r="H90" s="832"/>
      <c r="I90" s="832"/>
      <c r="J90" s="832"/>
      <c r="K90" s="832"/>
      <c r="L90" s="832"/>
      <c r="M90" s="833"/>
      <c r="N90" s="52">
        <f>L87+L88+L89</f>
        <v>70444.100988559963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305257.77095042652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178459.76088770002</v>
      </c>
      <c r="L36" s="269"/>
      <c r="M36" s="270">
        <v>30</v>
      </c>
      <c r="N36" s="271">
        <f>K36/M36</f>
        <v>5948.6586962566671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142653.73367640891</v>
      </c>
      <c r="L38" s="269"/>
      <c r="M38" s="270">
        <v>10</v>
      </c>
      <c r="N38" s="271">
        <f t="shared" si="0"/>
        <v>14265.373367640892</v>
      </c>
    </row>
    <row r="39" spans="1:14">
      <c r="A39" t="s">
        <v>284</v>
      </c>
      <c r="B39" s="844" t="str">
        <f>VLOOKUP(A39,EQUIPOS!A9:D154,3,FALSE)</f>
        <v>Planta de asfalto en caliente</v>
      </c>
      <c r="C39" s="845"/>
      <c r="D39" s="845"/>
      <c r="E39" s="845"/>
      <c r="F39" s="845"/>
      <c r="G39" s="845"/>
      <c r="H39" s="846"/>
      <c r="I39" s="266"/>
      <c r="J39" s="267"/>
      <c r="K39" s="268">
        <f>VLOOKUP(A39,EQUIPOS!A9:D166,4,FALSE)</f>
        <v>390605.53090420231</v>
      </c>
      <c r="L39" s="269"/>
      <c r="M39" s="270">
        <v>10</v>
      </c>
      <c r="N39" s="271">
        <f t="shared" si="0"/>
        <v>39060.553090420231</v>
      </c>
    </row>
    <row r="40" spans="1:14">
      <c r="A40" t="s">
        <v>290</v>
      </c>
      <c r="B40" s="844" t="str">
        <f>VLOOKUP(A40,EQUIPOS!A10:D154,3,FALSE)</f>
        <v>Planta trituradora</v>
      </c>
      <c r="C40" s="845"/>
      <c r="D40" s="845"/>
      <c r="E40" s="845"/>
      <c r="F40" s="845"/>
      <c r="G40" s="845"/>
      <c r="H40" s="846"/>
      <c r="I40" s="266"/>
      <c r="J40" s="267"/>
      <c r="K40" s="268">
        <f>VLOOKUP(A40,EQUIPOS!A10:D167,4,FALSE)</f>
        <v>595876.44794218719</v>
      </c>
      <c r="L40" s="269"/>
      <c r="M40" s="270">
        <v>30</v>
      </c>
      <c r="N40" s="271">
        <f t="shared" si="0"/>
        <v>19862.548264739573</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249267.92296814232</v>
      </c>
      <c r="L41" s="269"/>
      <c r="M41" s="270">
        <v>30</v>
      </c>
      <c r="N41" s="271">
        <f t="shared" si="0"/>
        <v>8308.930765604744</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280515.05892650859</v>
      </c>
      <c r="L42" s="269"/>
      <c r="M42" s="270">
        <v>10</v>
      </c>
      <c r="N42" s="271">
        <f t="shared" si="0"/>
        <v>28051.505892650857</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135556.91834903986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60727.311216012276</v>
      </c>
      <c r="N54" s="271">
        <f>K54*M54</f>
        <v>85018.23570241718</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71.022752511655938</v>
      </c>
      <c r="N55" s="271">
        <f>K55*M55</f>
        <v>1775.5688127913984</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86793.804515208583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1402.2271640256026</v>
      </c>
      <c r="M64" s="836"/>
      <c r="N64" s="286">
        <f>K64*L64</f>
        <v>1963.1180296358436</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35">
        <f>VLOOKUP(A65,TRANSPORTE!A6:D117,4,FALSE)</f>
        <v>1402.2271640256026</v>
      </c>
      <c r="M65" s="836"/>
      <c r="N65" s="286">
        <f>K65*L65</f>
        <v>1752.7839550320032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3715.9019846678466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234813.66996186654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46962.733992373309</v>
      </c>
      <c r="M88" s="866"/>
      <c r="N88" s="51"/>
    </row>
    <row r="89" spans="1:14">
      <c r="B89" s="89" t="s">
        <v>973</v>
      </c>
      <c r="C89" s="90"/>
      <c r="D89" s="90"/>
      <c r="E89" s="90"/>
      <c r="F89" s="90"/>
      <c r="G89" s="90"/>
      <c r="H89" s="90"/>
      <c r="I89" s="87"/>
      <c r="J89" s="88"/>
      <c r="K89" s="303">
        <v>0.05</v>
      </c>
      <c r="L89" s="865">
        <f>N83*K89</f>
        <v>11740.683498093327</v>
      </c>
      <c r="M89" s="866"/>
      <c r="N89" s="51"/>
    </row>
    <row r="90" spans="1:14" ht="15.75" thickBot="1">
      <c r="B90" s="91" t="s">
        <v>974</v>
      </c>
      <c r="C90" s="92"/>
      <c r="D90" s="92"/>
      <c r="E90" s="92"/>
      <c r="F90" s="92"/>
      <c r="G90" s="92"/>
      <c r="H90" s="92"/>
      <c r="I90" s="93"/>
      <c r="J90" s="94"/>
      <c r="K90" s="304">
        <v>0.05</v>
      </c>
      <c r="L90" s="867">
        <f>N83*K90</f>
        <v>11740.683498093327</v>
      </c>
      <c r="M90" s="868"/>
      <c r="N90" s="51"/>
    </row>
    <row r="91" spans="1:14" ht="15.75" thickBot="1">
      <c r="B91" s="831" t="s">
        <v>953</v>
      </c>
      <c r="C91" s="832"/>
      <c r="D91" s="832"/>
      <c r="E91" s="832"/>
      <c r="F91" s="832"/>
      <c r="G91" s="832"/>
      <c r="H91" s="832"/>
      <c r="I91" s="832"/>
      <c r="J91" s="832"/>
      <c r="K91" s="832"/>
      <c r="L91" s="832"/>
      <c r="M91" s="833"/>
      <c r="N91" s="52">
        <f>L88+L89+L90</f>
        <v>70444.100988559963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305257.77095042652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148</v>
      </c>
      <c r="B36" s="844" t="str">
        <f>VLOOKUP(A36,EQUIPOS!A6:D154,3,FALSE)</f>
        <v>Cargador : Potencia en el volante 110 hp, Clasificación de RPM del motor 2300.</v>
      </c>
      <c r="C36" s="845"/>
      <c r="D36" s="845"/>
      <c r="E36" s="845"/>
      <c r="F36" s="845"/>
      <c r="G36" s="845"/>
      <c r="H36" s="846"/>
      <c r="I36" s="266"/>
      <c r="J36" s="267"/>
      <c r="K36" s="268">
        <f>VLOOKUP(A36,EQUIPOS!A6:D163,4,FALSE)</f>
        <v>147495.8124071848</v>
      </c>
      <c r="L36" s="269"/>
      <c r="M36" s="270">
        <v>30</v>
      </c>
      <c r="N36" s="271">
        <f>K36/M36</f>
        <v>4916.5270802394934</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134882.53764016461</v>
      </c>
      <c r="L37" s="269"/>
      <c r="M37" s="270">
        <v>10</v>
      </c>
      <c r="N37" s="271">
        <f t="shared" ref="N37:N43" si="0">K37/M37</f>
        <v>13488.253764016461</v>
      </c>
    </row>
    <row r="38" spans="1:14">
      <c r="A38" t="s">
        <v>284</v>
      </c>
      <c r="B38" s="844" t="str">
        <f>VLOOKUP(A38,EQUIPOS!A8:D154,3,FALSE)</f>
        <v>Planta de asfalto en caliente</v>
      </c>
      <c r="C38" s="845"/>
      <c r="D38" s="845"/>
      <c r="E38" s="845"/>
      <c r="F38" s="845"/>
      <c r="G38" s="845"/>
      <c r="H38" s="846"/>
      <c r="I38" s="266"/>
      <c r="J38" s="267"/>
      <c r="K38" s="268">
        <f>VLOOKUP(A38,EQUIPOS!A8:D165,4,FALSE)</f>
        <v>390605.53090420231</v>
      </c>
      <c r="L38" s="269"/>
      <c r="M38" s="270">
        <v>10</v>
      </c>
      <c r="N38" s="271">
        <f t="shared" si="0"/>
        <v>39060.553090420231</v>
      </c>
    </row>
    <row r="39" spans="1:14">
      <c r="A39" t="s">
        <v>290</v>
      </c>
      <c r="B39" s="844" t="str">
        <f>VLOOKUP(A39,EQUIPOS!A9:D154,3,FALSE)</f>
        <v>Planta trituradora</v>
      </c>
      <c r="C39" s="845"/>
      <c r="D39" s="845"/>
      <c r="E39" s="845"/>
      <c r="F39" s="845"/>
      <c r="G39" s="845"/>
      <c r="H39" s="846"/>
      <c r="I39" s="266"/>
      <c r="J39" s="267"/>
      <c r="K39" s="268">
        <f>VLOOKUP(A39,EQUIPOS!A9:D166,4,FALSE)</f>
        <v>595876.44794218719</v>
      </c>
      <c r="L39" s="269"/>
      <c r="M39" s="270">
        <v>30</v>
      </c>
      <c r="N39" s="271">
        <f t="shared" si="0"/>
        <v>19862.548264739573</v>
      </c>
    </row>
    <row r="40" spans="1:14">
      <c r="A40" t="s">
        <v>316</v>
      </c>
      <c r="B40" s="844" t="str">
        <f>VLOOKUP(A40,EQUIPOS!A10:D154,3,FALSE)</f>
        <v>Retroexcavadora Tipo E-200 o  Equivalente</v>
      </c>
      <c r="C40" s="845"/>
      <c r="D40" s="845"/>
      <c r="E40" s="845"/>
      <c r="F40" s="845"/>
      <c r="G40" s="845"/>
      <c r="H40" s="846"/>
      <c r="I40" s="266"/>
      <c r="J40" s="267"/>
      <c r="K40" s="268">
        <f>VLOOKUP(A40,EQUIPOS!A10:D167,4,FALSE)</f>
        <v>183098.24988478114</v>
      </c>
      <c r="L40" s="269"/>
      <c r="M40" s="270">
        <v>30</v>
      </c>
      <c r="N40" s="271">
        <f t="shared" si="0"/>
        <v>6103.2749961593709</v>
      </c>
    </row>
    <row r="41" spans="1:14">
      <c r="A41" t="s">
        <v>358</v>
      </c>
      <c r="B41" s="844" t="str">
        <f>VLOOKUP(A41,EQUIPOS!A11:D155,3,FALSE)</f>
        <v xml:space="preserve">Terminadora de asfalto (Finisher), potencia en el volante 174 HP, R=20M3/H, velocidad de desplazamiento 114 m/min
</v>
      </c>
      <c r="C41" s="845"/>
      <c r="D41" s="845"/>
      <c r="E41" s="845"/>
      <c r="F41" s="845"/>
      <c r="G41" s="845"/>
      <c r="H41" s="846"/>
      <c r="I41" s="266"/>
      <c r="J41" s="267"/>
      <c r="K41" s="268">
        <f>VLOOKUP(A41,EQUIPOS!A11:D168,4,FALSE)</f>
        <v>280515.05892650859</v>
      </c>
      <c r="L41" s="269"/>
      <c r="M41" s="270">
        <v>10</v>
      </c>
      <c r="N41" s="271">
        <f t="shared" si="0"/>
        <v>28051.505892650857</v>
      </c>
    </row>
    <row r="42" spans="1:14">
      <c r="A42" t="s">
        <v>166</v>
      </c>
      <c r="B42" s="844" t="str">
        <f>VLOOKUP(A42,EQUIPOS!A12:D156,3,FALSE)</f>
        <v>Compactador de Rodillo POTENCIA: 99HP, PESO: 8 ton</v>
      </c>
      <c r="C42" s="845"/>
      <c r="D42" s="845"/>
      <c r="E42" s="845"/>
      <c r="F42" s="845"/>
      <c r="G42" s="845"/>
      <c r="H42" s="846"/>
      <c r="I42" s="266"/>
      <c r="J42" s="267"/>
      <c r="K42" s="268">
        <f>VLOOKUP(A42,EQUIPOS!A12:D169,4,FALSE)</f>
        <v>142653.73367640891</v>
      </c>
      <c r="L42" s="269"/>
      <c r="M42" s="270">
        <v>10</v>
      </c>
      <c r="N42" s="271">
        <f t="shared" si="0"/>
        <v>14265.373367640892</v>
      </c>
    </row>
    <row r="43" spans="1:14">
      <c r="A43" t="s">
        <v>373</v>
      </c>
      <c r="B43" s="844" t="str">
        <f>VLOOKUP(A43,EQUIPOS!A13:D157,3,FALSE)</f>
        <v>Volqueta 6 m3</v>
      </c>
      <c r="C43" s="845"/>
      <c r="D43" s="845"/>
      <c r="E43" s="845"/>
      <c r="F43" s="845"/>
      <c r="G43" s="845"/>
      <c r="H43" s="846"/>
      <c r="I43" s="266"/>
      <c r="J43" s="267"/>
      <c r="K43" s="268">
        <f>VLOOKUP(A43,EQUIPOS!A13:D170,4,FALSE)</f>
        <v>56963.89996415413</v>
      </c>
      <c r="L43" s="269"/>
      <c r="M43" s="270">
        <v>10</v>
      </c>
      <c r="N43" s="271">
        <f t="shared" si="0"/>
        <v>5696.3899964154134</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1141.4201203310449</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132585.84657261334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60727.311216012276</v>
      </c>
      <c r="N53" s="271">
        <f>K53*M53</f>
        <v>85018.23570241718</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85018.23570241718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1402.2271640256026</v>
      </c>
      <c r="M63" s="836"/>
      <c r="N63" s="286">
        <f>K63*L63</f>
        <v>1963.1180296358436</v>
      </c>
    </row>
    <row r="64" spans="1:14">
      <c r="A64" t="s">
        <v>1293</v>
      </c>
      <c r="B64" s="46" t="str">
        <f>VLOOKUP(A64,TRANSPORTE!A6:D117,3,FALSE)</f>
        <v>Transporte de mezcla</v>
      </c>
      <c r="C64" s="47"/>
      <c r="D64" s="47"/>
      <c r="E64" s="47"/>
      <c r="F64" s="47"/>
      <c r="G64" s="47"/>
      <c r="H64" s="310" t="s">
        <v>1468</v>
      </c>
      <c r="I64" s="278">
        <v>1.25</v>
      </c>
      <c r="J64" s="285">
        <v>1</v>
      </c>
      <c r="K64" s="278">
        <f>I64*J64</f>
        <v>1.25</v>
      </c>
      <c r="L64" s="835">
        <f>VLOOKUP(A64,TRANSPORTE!A6:D117,4,FALSE)</f>
        <v>1402.2271640256026</v>
      </c>
      <c r="M64" s="836"/>
      <c r="N64" s="286">
        <f>K64*L64</f>
        <v>1752.7839550320032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3715.9019846678466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11414.201203310449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232734.18546300882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46546.837092601767</v>
      </c>
      <c r="M87" s="866"/>
      <c r="N87" s="51"/>
    </row>
    <row r="88" spans="1:14">
      <c r="B88" s="89" t="s">
        <v>973</v>
      </c>
      <c r="C88" s="90"/>
      <c r="D88" s="90"/>
      <c r="E88" s="90"/>
      <c r="F88" s="90"/>
      <c r="G88" s="90"/>
      <c r="H88" s="90"/>
      <c r="I88" s="87"/>
      <c r="J88" s="88"/>
      <c r="K88" s="303">
        <v>0.05</v>
      </c>
      <c r="L88" s="865">
        <f>N82*K88</f>
        <v>11636.709273150442</v>
      </c>
      <c r="M88" s="866"/>
      <c r="N88" s="51"/>
    </row>
    <row r="89" spans="1:14" ht="15.75" thickBot="1">
      <c r="B89" s="91" t="s">
        <v>974</v>
      </c>
      <c r="C89" s="92"/>
      <c r="D89" s="92"/>
      <c r="E89" s="92"/>
      <c r="F89" s="92"/>
      <c r="G89" s="92"/>
      <c r="H89" s="92"/>
      <c r="I89" s="93"/>
      <c r="J89" s="94"/>
      <c r="K89" s="304">
        <v>0.05</v>
      </c>
      <c r="L89" s="867">
        <f>N82*K89</f>
        <v>11636.709273150442</v>
      </c>
      <c r="M89" s="868"/>
      <c r="N89" s="51"/>
    </row>
    <row r="90" spans="1:14" ht="15.75" thickBot="1">
      <c r="B90" s="831" t="s">
        <v>953</v>
      </c>
      <c r="C90" s="832"/>
      <c r="D90" s="832"/>
      <c r="E90" s="832"/>
      <c r="F90" s="832"/>
      <c r="G90" s="832"/>
      <c r="H90" s="832"/>
      <c r="I90" s="832"/>
      <c r="J90" s="832"/>
      <c r="K90" s="832"/>
      <c r="L90" s="832"/>
      <c r="M90" s="833"/>
      <c r="N90" s="52">
        <f>L87+L88+L89</f>
        <v>69820.255638902643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302554.44110191148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117</v>
      </c>
      <c r="B36" s="844" t="str">
        <f>VLOOKUP(A36,EQUIPOS!A6:D154,3,FALSE)</f>
        <v xml:space="preserve">Barredora mecánica de cepillo de 3658 mm ; 6 m3 </v>
      </c>
      <c r="C36" s="845"/>
      <c r="D36" s="845"/>
      <c r="E36" s="845"/>
      <c r="F36" s="845"/>
      <c r="G36" s="845"/>
      <c r="H36" s="846"/>
      <c r="I36" s="266"/>
      <c r="J36" s="267"/>
      <c r="K36" s="268">
        <f>VLOOKUP(A36,EQUIPOS!A6:D163,4,FALSE)</f>
        <v>85042.31018554965</v>
      </c>
      <c r="L36" s="269"/>
      <c r="M36" s="270">
        <v>150</v>
      </c>
      <c r="N36" s="271">
        <f>K36/M36</f>
        <v>566.948734570331</v>
      </c>
    </row>
    <row r="37" spans="1:14">
      <c r="A37" s="113" t="s">
        <v>148</v>
      </c>
      <c r="B37" s="844" t="str">
        <f>VLOOKUP(A37,EQUIPOS!A7:D154,3,FALSE)</f>
        <v>Cargador : Potencia en el volante 110 hp, Clasificación de RPM del motor 2300.</v>
      </c>
      <c r="C37" s="845"/>
      <c r="D37" s="845"/>
      <c r="E37" s="845"/>
      <c r="F37" s="845"/>
      <c r="G37" s="845"/>
      <c r="H37" s="846"/>
      <c r="I37" s="266"/>
      <c r="J37" s="267"/>
      <c r="K37" s="268">
        <f>VLOOKUP(A37,EQUIPOS!A7:D164,4,FALSE)</f>
        <v>147495.8124071848</v>
      </c>
      <c r="L37" s="269"/>
      <c r="M37" s="270">
        <v>150</v>
      </c>
      <c r="N37" s="271">
        <f>K37/M37</f>
        <v>983.30541604789869</v>
      </c>
    </row>
    <row r="38" spans="1:14">
      <c r="A38" t="s">
        <v>236</v>
      </c>
      <c r="B38" s="844" t="str">
        <f>VLOOKUP(A38,EQUIPOS!A8:D154,3,FALSE)</f>
        <v>Fresadora de pavimento, potencia 255 HP, peso 19 Ton, PROFUNDIDAD DE CORTE 305 mm</v>
      </c>
      <c r="C38" s="845"/>
      <c r="D38" s="845"/>
      <c r="E38" s="845"/>
      <c r="F38" s="845"/>
      <c r="G38" s="845"/>
      <c r="H38" s="846"/>
      <c r="I38" s="266"/>
      <c r="J38" s="267"/>
      <c r="K38" s="268">
        <f>VLOOKUP(A38,EQUIPOS!A8:D165,4,FALSE)</f>
        <v>422807.60627526994</v>
      </c>
      <c r="L38" s="269"/>
      <c r="M38" s="270">
        <v>150</v>
      </c>
      <c r="N38" s="271">
        <f>K38/M38</f>
        <v>2818.7173751684663</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1.8043666666666667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4370.7758924533618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35">
        <f>VLOOKUP(A58,TRANSPORTE!A5:D117,4,FALSE)</f>
        <v>1402.2271640256026</v>
      </c>
      <c r="M58" s="836"/>
      <c r="N58" s="286">
        <f>K58*L58</f>
        <v>182.28953132332836</v>
      </c>
    </row>
    <row r="59" spans="1:14">
      <c r="B59" s="46"/>
      <c r="C59" s="47"/>
      <c r="D59" s="47"/>
      <c r="E59" s="47"/>
      <c r="F59" s="47"/>
      <c r="G59" s="47"/>
      <c r="H59" s="310"/>
      <c r="I59" s="278"/>
      <c r="J59" s="285"/>
      <c r="K59" s="278"/>
      <c r="L59" s="835"/>
      <c r="M59" s="836"/>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182.28953132332836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180.43666666666667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4733.5020904433568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946.70041808867143</v>
      </c>
      <c r="M82" s="866"/>
      <c r="N82" s="51"/>
    </row>
    <row r="83" spans="1:14">
      <c r="B83" s="89" t="s">
        <v>973</v>
      </c>
      <c r="C83" s="90"/>
      <c r="D83" s="90"/>
      <c r="E83" s="90"/>
      <c r="F83" s="90"/>
      <c r="G83" s="90"/>
      <c r="H83" s="90"/>
      <c r="I83" s="87"/>
      <c r="J83" s="88"/>
      <c r="K83" s="303">
        <v>0.05</v>
      </c>
      <c r="L83" s="865">
        <f>N77*K83</f>
        <v>236.67510452216786</v>
      </c>
      <c r="M83" s="866"/>
      <c r="N83" s="51"/>
    </row>
    <row r="84" spans="1:14" ht="15.75" thickBot="1">
      <c r="B84" s="91" t="s">
        <v>974</v>
      </c>
      <c r="C84" s="92"/>
      <c r="D84" s="92"/>
      <c r="E84" s="92"/>
      <c r="F84" s="92"/>
      <c r="G84" s="92"/>
      <c r="H84" s="92"/>
      <c r="I84" s="93"/>
      <c r="J84" s="94"/>
      <c r="K84" s="304">
        <v>0.05</v>
      </c>
      <c r="L84" s="867">
        <f>N77*K84</f>
        <v>236.67510452216786</v>
      </c>
      <c r="M84" s="868"/>
      <c r="N84" s="51"/>
    </row>
    <row r="85" spans="1:14" ht="15.75" thickBot="1">
      <c r="B85" s="831" t="s">
        <v>953</v>
      </c>
      <c r="C85" s="832"/>
      <c r="D85" s="832"/>
      <c r="E85" s="832"/>
      <c r="F85" s="832"/>
      <c r="G85" s="832"/>
      <c r="H85" s="832"/>
      <c r="I85" s="832"/>
      <c r="J85" s="832"/>
      <c r="K85" s="832"/>
      <c r="L85" s="832"/>
      <c r="M85" s="833"/>
      <c r="N85" s="52">
        <f>L82+L83+L84</f>
        <v>1420.0506271330071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6153.5527175763636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117</v>
      </c>
      <c r="B36" s="844" t="str">
        <f>VLOOKUP(A36,EQUIPOS!A6:D154,3,FALSE)</f>
        <v xml:space="preserve">Barredora mecánica de cepillo de 3658 mm ; 6 m3 </v>
      </c>
      <c r="C36" s="845"/>
      <c r="D36" s="845"/>
      <c r="E36" s="845"/>
      <c r="F36" s="845"/>
      <c r="G36" s="845"/>
      <c r="H36" s="846"/>
      <c r="I36" s="266"/>
      <c r="J36" s="267"/>
      <c r="K36" s="268">
        <f>VLOOKUP(A36,EQUIPOS!A6:D163,4,FALSE)</f>
        <v>85042.31018554965</v>
      </c>
      <c r="L36" s="269"/>
      <c r="M36" s="270">
        <v>300</v>
      </c>
      <c r="N36" s="271">
        <f>K36/M36</f>
        <v>283.4743672851655</v>
      </c>
    </row>
    <row r="37" spans="1:14">
      <c r="A37" s="113" t="s">
        <v>148</v>
      </c>
      <c r="B37" s="844" t="str">
        <f>VLOOKUP(A37,EQUIPOS!A7:D154,3,FALSE)</f>
        <v>Cargador : Potencia en el volante 110 hp, Clasificación de RPM del motor 2300.</v>
      </c>
      <c r="C37" s="845"/>
      <c r="D37" s="845"/>
      <c r="E37" s="845"/>
      <c r="F37" s="845"/>
      <c r="G37" s="845"/>
      <c r="H37" s="846"/>
      <c r="I37" s="266"/>
      <c r="J37" s="267"/>
      <c r="K37" s="268">
        <f>VLOOKUP(A37,EQUIPOS!A7:D164,4,FALSE)</f>
        <v>147495.8124071848</v>
      </c>
      <c r="L37" s="269"/>
      <c r="M37" s="270">
        <v>300</v>
      </c>
      <c r="N37" s="271">
        <f>K37/M37</f>
        <v>491.65270802394934</v>
      </c>
    </row>
    <row r="38" spans="1:14">
      <c r="A38" t="s">
        <v>236</v>
      </c>
      <c r="B38" s="844" t="str">
        <f>VLOOKUP(A38,EQUIPOS!A8:D154,3,FALSE)</f>
        <v>Fresadora de pavimento, potencia 255 HP, peso 19 Ton, PROFUNDIDAD DE CORTE 305 mm</v>
      </c>
      <c r="C38" s="845"/>
      <c r="D38" s="845"/>
      <c r="E38" s="845"/>
      <c r="F38" s="845"/>
      <c r="G38" s="845"/>
      <c r="H38" s="846"/>
      <c r="I38" s="266"/>
      <c r="J38" s="267"/>
      <c r="K38" s="268">
        <f>VLOOKUP(A38,EQUIPOS!A8:D165,4,FALSE)</f>
        <v>422807.60627526994</v>
      </c>
      <c r="L38" s="269"/>
      <c r="M38" s="270">
        <v>300</v>
      </c>
      <c r="N38" s="271">
        <f>K38/M38</f>
        <v>1409.3586875842332</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0.90218333333333334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2185.3879462266809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35">
        <f>VLOOKUP(A58,TRANSPORTE!A5:D117,4,FALSE)</f>
        <v>1402.2271640256026</v>
      </c>
      <c r="M58" s="836"/>
      <c r="N58" s="286">
        <f>K58*L58</f>
        <v>91.144765661664181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91.144765661664181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90.218333333333334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2366.7510452216784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473.35020904433571</v>
      </c>
      <c r="M82" s="866"/>
      <c r="N82" s="51"/>
    </row>
    <row r="83" spans="1:14">
      <c r="B83" s="89" t="s">
        <v>973</v>
      </c>
      <c r="C83" s="90"/>
      <c r="D83" s="90"/>
      <c r="E83" s="90"/>
      <c r="F83" s="90"/>
      <c r="G83" s="90"/>
      <c r="H83" s="90"/>
      <c r="I83" s="87"/>
      <c r="J83" s="88"/>
      <c r="K83" s="303">
        <v>0.05</v>
      </c>
      <c r="L83" s="865">
        <f>N77*K83</f>
        <v>118.33755226108393</v>
      </c>
      <c r="M83" s="866"/>
      <c r="N83" s="51"/>
    </row>
    <row r="84" spans="1:14" ht="15.75" thickBot="1">
      <c r="B84" s="91" t="s">
        <v>974</v>
      </c>
      <c r="C84" s="92"/>
      <c r="D84" s="92"/>
      <c r="E84" s="92"/>
      <c r="F84" s="92"/>
      <c r="G84" s="92"/>
      <c r="H84" s="92"/>
      <c r="I84" s="93"/>
      <c r="J84" s="94"/>
      <c r="K84" s="304">
        <v>0.05</v>
      </c>
      <c r="L84" s="867">
        <f>N77*K84</f>
        <v>118.33755226108393</v>
      </c>
      <c r="M84" s="868"/>
      <c r="N84" s="51"/>
    </row>
    <row r="85" spans="1:14" ht="15.75" thickBot="1">
      <c r="B85" s="831" t="s">
        <v>953</v>
      </c>
      <c r="C85" s="832"/>
      <c r="D85" s="832"/>
      <c r="E85" s="832"/>
      <c r="F85" s="832"/>
      <c r="G85" s="832"/>
      <c r="H85" s="832"/>
      <c r="I85" s="832"/>
      <c r="J85" s="832"/>
      <c r="K85" s="832"/>
      <c r="L85" s="832"/>
      <c r="M85" s="833"/>
      <c r="N85" s="52">
        <f>L82+L83+L84</f>
        <v>710.02531356650354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3076.7763587881818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18</v>
      </c>
      <c r="N36" s="271">
        <f>K36/M36</f>
        <v>5759.6832185978064</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114017.18384997404</v>
      </c>
      <c r="L37" s="269"/>
      <c r="M37" s="270">
        <v>18</v>
      </c>
      <c r="N37" s="271">
        <f>K37/M37</f>
        <v>6334.2879916652246</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18</v>
      </c>
      <c r="N38" s="271">
        <f>K38/M38</f>
        <v>12911.817325208271</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497979.88236053841</v>
      </c>
      <c r="L39" s="848">
        <v>18</v>
      </c>
      <c r="M39" s="849"/>
      <c r="N39" s="271">
        <f>K39/L39</f>
        <v>27665.54902002991</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141392.53741102543</v>
      </c>
      <c r="L40" s="275"/>
      <c r="M40" s="276">
        <v>18</v>
      </c>
      <c r="N40" s="271">
        <f>K40/M40</f>
        <v>7855.1409672791906</v>
      </c>
    </row>
    <row r="41" spans="1:14">
      <c r="B41" s="851" t="s">
        <v>952</v>
      </c>
      <c r="C41" s="852"/>
      <c r="D41" s="852"/>
      <c r="E41" s="38"/>
      <c r="F41" s="39"/>
      <c r="G41" s="39"/>
      <c r="H41" s="40"/>
      <c r="I41" s="36"/>
      <c r="J41" s="37"/>
      <c r="K41" s="278"/>
      <c r="L41" s="275"/>
      <c r="M41" s="400">
        <v>0.01</v>
      </c>
      <c r="N41" s="343">
        <f>N75*M41</f>
        <v>29.963350251000556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60556.441873031406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37277.739052353216</v>
      </c>
      <c r="N48" s="271">
        <f>K48*M48</f>
        <v>1304.7208668323626</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81781.944837201707</v>
      </c>
      <c r="N49" s="271">
        <f>K49*M49</f>
        <v>20445.486209300427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21750.207076132789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35">
        <f>VLOOKUP(A58,TRANSPORTE!A5:D117,4,FALSE)</f>
        <v>1402.2271640256026</v>
      </c>
      <c r="M58" s="836"/>
      <c r="N58" s="286">
        <f>K58*L58</f>
        <v>399.6347417472968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399.6347417472968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2996.3350251000556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85702.618716011551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17140.52374320231</v>
      </c>
      <c r="M82" s="866"/>
      <c r="N82" s="51"/>
    </row>
    <row r="83" spans="1:14">
      <c r="B83" s="89" t="s">
        <v>973</v>
      </c>
      <c r="C83" s="90"/>
      <c r="D83" s="90"/>
      <c r="E83" s="90"/>
      <c r="F83" s="90"/>
      <c r="G83" s="90"/>
      <c r="H83" s="90"/>
      <c r="I83" s="87"/>
      <c r="J83" s="88"/>
      <c r="K83" s="303">
        <v>0.05</v>
      </c>
      <c r="L83" s="865">
        <f>N77*K83</f>
        <v>4285.1309358005774</v>
      </c>
      <c r="M83" s="866"/>
      <c r="N83" s="51"/>
    </row>
    <row r="84" spans="1:14" ht="15.75" thickBot="1">
      <c r="B84" s="91" t="s">
        <v>974</v>
      </c>
      <c r="C84" s="92"/>
      <c r="D84" s="92"/>
      <c r="E84" s="92"/>
      <c r="F84" s="92"/>
      <c r="G84" s="92"/>
      <c r="H84" s="92"/>
      <c r="I84" s="93"/>
      <c r="J84" s="94"/>
      <c r="K84" s="304">
        <v>0.05</v>
      </c>
      <c r="L84" s="867">
        <f>N77*K84</f>
        <v>4285.1309358005774</v>
      </c>
      <c r="M84" s="868"/>
      <c r="N84" s="51"/>
    </row>
    <row r="85" spans="1:14" ht="15.75" thickBot="1">
      <c r="B85" s="831" t="s">
        <v>953</v>
      </c>
      <c r="C85" s="832"/>
      <c r="D85" s="832"/>
      <c r="E85" s="832"/>
      <c r="F85" s="832"/>
      <c r="G85" s="832"/>
      <c r="H85" s="832"/>
      <c r="I85" s="832"/>
      <c r="J85" s="832"/>
      <c r="K85" s="832"/>
      <c r="L85" s="832"/>
      <c r="M85" s="833"/>
      <c r="N85" s="52">
        <f>L82+L83+L84</f>
        <v>25710.785614803466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111413.40433081501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12</v>
      </c>
      <c r="N36" s="271">
        <f>K36/M36</f>
        <v>8639.5248278967101</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114017.18384997404</v>
      </c>
      <c r="L37" s="269"/>
      <c r="M37" s="270">
        <v>12</v>
      </c>
      <c r="N37" s="271">
        <f>K37/M37</f>
        <v>9501.4319874978373</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232412.71185374886</v>
      </c>
      <c r="L38" s="269"/>
      <c r="M38" s="270">
        <v>12</v>
      </c>
      <c r="N38" s="271">
        <f>K38/M38</f>
        <v>19367.725987812406</v>
      </c>
    </row>
    <row r="39" spans="1:14">
      <c r="A39" s="113" t="s">
        <v>299</v>
      </c>
      <c r="B39" s="844" t="str">
        <f>VLOOKUP(A39,EQUIPOS!A7:D154,3,FALSE)</f>
        <v xml:space="preserve">Recicladora, potencia 430HP </v>
      </c>
      <c r="C39" s="845"/>
      <c r="D39" s="845"/>
      <c r="E39" s="845"/>
      <c r="F39" s="845"/>
      <c r="G39" s="845"/>
      <c r="H39" s="846"/>
      <c r="I39" s="266"/>
      <c r="J39" s="267"/>
      <c r="K39" s="268">
        <f>VLOOKUP(A39,EQUIPOS!A7:D164,4,FALSE)</f>
        <v>497979.88236053841</v>
      </c>
      <c r="L39" s="269"/>
      <c r="M39" s="270">
        <v>12</v>
      </c>
      <c r="N39" s="271">
        <f>K39/M39</f>
        <v>41498.323530044865</v>
      </c>
    </row>
    <row r="40" spans="1:14">
      <c r="A40" t="s">
        <v>365</v>
      </c>
      <c r="B40" s="844" t="str">
        <f>VLOOKUP(A40,EQUIPOS!A8:D154,3,FALSE)</f>
        <v xml:space="preserve">Vibrocompatador, potencia 153 HP, peso 10 Ton. </v>
      </c>
      <c r="C40" s="845"/>
      <c r="D40" s="845"/>
      <c r="E40" s="845"/>
      <c r="F40" s="845"/>
      <c r="G40" s="845"/>
      <c r="H40" s="846"/>
      <c r="I40" s="266"/>
      <c r="J40" s="267"/>
      <c r="K40" s="268">
        <f>VLOOKUP(A40,EQUIPOS!A8:D165,4,FALSE)</f>
        <v>141392.53741102543</v>
      </c>
      <c r="L40" s="269"/>
      <c r="M40" s="270">
        <v>12</v>
      </c>
      <c r="N40" s="271">
        <f>K40/M40</f>
        <v>11782.711450918787</v>
      </c>
    </row>
    <row r="41" spans="1:14">
      <c r="B41" s="844"/>
      <c r="C41" s="845"/>
      <c r="D41" s="845"/>
      <c r="E41" s="845"/>
      <c r="F41" s="845"/>
      <c r="G41" s="845"/>
      <c r="H41" s="846"/>
      <c r="I41" s="847"/>
      <c r="J41" s="828"/>
      <c r="K41" s="268"/>
      <c r="L41" s="848"/>
      <c r="M41" s="849"/>
      <c r="N41" s="271"/>
    </row>
    <row r="42" spans="1:14">
      <c r="B42" s="844"/>
      <c r="C42" s="845"/>
      <c r="D42" s="845"/>
      <c r="E42" s="850"/>
      <c r="F42" s="845"/>
      <c r="G42" s="845"/>
      <c r="H42" s="846"/>
      <c r="I42" s="36"/>
      <c r="J42" s="37"/>
      <c r="K42" s="273"/>
      <c r="L42" s="275"/>
      <c r="M42" s="276"/>
      <c r="N42" s="277"/>
    </row>
    <row r="43" spans="1:14">
      <c r="B43" s="851" t="s">
        <v>952</v>
      </c>
      <c r="C43" s="964"/>
      <c r="D43" s="964"/>
      <c r="E43" s="38"/>
      <c r="F43" s="39"/>
      <c r="G43" s="39"/>
      <c r="H43" s="40"/>
      <c r="I43" s="36"/>
      <c r="J43" s="37"/>
      <c r="K43" s="278"/>
      <c r="L43" s="275"/>
      <c r="M43" s="400">
        <v>0.1</v>
      </c>
      <c r="N43" s="343">
        <f>N77*M43</f>
        <v>449.45025376500837</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91239.168037935611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71.022752511655938</v>
      </c>
      <c r="N50" s="271">
        <f>K50*M50</f>
        <v>5326.7064383741954</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1653.6640883310936</v>
      </c>
      <c r="N51" s="271">
        <f>K51*M51</f>
        <v>2149.7633148304217</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26"/>
      <c r="C54" s="827"/>
      <c r="D54" s="827"/>
      <c r="E54" s="827"/>
      <c r="F54" s="827"/>
      <c r="G54" s="827"/>
      <c r="H54" s="827"/>
      <c r="I54" s="828"/>
      <c r="J54" s="42"/>
      <c r="K54" s="44"/>
      <c r="L54" s="829"/>
      <c r="M54" s="830"/>
      <c r="N54" s="45"/>
    </row>
    <row r="55" spans="1:14" ht="15.75" thickBot="1">
      <c r="B55" s="831" t="s">
        <v>953</v>
      </c>
      <c r="C55" s="832"/>
      <c r="D55" s="832"/>
      <c r="E55" s="832"/>
      <c r="F55" s="832"/>
      <c r="G55" s="832"/>
      <c r="H55" s="832"/>
      <c r="I55" s="832"/>
      <c r="J55" s="832"/>
      <c r="K55" s="832"/>
      <c r="L55" s="832"/>
      <c r="M55" s="833"/>
      <c r="N55" s="393">
        <f>SUM(N50:N54)</f>
        <v>7476.4697532046175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4494.5025376500835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N45+N55+N66+N77</f>
        <v>103210.14032879031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20642.028065758062</v>
      </c>
      <c r="M84" s="866"/>
      <c r="N84" s="51"/>
    </row>
    <row r="85" spans="1:14">
      <c r="B85" s="89" t="s">
        <v>973</v>
      </c>
      <c r="C85" s="90"/>
      <c r="D85" s="90"/>
      <c r="E85" s="90"/>
      <c r="F85" s="90"/>
      <c r="G85" s="90"/>
      <c r="H85" s="90"/>
      <c r="I85" s="87"/>
      <c r="J85" s="88"/>
      <c r="K85" s="303">
        <v>0.05</v>
      </c>
      <c r="L85" s="865">
        <f>N79*K85</f>
        <v>5160.5070164395156</v>
      </c>
      <c r="M85" s="866"/>
      <c r="N85" s="51"/>
    </row>
    <row r="86" spans="1:14" ht="15.75" thickBot="1">
      <c r="B86" s="91" t="s">
        <v>974</v>
      </c>
      <c r="C86" s="92"/>
      <c r="D86" s="92"/>
      <c r="E86" s="92"/>
      <c r="F86" s="92"/>
      <c r="G86" s="92"/>
      <c r="H86" s="92"/>
      <c r="I86" s="93"/>
      <c r="J86" s="94"/>
      <c r="K86" s="304">
        <v>0.05</v>
      </c>
      <c r="L86" s="867">
        <f>N79*K86</f>
        <v>5160.5070164395156</v>
      </c>
      <c r="M86" s="868"/>
      <c r="N86" s="51"/>
    </row>
    <row r="87" spans="1:14" ht="15.75" thickBot="1">
      <c r="B87" s="831" t="s">
        <v>953</v>
      </c>
      <c r="C87" s="832"/>
      <c r="D87" s="832"/>
      <c r="E87" s="832"/>
      <c r="F87" s="832"/>
      <c r="G87" s="832"/>
      <c r="H87" s="832"/>
      <c r="I87" s="832"/>
      <c r="J87" s="832"/>
      <c r="K87" s="832"/>
      <c r="L87" s="832"/>
      <c r="M87" s="833"/>
      <c r="N87" s="52">
        <f>L84+L85+L86</f>
        <v>30963.042098637092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134173.18242742741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9" t="s">
        <v>2218</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2219</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8"/>
      <c r="K119" s="808"/>
      <c r="L119" s="808"/>
      <c r="M119" s="808"/>
      <c r="N119" s="809"/>
    </row>
    <row r="120" spans="2:14" ht="15.75" thickBot="1">
      <c r="B120" s="260" t="s">
        <v>2221</v>
      </c>
      <c r="C120" s="392"/>
      <c r="D120" s="392"/>
      <c r="E120" s="57"/>
      <c r="F120" s="57"/>
      <c r="G120" s="57"/>
      <c r="H120" s="57"/>
      <c r="I120" s="57"/>
      <c r="J120" s="810"/>
      <c r="K120" s="810"/>
      <c r="L120" s="810"/>
      <c r="M120" s="810"/>
      <c r="N120"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18</v>
      </c>
      <c r="N36" s="271">
        <f>K36/M36</f>
        <v>5759.6832185978064</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114017.18384997404</v>
      </c>
      <c r="L37" s="269"/>
      <c r="M37" s="270">
        <v>18</v>
      </c>
      <c r="N37" s="271">
        <f>K37/M37</f>
        <v>6334.2879916652246</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18</v>
      </c>
      <c r="N38" s="271">
        <f>K38/M38</f>
        <v>12911.817325208271</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497979.88236053841</v>
      </c>
      <c r="L39" s="848">
        <v>18</v>
      </c>
      <c r="M39" s="849"/>
      <c r="N39" s="271">
        <f>K39/L39</f>
        <v>27665.54902002991</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141392.53741102543</v>
      </c>
      <c r="L40" s="275"/>
      <c r="M40" s="276">
        <v>18</v>
      </c>
      <c r="N40" s="271">
        <f>K40/M40</f>
        <v>7855.1409672791906</v>
      </c>
    </row>
    <row r="41" spans="1:14">
      <c r="B41" s="319"/>
      <c r="C41" s="320"/>
      <c r="D41" s="320"/>
      <c r="E41" s="320"/>
      <c r="F41" s="322"/>
      <c r="G41" s="322"/>
      <c r="H41" s="125"/>
      <c r="I41" s="36"/>
      <c r="J41" s="37"/>
      <c r="K41" s="273"/>
      <c r="L41" s="275"/>
      <c r="M41" s="276"/>
      <c r="N41" s="271"/>
    </row>
    <row r="42" spans="1:14">
      <c r="B42" s="851" t="s">
        <v>952</v>
      </c>
      <c r="C42" s="852"/>
      <c r="D42" s="852"/>
      <c r="E42" s="38"/>
      <c r="F42" s="39"/>
      <c r="G42" s="39"/>
      <c r="H42" s="40"/>
      <c r="I42" s="36"/>
      <c r="J42" s="37"/>
      <c r="K42" s="278"/>
      <c r="L42" s="275"/>
      <c r="M42" s="400">
        <v>0.01</v>
      </c>
      <c r="N42" s="343">
        <f>N76*M42</f>
        <v>29.963350251000556</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60556.441873031406</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489452.54864688904</v>
      </c>
      <c r="N49" s="271">
        <f>K49*M49</f>
        <v>74886.239942974018</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74886.239942974018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5">
        <f>VLOOKUP(A59,TRANSPORTE!A5:D117,4,FALSE)</f>
        <v>1402.2271640256026</v>
      </c>
      <c r="M59" s="836"/>
      <c r="N59" s="286">
        <f>K59*L59</f>
        <v>214.5407560959172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214.5407560959172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138653.55759720143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27730.711519440287</v>
      </c>
      <c r="M83" s="866"/>
      <c r="N83" s="51"/>
    </row>
    <row r="84" spans="1:14">
      <c r="B84" s="89" t="s">
        <v>973</v>
      </c>
      <c r="C84" s="90"/>
      <c r="D84" s="90"/>
      <c r="E84" s="90"/>
      <c r="F84" s="90"/>
      <c r="G84" s="90"/>
      <c r="H84" s="90"/>
      <c r="I84" s="87"/>
      <c r="J84" s="88"/>
      <c r="K84" s="303">
        <v>0.05</v>
      </c>
      <c r="L84" s="865">
        <f>N78*K84</f>
        <v>6932.6778798600717</v>
      </c>
      <c r="M84" s="866"/>
      <c r="N84" s="51"/>
    </row>
    <row r="85" spans="1:14" ht="15.75" thickBot="1">
      <c r="B85" s="91" t="s">
        <v>974</v>
      </c>
      <c r="C85" s="92"/>
      <c r="D85" s="92"/>
      <c r="E85" s="92"/>
      <c r="F85" s="92"/>
      <c r="G85" s="92"/>
      <c r="H85" s="92"/>
      <c r="I85" s="93"/>
      <c r="J85" s="94"/>
      <c r="K85" s="304">
        <v>0.05</v>
      </c>
      <c r="L85" s="867">
        <f>N78*K85</f>
        <v>6932.6778798600717</v>
      </c>
      <c r="M85" s="868"/>
      <c r="N85" s="51"/>
    </row>
    <row r="86" spans="1:14" ht="15.75" thickBot="1">
      <c r="B86" s="831" t="s">
        <v>953</v>
      </c>
      <c r="C86" s="832"/>
      <c r="D86" s="832"/>
      <c r="E86" s="832"/>
      <c r="F86" s="832"/>
      <c r="G86" s="832"/>
      <c r="H86" s="832"/>
      <c r="I86" s="832"/>
      <c r="J86" s="832"/>
      <c r="K86" s="832"/>
      <c r="L86" s="832"/>
      <c r="M86" s="833"/>
      <c r="N86" s="52">
        <f>L83+L84+L85</f>
        <v>41596.06727916043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180249.62487636186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18</v>
      </c>
      <c r="N36" s="271">
        <f>K36/M36</f>
        <v>5759.6832185978064</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114017.18384997404</v>
      </c>
      <c r="L37" s="269"/>
      <c r="M37" s="270">
        <v>18</v>
      </c>
      <c r="N37" s="271">
        <f>K37/M37</f>
        <v>6334.2879916652246</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18</v>
      </c>
      <c r="N38" s="271">
        <f>K38/M38</f>
        <v>12911.817325208271</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497979.88236053841</v>
      </c>
      <c r="L39" s="848">
        <v>18</v>
      </c>
      <c r="M39" s="849"/>
      <c r="N39" s="271">
        <f>K39/L39</f>
        <v>27665.54902002991</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141392.53741102543</v>
      </c>
      <c r="L40" s="275"/>
      <c r="M40" s="276">
        <v>18</v>
      </c>
      <c r="N40" s="271">
        <f>K40/M40</f>
        <v>7855.1409672791906</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29.963350251000556</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60556.441873031406</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501843.75241010141</v>
      </c>
      <c r="N49" s="271">
        <f>K49*M49</f>
        <v>76782.094118745517</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76782.094118745517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5">
        <f>VLOOKUP(A59,TRANSPORTE!A5:D117,4,FALSE)</f>
        <v>1402.2271640256026</v>
      </c>
      <c r="M59" s="836"/>
      <c r="N59" s="286">
        <f>K59*L59</f>
        <v>214.5407560959172</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214.5407560959172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140549.4117729729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28109.882354594582</v>
      </c>
      <c r="M83" s="866"/>
      <c r="N83" s="51"/>
    </row>
    <row r="84" spans="1:14">
      <c r="B84" s="89" t="s">
        <v>973</v>
      </c>
      <c r="C84" s="90"/>
      <c r="D84" s="90"/>
      <c r="E84" s="90"/>
      <c r="F84" s="90"/>
      <c r="G84" s="90"/>
      <c r="H84" s="90"/>
      <c r="I84" s="87"/>
      <c r="J84" s="88"/>
      <c r="K84" s="303">
        <v>0.05</v>
      </c>
      <c r="L84" s="865">
        <f>N78*K84</f>
        <v>7027.4705886486454</v>
      </c>
      <c r="M84" s="866"/>
      <c r="N84" s="51"/>
    </row>
    <row r="85" spans="1:14" ht="15.75" thickBot="1">
      <c r="B85" s="91" t="s">
        <v>974</v>
      </c>
      <c r="C85" s="92"/>
      <c r="D85" s="92"/>
      <c r="E85" s="92"/>
      <c r="F85" s="92"/>
      <c r="G85" s="92"/>
      <c r="H85" s="92"/>
      <c r="I85" s="93"/>
      <c r="J85" s="94"/>
      <c r="K85" s="304">
        <v>0.05</v>
      </c>
      <c r="L85" s="867">
        <f>N78*K85</f>
        <v>7027.4705886486454</v>
      </c>
      <c r="M85" s="868"/>
      <c r="N85" s="51"/>
    </row>
    <row r="86" spans="1:14" ht="15.75" thickBot="1">
      <c r="B86" s="831" t="s">
        <v>953</v>
      </c>
      <c r="C86" s="832"/>
      <c r="D86" s="832"/>
      <c r="E86" s="832"/>
      <c r="F86" s="832"/>
      <c r="G86" s="832"/>
      <c r="H86" s="832"/>
      <c r="I86" s="832"/>
      <c r="J86" s="832"/>
      <c r="K86" s="832"/>
      <c r="L86" s="832"/>
      <c r="M86" s="833"/>
      <c r="N86" s="52">
        <f>L83+L84+L85</f>
        <v>42164.823531891874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182714.23530486476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15</v>
      </c>
      <c r="N36" s="271">
        <f>K36/M36</f>
        <v>6911.6198623173677</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114017.18384997404</v>
      </c>
      <c r="L37" s="269"/>
      <c r="M37" s="270">
        <v>15</v>
      </c>
      <c r="N37" s="271">
        <f>K37/M37</f>
        <v>7601.1455899982693</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15</v>
      </c>
      <c r="N38" s="271">
        <f>K38/M38</f>
        <v>15494.180790249924</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497979.88236053841</v>
      </c>
      <c r="L39" s="848">
        <v>15</v>
      </c>
      <c r="M39" s="849"/>
      <c r="N39" s="271">
        <f>K39/L39</f>
        <v>33198.658824035891</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141392.53741102543</v>
      </c>
      <c r="L40" s="275"/>
      <c r="M40" s="276">
        <v>15</v>
      </c>
      <c r="N40" s="271">
        <f>K40/M40</f>
        <v>9426.1691607350294</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35.956020301200674</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72667.730247637694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489452.54864688904</v>
      </c>
      <c r="N49" s="271">
        <f>K49*M49</f>
        <v>74886.239942974018</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74886.239942974018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5">
        <f>VLOOKUP(A59,TRANSPORTE!A5:D117,4,FALSE)</f>
        <v>1402.2271640256026</v>
      </c>
      <c r="M59" s="836"/>
      <c r="N59" s="286">
        <f>K59*L59</f>
        <v>214.5407560959172</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214.5407560959172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151364.11297682772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30272.822595365546</v>
      </c>
      <c r="M83" s="866"/>
      <c r="N83" s="51"/>
    </row>
    <row r="84" spans="1:14">
      <c r="B84" s="89" t="s">
        <v>973</v>
      </c>
      <c r="C84" s="90"/>
      <c r="D84" s="90"/>
      <c r="E84" s="90"/>
      <c r="F84" s="90"/>
      <c r="G84" s="90"/>
      <c r="H84" s="90"/>
      <c r="I84" s="87"/>
      <c r="J84" s="88"/>
      <c r="K84" s="303">
        <v>0.05</v>
      </c>
      <c r="L84" s="865">
        <f>N78*K84</f>
        <v>7568.2056488413864</v>
      </c>
      <c r="M84" s="866"/>
      <c r="N84" s="51"/>
    </row>
    <row r="85" spans="1:14" ht="15.75" thickBot="1">
      <c r="B85" s="91" t="s">
        <v>974</v>
      </c>
      <c r="C85" s="92"/>
      <c r="D85" s="92"/>
      <c r="E85" s="92"/>
      <c r="F85" s="92"/>
      <c r="G85" s="92"/>
      <c r="H85" s="92"/>
      <c r="I85" s="93"/>
      <c r="J85" s="94"/>
      <c r="K85" s="304">
        <v>0.05</v>
      </c>
      <c r="L85" s="867">
        <f>N78*K85</f>
        <v>7568.2056488413864</v>
      </c>
      <c r="M85" s="868"/>
      <c r="N85" s="51"/>
    </row>
    <row r="86" spans="1:14" ht="15.75" thickBot="1">
      <c r="B86" s="831" t="s">
        <v>953</v>
      </c>
      <c r="C86" s="832"/>
      <c r="D86" s="832"/>
      <c r="E86" s="832"/>
      <c r="F86" s="832"/>
      <c r="G86" s="832"/>
      <c r="H86" s="832"/>
      <c r="I86" s="832"/>
      <c r="J86" s="832"/>
      <c r="K86" s="832"/>
      <c r="L86" s="832"/>
      <c r="M86" s="833"/>
      <c r="N86" s="52">
        <f>L83+L84+L85</f>
        <v>45409.233893048317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196773.34686987603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270">
        <v>15</v>
      </c>
      <c r="N36" s="271">
        <f>K36/M36</f>
        <v>6911.6198623173677</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114017.18384997404</v>
      </c>
      <c r="L37" s="269"/>
      <c r="M37" s="270">
        <v>15</v>
      </c>
      <c r="N37" s="271">
        <f>K37/M37</f>
        <v>7601.1455899982693</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232412.71185374886</v>
      </c>
      <c r="L38" s="269"/>
      <c r="M38" s="270">
        <v>15</v>
      </c>
      <c r="N38" s="271">
        <f>K38/M38</f>
        <v>15494.180790249924</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497979.88236053841</v>
      </c>
      <c r="L39" s="848">
        <v>15</v>
      </c>
      <c r="M39" s="849"/>
      <c r="N39" s="271">
        <f>K39/L39</f>
        <v>33198.658824035891</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141392.53741102543</v>
      </c>
      <c r="L40" s="275"/>
      <c r="M40" s="276">
        <v>15</v>
      </c>
      <c r="N40" s="271">
        <f>K40/M40</f>
        <v>9426.1691607350294</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35.956020301200674</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72667.730247637694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501843.75241010141</v>
      </c>
      <c r="N49" s="271">
        <f>K49*M49</f>
        <v>76782.094118745517</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76782.094118745517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5">
        <f>VLOOKUP(A59,TRANSPORTE!A5:D117,4,FALSE)</f>
        <v>1402.2271640256026</v>
      </c>
      <c r="M59" s="836"/>
      <c r="N59" s="286">
        <f>K59*L59</f>
        <v>214.5407560959172</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214.5407560959172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153259.96715259919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30651.99343051984</v>
      </c>
      <c r="M83" s="866"/>
      <c r="N83" s="51"/>
    </row>
    <row r="84" spans="1:14">
      <c r="B84" s="89" t="s">
        <v>973</v>
      </c>
      <c r="C84" s="90"/>
      <c r="D84" s="90"/>
      <c r="E84" s="90"/>
      <c r="F84" s="90"/>
      <c r="G84" s="90"/>
      <c r="H84" s="90"/>
      <c r="I84" s="87"/>
      <c r="J84" s="88"/>
      <c r="K84" s="303">
        <v>0.05</v>
      </c>
      <c r="L84" s="865">
        <f>N78*K84</f>
        <v>7662.9983576299601</v>
      </c>
      <c r="M84" s="866"/>
      <c r="N84" s="51"/>
    </row>
    <row r="85" spans="1:14" ht="15.75" thickBot="1">
      <c r="B85" s="91" t="s">
        <v>974</v>
      </c>
      <c r="C85" s="92"/>
      <c r="D85" s="92"/>
      <c r="E85" s="92"/>
      <c r="F85" s="92"/>
      <c r="G85" s="92"/>
      <c r="H85" s="92"/>
      <c r="I85" s="93"/>
      <c r="J85" s="94"/>
      <c r="K85" s="304">
        <v>0.05</v>
      </c>
      <c r="L85" s="867">
        <f>N78*K85</f>
        <v>7662.9983576299601</v>
      </c>
      <c r="M85" s="868"/>
      <c r="N85" s="51"/>
    </row>
    <row r="86" spans="1:14" ht="15.75" thickBot="1">
      <c r="B86" s="831" t="s">
        <v>953</v>
      </c>
      <c r="C86" s="832"/>
      <c r="D86" s="832"/>
      <c r="E86" s="832"/>
      <c r="F86" s="832"/>
      <c r="G86" s="832"/>
      <c r="H86" s="832"/>
      <c r="I86" s="832"/>
      <c r="J86" s="832"/>
      <c r="K86" s="832"/>
      <c r="L86" s="832"/>
      <c r="M86" s="833"/>
      <c r="N86" s="52">
        <f>L83+L84+L85</f>
        <v>45977.990145779753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199237.95729837893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4.3147224361440797</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4407.7281957712612</v>
      </c>
      <c r="N49" s="271">
        <f>K49*M49</f>
        <v>4650.1532465386799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4650.1532465386799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431.472243614408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5085.940212589232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1017.1880425178465</v>
      </c>
      <c r="M83" s="866"/>
      <c r="N83" s="51"/>
    </row>
    <row r="84" spans="1:14">
      <c r="B84" s="89" t="s">
        <v>973</v>
      </c>
      <c r="C84" s="90"/>
      <c r="D84" s="90"/>
      <c r="E84" s="90"/>
      <c r="F84" s="90"/>
      <c r="G84" s="90"/>
      <c r="H84" s="90"/>
      <c r="I84" s="87"/>
      <c r="J84" s="88"/>
      <c r="K84" s="303">
        <v>0.05</v>
      </c>
      <c r="L84" s="865">
        <f>N78*K84</f>
        <v>254.29701062946162</v>
      </c>
      <c r="M84" s="866"/>
      <c r="N84" s="51"/>
    </row>
    <row r="85" spans="1:14" ht="15.75" thickBot="1">
      <c r="B85" s="91" t="s">
        <v>974</v>
      </c>
      <c r="C85" s="92"/>
      <c r="D85" s="92"/>
      <c r="E85" s="92"/>
      <c r="F85" s="92"/>
      <c r="G85" s="92"/>
      <c r="H85" s="92"/>
      <c r="I85" s="93"/>
      <c r="J85" s="94"/>
      <c r="K85" s="304">
        <v>0.05</v>
      </c>
      <c r="L85" s="867">
        <f>N78*K85</f>
        <v>254.29701062946162</v>
      </c>
      <c r="M85" s="868"/>
      <c r="N85" s="51"/>
    </row>
    <row r="86" spans="1:14" ht="15.75" thickBot="1">
      <c r="B86" s="831" t="s">
        <v>953</v>
      </c>
      <c r="C86" s="832"/>
      <c r="D86" s="832"/>
      <c r="E86" s="832"/>
      <c r="F86" s="832"/>
      <c r="G86" s="832"/>
      <c r="H86" s="832"/>
      <c r="I86" s="832"/>
      <c r="J86" s="832"/>
      <c r="K86" s="832"/>
      <c r="L86" s="832"/>
      <c r="M86" s="833"/>
      <c r="N86" s="52">
        <f>L83+L84+L85</f>
        <v>1525.7820637767695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6611.7222763660011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164</v>
      </c>
      <c r="B36" s="844" t="str">
        <f>VLOOKUP(A36,EQUIPOS!A6:D154,3,FALSE)</f>
        <v>Compactador manual de rodillo</v>
      </c>
      <c r="C36" s="845"/>
      <c r="D36" s="845"/>
      <c r="E36" s="845"/>
      <c r="F36" s="845"/>
      <c r="G36" s="845"/>
      <c r="H36" s="846"/>
      <c r="I36" s="266"/>
      <c r="J36" s="267"/>
      <c r="K36" s="268">
        <f>VLOOKUP(A36,EQUIPOS!A6:D163,4,FALSE)</f>
        <v>34127.479353524483</v>
      </c>
      <c r="L36" s="269"/>
      <c r="M36" s="270">
        <v>2</v>
      </c>
      <c r="N36" s="271">
        <f>K36/M36</f>
        <v>17063.739676762241</v>
      </c>
    </row>
    <row r="37" spans="1:14">
      <c r="A37" s="113" t="s">
        <v>180</v>
      </c>
      <c r="B37" s="844" t="str">
        <f>VLOOKUP(A37,EQUIPOS!A7:D154,3,FALSE)</f>
        <v>Compresor 120 HP, con martillo.</v>
      </c>
      <c r="C37" s="845"/>
      <c r="D37" s="845"/>
      <c r="E37" s="845"/>
      <c r="F37" s="845"/>
      <c r="G37" s="845"/>
      <c r="H37" s="846"/>
      <c r="I37" s="266"/>
      <c r="J37" s="267"/>
      <c r="K37" s="268">
        <f>VLOOKUP(A37,EQUIPOS!A7:D164,4,FALSE)</f>
        <v>88065.172132082924</v>
      </c>
      <c r="L37" s="269"/>
      <c r="M37" s="270">
        <v>4</v>
      </c>
      <c r="N37" s="271">
        <f>K37/M37</f>
        <v>22016.293033020731</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10952.326980607992</v>
      </c>
      <c r="L38" s="269"/>
      <c r="M38" s="270">
        <v>10</v>
      </c>
      <c r="N38" s="271">
        <f>K38/M38</f>
        <v>1095.2326980607991</v>
      </c>
    </row>
    <row r="39" spans="1:14">
      <c r="A39" t="s">
        <v>303</v>
      </c>
      <c r="B39" s="844" t="str">
        <f>VLOOKUP(A39,EQUIPOS!A9:D154,3,FALSE)</f>
        <v>Retrocargador, pala de 1,1 m3 de capacidad, profundidad de excavación de 4.400 mm y una altura de 5.680 mm</v>
      </c>
      <c r="C39" s="845"/>
      <c r="D39" s="845"/>
      <c r="E39" s="845"/>
      <c r="F39" s="845"/>
      <c r="G39" s="845"/>
      <c r="H39" s="846"/>
      <c r="I39" s="266"/>
      <c r="J39" s="267"/>
      <c r="K39" s="268">
        <f>VLOOKUP(A39,EQUIPOS!A9:D166,4,FALSE)</f>
        <v>121870.39778633704</v>
      </c>
      <c r="L39" s="269"/>
      <c r="M39" s="270">
        <v>10</v>
      </c>
      <c r="N39" s="271">
        <f>K39/M39</f>
        <v>12187.039778633703</v>
      </c>
    </row>
    <row r="40" spans="1:14">
      <c r="A40" t="s">
        <v>129</v>
      </c>
      <c r="B40" s="844" t="str">
        <f>VLOOKUP(A40,EQUIPOS!A10:D154,3,FALSE)</f>
        <v xml:space="preserve">Buldozer, Potencia al volante de 140 HP, motor de 2200 RPM, longitud de hoja 4,80m. </v>
      </c>
      <c r="C40" s="845"/>
      <c r="D40" s="845"/>
      <c r="E40" s="845"/>
      <c r="F40" s="845"/>
      <c r="G40" s="845"/>
      <c r="H40" s="846"/>
      <c r="I40" s="266"/>
      <c r="J40" s="267"/>
      <c r="K40" s="268">
        <f>VLOOKUP(A40,EQUIPOS!A10:D167,4,FALSE)</f>
        <v>205476.92487069883</v>
      </c>
      <c r="L40" s="269"/>
      <c r="M40" s="270">
        <v>100</v>
      </c>
      <c r="N40" s="271">
        <f>K40/M40</f>
        <v>2054.7692487069885</v>
      </c>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1348.350761295025</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55765.425196479489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7420.2875758446507</v>
      </c>
      <c r="N53" s="271">
        <f>K53*M53</f>
        <v>7420.2875758446507</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7420.2875758446507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35">
        <f>VLOOKUP(A63,TRANSPORTE!A5:D117,4,FALSE)</f>
        <v>1402.2271640256026</v>
      </c>
      <c r="M63" s="836"/>
      <c r="N63" s="286">
        <f>K63*L63</f>
        <v>1822.8953132332836</v>
      </c>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1822.8953132332836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127"/>
    </row>
    <row r="80" spans="1:15" ht="15.75" thickBot="1">
      <c r="B80" s="837" t="s">
        <v>953</v>
      </c>
      <c r="C80" s="838"/>
      <c r="D80" s="838"/>
      <c r="E80" s="838"/>
      <c r="F80" s="838"/>
      <c r="G80" s="838"/>
      <c r="H80" s="838"/>
      <c r="I80" s="838"/>
      <c r="J80" s="838"/>
      <c r="K80" s="838"/>
      <c r="L80" s="838"/>
      <c r="M80" s="839"/>
      <c r="N80" s="459">
        <f>SUM(N74:N79)</f>
        <v>13483.507612950249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78492.115698507667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15698.423139701534</v>
      </c>
      <c r="M87" s="866"/>
      <c r="N87" s="51"/>
    </row>
    <row r="88" spans="1:14">
      <c r="B88" s="89" t="s">
        <v>973</v>
      </c>
      <c r="C88" s="90"/>
      <c r="D88" s="90"/>
      <c r="E88" s="90"/>
      <c r="F88" s="90"/>
      <c r="G88" s="90"/>
      <c r="H88" s="90"/>
      <c r="I88" s="87"/>
      <c r="J88" s="88"/>
      <c r="K88" s="303">
        <v>0.05</v>
      </c>
      <c r="L88" s="865">
        <f>N82*K88</f>
        <v>3924.6057849253834</v>
      </c>
      <c r="M88" s="866"/>
      <c r="N88" s="51"/>
    </row>
    <row r="89" spans="1:14" ht="15.75" thickBot="1">
      <c r="B89" s="91" t="s">
        <v>974</v>
      </c>
      <c r="C89" s="92"/>
      <c r="D89" s="92"/>
      <c r="E89" s="92"/>
      <c r="F89" s="92"/>
      <c r="G89" s="92"/>
      <c r="H89" s="92"/>
      <c r="I89" s="93"/>
      <c r="J89" s="94"/>
      <c r="K89" s="304">
        <v>0.05</v>
      </c>
      <c r="L89" s="867">
        <f>N82*K89</f>
        <v>3924.6057849253834</v>
      </c>
      <c r="M89" s="868"/>
      <c r="N89" s="51"/>
    </row>
    <row r="90" spans="1:14" ht="15.75" thickBot="1">
      <c r="B90" s="831" t="s">
        <v>953</v>
      </c>
      <c r="C90" s="832"/>
      <c r="D90" s="832"/>
      <c r="E90" s="832"/>
      <c r="F90" s="832"/>
      <c r="G90" s="832"/>
      <c r="H90" s="832"/>
      <c r="I90" s="832"/>
      <c r="J90" s="832"/>
      <c r="K90" s="832"/>
      <c r="L90" s="832"/>
      <c r="M90" s="833"/>
      <c r="N90" s="52">
        <f>L87+L88+L89</f>
        <v>23547.634709552302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102039.75040805998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270">
        <v>2</v>
      </c>
      <c r="N36" s="271">
        <f>K36/M36</f>
        <v>4119.710622407576</v>
      </c>
    </row>
    <row r="37" spans="1:14">
      <c r="A37" s="113" t="s">
        <v>303</v>
      </c>
      <c r="B37" s="844" t="str">
        <f>VLOOKUP(A37,EQUIPOS!A7:D154,3,FALSE)</f>
        <v>Retrocargador, pala de 1,1 m3 de capacidad, profundidad de excavación de 4.400 mm y una altura de 5.680 mm</v>
      </c>
      <c r="C37" s="845"/>
      <c r="D37" s="845"/>
      <c r="E37" s="845"/>
      <c r="F37" s="845"/>
      <c r="G37" s="845"/>
      <c r="H37" s="846"/>
      <c r="I37" s="266"/>
      <c r="J37" s="267"/>
      <c r="K37" s="268">
        <f>VLOOKUP(A37,EQUIPOS!A7:D164,4,FALSE)</f>
        <v>121870.39778633704</v>
      </c>
      <c r="L37" s="269"/>
      <c r="M37" s="270">
        <v>10</v>
      </c>
      <c r="N37" s="271">
        <f>K37/M37</f>
        <v>12187.039778633703</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266"/>
      <c r="J39" s="267"/>
      <c r="K39" s="268"/>
      <c r="L39" s="269"/>
      <c r="M39" s="270"/>
      <c r="N39" s="271"/>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N80*M46</f>
        <v>269.67015225900496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16576.420553300286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B63" s="46"/>
      <c r="C63" s="316"/>
      <c r="D63" s="316"/>
      <c r="E63" s="316"/>
      <c r="F63" s="316"/>
      <c r="G63" s="316"/>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5393.4030451800991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21969.823598480383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4393.9647196960768</v>
      </c>
      <c r="M87" s="866"/>
      <c r="N87" s="51"/>
    </row>
    <row r="88" spans="1:14">
      <c r="B88" s="89" t="s">
        <v>973</v>
      </c>
      <c r="C88" s="90"/>
      <c r="D88" s="90"/>
      <c r="E88" s="90"/>
      <c r="F88" s="90"/>
      <c r="G88" s="90"/>
      <c r="H88" s="90"/>
      <c r="I88" s="87"/>
      <c r="J88" s="88"/>
      <c r="K88" s="303">
        <v>0.05</v>
      </c>
      <c r="L88" s="865">
        <f>N82*K88</f>
        <v>1098.4911799240192</v>
      </c>
      <c r="M88" s="866"/>
      <c r="N88" s="51"/>
    </row>
    <row r="89" spans="1:14" ht="15.75" thickBot="1">
      <c r="B89" s="91" t="s">
        <v>974</v>
      </c>
      <c r="C89" s="92"/>
      <c r="D89" s="92"/>
      <c r="E89" s="92"/>
      <c r="F89" s="92"/>
      <c r="G89" s="92"/>
      <c r="H89" s="92"/>
      <c r="I89" s="93"/>
      <c r="J89" s="94"/>
      <c r="K89" s="304">
        <v>0.05</v>
      </c>
      <c r="L89" s="867">
        <f>N82*K89</f>
        <v>1098.4911799240192</v>
      </c>
      <c r="M89" s="868"/>
      <c r="N89" s="51"/>
    </row>
    <row r="90" spans="1:14" ht="15.75" thickBot="1">
      <c r="B90" s="831" t="s">
        <v>953</v>
      </c>
      <c r="C90" s="832"/>
      <c r="D90" s="832"/>
      <c r="E90" s="832"/>
      <c r="F90" s="832"/>
      <c r="G90" s="832"/>
      <c r="H90" s="832"/>
      <c r="I90" s="832"/>
      <c r="J90" s="832"/>
      <c r="K90" s="832"/>
      <c r="L90" s="832"/>
      <c r="M90" s="833"/>
      <c r="N90" s="52">
        <f>L87+L88+L89</f>
        <v>6590.9470795441148</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28560.770678024499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1603</v>
      </c>
      <c r="B36" s="844" t="str">
        <f>VLOOKUP(A36,EQUIPOS!A6:D154,3,FALSE)</f>
        <v>Derretidora de asfalto (crafco o similar)</v>
      </c>
      <c r="C36" s="845"/>
      <c r="D36" s="845"/>
      <c r="E36" s="845"/>
      <c r="F36" s="845"/>
      <c r="G36" s="845"/>
      <c r="H36" s="846"/>
      <c r="I36" s="266"/>
      <c r="J36" s="267"/>
      <c r="K36" s="268">
        <f>VLOOKUP(A36,EQUIPOS!A6:D163,4,FALSE)</f>
        <v>1435.3132520767874</v>
      </c>
      <c r="L36" s="269"/>
      <c r="M36" s="270">
        <v>60</v>
      </c>
      <c r="N36" s="271">
        <f>K36/M36</f>
        <v>23.921887534613123</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60</v>
      </c>
      <c r="N37" s="271">
        <f>K37/M37</f>
        <v>847.67708279991268</v>
      </c>
    </row>
    <row r="38" spans="1:14">
      <c r="A38" t="s">
        <v>138</v>
      </c>
      <c r="B38" s="844" t="str">
        <f>VLOOKUP(A38,EQUIPOS!A8:D154,3,FALSE)</f>
        <v>Camioneta D-300</v>
      </c>
      <c r="C38" s="845"/>
      <c r="D38" s="845"/>
      <c r="E38" s="845"/>
      <c r="F38" s="845"/>
      <c r="G38" s="845"/>
      <c r="H38" s="846"/>
      <c r="I38" s="266"/>
      <c r="J38" s="267"/>
      <c r="K38" s="268">
        <f>VLOOKUP(A38,EQUIPOS!A8:D165,4,FALSE)</f>
        <v>48826.199969274967</v>
      </c>
      <c r="L38" s="269"/>
      <c r="M38" s="270">
        <v>60</v>
      </c>
      <c r="N38" s="271">
        <f>K38/M38</f>
        <v>813.76999948791615</v>
      </c>
    </row>
    <row r="39" spans="1:14">
      <c r="B39" s="844"/>
      <c r="C39" s="845"/>
      <c r="D39" s="845"/>
      <c r="E39" s="845"/>
      <c r="F39" s="845"/>
      <c r="G39" s="845"/>
      <c r="H39" s="846"/>
      <c r="I39" s="266"/>
      <c r="J39" s="267"/>
      <c r="K39" s="268"/>
      <c r="L39" s="269"/>
      <c r="M39" s="270"/>
      <c r="N39" s="271"/>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N80*M46</f>
        <v>22.390442043167496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1707.7594118656095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3429.2329011224924</v>
      </c>
      <c r="N53" s="271">
        <f>K53*M53</f>
        <v>411.50794813469906</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411.50794813469906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B63" s="46"/>
      <c r="C63" s="316"/>
      <c r="D63" s="316"/>
      <c r="E63" s="316"/>
      <c r="F63" s="316"/>
      <c r="G63" s="316"/>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447.80884086334993</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2567.0762008636584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513.41524017273173</v>
      </c>
      <c r="M87" s="866"/>
      <c r="N87" s="51"/>
    </row>
    <row r="88" spans="1:14">
      <c r="B88" s="89" t="s">
        <v>973</v>
      </c>
      <c r="C88" s="90"/>
      <c r="D88" s="90"/>
      <c r="E88" s="90"/>
      <c r="F88" s="90"/>
      <c r="G88" s="90"/>
      <c r="H88" s="90"/>
      <c r="I88" s="87"/>
      <c r="J88" s="88"/>
      <c r="K88" s="303">
        <v>0.05</v>
      </c>
      <c r="L88" s="865">
        <f>N82*K88</f>
        <v>128.35381004318293</v>
      </c>
      <c r="M88" s="866"/>
      <c r="N88" s="51"/>
    </row>
    <row r="89" spans="1:14" ht="15.75" thickBot="1">
      <c r="B89" s="91" t="s">
        <v>974</v>
      </c>
      <c r="C89" s="92"/>
      <c r="D89" s="92"/>
      <c r="E89" s="92"/>
      <c r="F89" s="92"/>
      <c r="G89" s="92"/>
      <c r="H89" s="92"/>
      <c r="I89" s="93"/>
      <c r="J89" s="94"/>
      <c r="K89" s="304">
        <v>0.05</v>
      </c>
      <c r="L89" s="867">
        <f>N82*K89</f>
        <v>128.35381004318293</v>
      </c>
      <c r="M89" s="868"/>
      <c r="N89" s="51"/>
    </row>
    <row r="90" spans="1:14" ht="15.75" thickBot="1">
      <c r="B90" s="831" t="s">
        <v>953</v>
      </c>
      <c r="C90" s="832"/>
      <c r="D90" s="832"/>
      <c r="E90" s="832"/>
      <c r="F90" s="832"/>
      <c r="G90" s="832"/>
      <c r="H90" s="832"/>
      <c r="I90" s="832"/>
      <c r="J90" s="832"/>
      <c r="K90" s="832"/>
      <c r="L90" s="832"/>
      <c r="M90" s="833"/>
      <c r="N90" s="52">
        <f>L87+L88+L89</f>
        <v>770.12286025909748</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3337.1990611227557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1603</v>
      </c>
      <c r="B36" s="844" t="str">
        <f>VLOOKUP(A36,EQUIPOS!A6:D154,3,FALSE)</f>
        <v>Derretidora de asfalto (crafco o similar)</v>
      </c>
      <c r="C36" s="845"/>
      <c r="D36" s="845"/>
      <c r="E36" s="845"/>
      <c r="F36" s="845"/>
      <c r="G36" s="845"/>
      <c r="H36" s="846"/>
      <c r="I36" s="266"/>
      <c r="J36" s="267"/>
      <c r="K36" s="268">
        <f>VLOOKUP(A36,EQUIPOS!A6:D163,4,FALSE)</f>
        <v>1435.3132520767874</v>
      </c>
      <c r="L36" s="269"/>
      <c r="M36" s="270">
        <v>60</v>
      </c>
      <c r="N36" s="271">
        <f t="shared" ref="N36:N39" si="0">K36/M36</f>
        <v>23.921887534613123</v>
      </c>
    </row>
    <row r="37" spans="1:14">
      <c r="A37" s="113" t="s">
        <v>324</v>
      </c>
      <c r="B37" s="844" t="str">
        <f>VLOOKUP(A37,EQUIPOS!A7:D154,3,FALSE)</f>
        <v xml:space="preserve">Ruteadora </v>
      </c>
      <c r="C37" s="845"/>
      <c r="D37" s="845"/>
      <c r="E37" s="845"/>
      <c r="F37" s="845"/>
      <c r="G37" s="845"/>
      <c r="H37" s="846"/>
      <c r="I37" s="266"/>
      <c r="J37" s="267"/>
      <c r="K37" s="268">
        <f>VLOOKUP(A37,EQUIPOS!A7:D164,4,FALSE)</f>
        <v>2543.0312483997382</v>
      </c>
      <c r="L37" s="269"/>
      <c r="M37" s="270">
        <v>60</v>
      </c>
      <c r="N37" s="271">
        <f t="shared" si="0"/>
        <v>42.383854139995634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50860.624967994758</v>
      </c>
      <c r="L38" s="269"/>
      <c r="M38" s="270">
        <v>60</v>
      </c>
      <c r="N38" s="271">
        <f t="shared" si="0"/>
        <v>847.67708279991268</v>
      </c>
    </row>
    <row r="39" spans="1:14">
      <c r="A39" t="s">
        <v>138</v>
      </c>
      <c r="B39" s="844" t="str">
        <f>VLOOKUP(A39,EQUIPOS!A9:D154,3,FALSE)</f>
        <v>Camioneta D-300</v>
      </c>
      <c r="C39" s="845"/>
      <c r="D39" s="845"/>
      <c r="E39" s="845"/>
      <c r="F39" s="845"/>
      <c r="G39" s="845"/>
      <c r="H39" s="846"/>
      <c r="I39" s="266"/>
      <c r="J39" s="267"/>
      <c r="K39" s="268">
        <f>VLOOKUP(A39,EQUIPOS!A9:D166,4,FALSE)</f>
        <v>48826.199969274967</v>
      </c>
      <c r="L39" s="269"/>
      <c r="M39" s="270">
        <v>60</v>
      </c>
      <c r="N39" s="271">
        <f t="shared" si="0"/>
        <v>813.76999948791615</v>
      </c>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N84*M46</f>
        <v>22.390442043167496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1750.143266005605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55534.459689361844</v>
      </c>
      <c r="N53" s="271">
        <f t="shared" ref="N53:N54" si="1">K53*M53</f>
        <v>388.74121782553289</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3429.2329011224924</v>
      </c>
      <c r="N54" s="271">
        <f t="shared" si="1"/>
        <v>411.50794813469906</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26"/>
      <c r="C61" s="827"/>
      <c r="D61" s="827"/>
      <c r="E61" s="827"/>
      <c r="F61" s="827"/>
      <c r="G61" s="827"/>
      <c r="H61" s="827"/>
      <c r="I61" s="828"/>
      <c r="J61" s="42"/>
      <c r="K61" s="44"/>
      <c r="L61" s="829"/>
      <c r="M61" s="830"/>
      <c r="N61" s="45"/>
    </row>
    <row r="62" spans="1:14" ht="15.75" thickBot="1">
      <c r="B62" s="831" t="s">
        <v>953</v>
      </c>
      <c r="C62" s="832"/>
      <c r="D62" s="832"/>
      <c r="E62" s="832"/>
      <c r="F62" s="832"/>
      <c r="G62" s="832"/>
      <c r="H62" s="832"/>
      <c r="I62" s="832"/>
      <c r="J62" s="832"/>
      <c r="K62" s="832"/>
      <c r="L62" s="832"/>
      <c r="M62" s="833"/>
      <c r="N62" s="393">
        <f>SUM(N53:N61)</f>
        <v>800.24916596023195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34" t="s">
        <v>961</v>
      </c>
      <c r="M66" s="807"/>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35">
        <f>VLOOKUP(A67,TRANSPORTE!A6:D120,4,FALSE)</f>
        <v>1402.2271640256026</v>
      </c>
      <c r="M67" s="836"/>
      <c r="N67" s="286">
        <f>L67*K67</f>
        <v>9.8155901481792185</v>
      </c>
    </row>
    <row r="68" spans="1:15">
      <c r="B68" s="46"/>
      <c r="C68" s="47"/>
      <c r="D68" s="47"/>
      <c r="E68" s="47"/>
      <c r="F68" s="47"/>
      <c r="G68" s="47"/>
      <c r="H68" s="310"/>
      <c r="I68" s="278"/>
      <c r="J68" s="285"/>
      <c r="K68" s="278"/>
      <c r="L68" s="835"/>
      <c r="M68" s="836"/>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20"/>
      <c r="M72" s="821"/>
      <c r="N72" s="127"/>
    </row>
    <row r="73" spans="1:15" ht="15.75" thickBot="1">
      <c r="B73" s="837" t="s">
        <v>953</v>
      </c>
      <c r="C73" s="838"/>
      <c r="D73" s="838"/>
      <c r="E73" s="838"/>
      <c r="F73" s="838"/>
      <c r="G73" s="838"/>
      <c r="H73" s="838"/>
      <c r="I73" s="838"/>
      <c r="J73" s="838"/>
      <c r="K73" s="838"/>
      <c r="L73" s="838"/>
      <c r="M73" s="839"/>
      <c r="N73" s="104">
        <f>N67+N68+N69+N70+N71</f>
        <v>9.8155901481792185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7" t="s">
        <v>963</v>
      </c>
      <c r="C77" s="858"/>
      <c r="D77" s="858"/>
      <c r="E77" s="858"/>
      <c r="F77" s="858"/>
      <c r="G77" s="858"/>
      <c r="H77" s="858"/>
      <c r="I77" s="73" t="s">
        <v>964</v>
      </c>
      <c r="J77" s="75" t="s">
        <v>1410</v>
      </c>
      <c r="K77" s="74" t="s">
        <v>966</v>
      </c>
      <c r="L77" s="859" t="s">
        <v>950</v>
      </c>
      <c r="M77" s="860"/>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8"/>
      <c r="C83" s="819"/>
      <c r="D83" s="819"/>
      <c r="E83" s="819"/>
      <c r="F83" s="819"/>
      <c r="G83" s="819"/>
      <c r="H83" s="819"/>
      <c r="I83" s="126"/>
      <c r="J83" s="126"/>
      <c r="K83" s="126"/>
      <c r="L83" s="919"/>
      <c r="M83" s="919"/>
      <c r="N83" s="45"/>
    </row>
    <row r="84" spans="1:14" ht="15.75" thickBot="1">
      <c r="B84" s="837" t="s">
        <v>953</v>
      </c>
      <c r="C84" s="838"/>
      <c r="D84" s="838"/>
      <c r="E84" s="838"/>
      <c r="F84" s="838"/>
      <c r="G84" s="838"/>
      <c r="H84" s="838"/>
      <c r="I84" s="838"/>
      <c r="J84" s="838"/>
      <c r="K84" s="838"/>
      <c r="L84" s="838"/>
      <c r="M84" s="839"/>
      <c r="N84" s="300">
        <f>SUM(N78:N83)</f>
        <v>447.80884086334993</v>
      </c>
    </row>
    <row r="85" spans="1:14" ht="15.75" thickBot="1">
      <c r="B85" s="33"/>
      <c r="C85" s="34"/>
      <c r="D85" s="34"/>
      <c r="E85" s="34"/>
      <c r="F85" s="34"/>
      <c r="G85" s="34"/>
      <c r="H85" s="34"/>
      <c r="I85" s="34"/>
      <c r="J85" s="34"/>
      <c r="K85" s="34"/>
      <c r="L85" s="34"/>
      <c r="M85" s="34"/>
      <c r="N85" s="35"/>
    </row>
    <row r="86" spans="1:14" ht="15.75" thickBot="1">
      <c r="B86" s="831" t="s">
        <v>967</v>
      </c>
      <c r="C86" s="832"/>
      <c r="D86" s="832"/>
      <c r="E86" s="832"/>
      <c r="F86" s="832"/>
      <c r="G86" s="832"/>
      <c r="H86" s="832"/>
      <c r="I86" s="832"/>
      <c r="J86" s="832"/>
      <c r="K86" s="832"/>
      <c r="L86" s="832"/>
      <c r="M86" s="833"/>
      <c r="N86" s="99">
        <f>N48+N62+N73+N84</f>
        <v>3008.0168629773661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22" t="s">
        <v>969</v>
      </c>
      <c r="C90" s="823"/>
      <c r="D90" s="823"/>
      <c r="E90" s="823"/>
      <c r="F90" s="823"/>
      <c r="G90" s="823"/>
      <c r="H90" s="823"/>
      <c r="I90" s="313"/>
      <c r="J90" s="333"/>
      <c r="K90" s="301" t="s">
        <v>970</v>
      </c>
      <c r="L90" s="861" t="s">
        <v>971</v>
      </c>
      <c r="M90" s="862"/>
      <c r="N90" s="302"/>
    </row>
    <row r="91" spans="1:14">
      <c r="B91" s="863" t="s">
        <v>972</v>
      </c>
      <c r="C91" s="864"/>
      <c r="D91" s="864"/>
      <c r="E91" s="864"/>
      <c r="F91" s="864"/>
      <c r="G91" s="864"/>
      <c r="H91" s="864"/>
      <c r="I91" s="87"/>
      <c r="J91" s="88"/>
      <c r="K91" s="303">
        <v>0.2</v>
      </c>
      <c r="L91" s="865">
        <f>N86*K91</f>
        <v>601.60337259547327</v>
      </c>
      <c r="M91" s="866"/>
      <c r="N91" s="51"/>
    </row>
    <row r="92" spans="1:14">
      <c r="B92" s="89" t="s">
        <v>973</v>
      </c>
      <c r="C92" s="90"/>
      <c r="D92" s="90"/>
      <c r="E92" s="90"/>
      <c r="F92" s="90"/>
      <c r="G92" s="90"/>
      <c r="H92" s="90"/>
      <c r="I92" s="87"/>
      <c r="J92" s="88"/>
      <c r="K92" s="303">
        <v>0.05</v>
      </c>
      <c r="L92" s="865">
        <f>N86*K92</f>
        <v>150.40084314886832</v>
      </c>
      <c r="M92" s="866"/>
      <c r="N92" s="51"/>
    </row>
    <row r="93" spans="1:14" ht="15.75" thickBot="1">
      <c r="B93" s="91" t="s">
        <v>974</v>
      </c>
      <c r="C93" s="92"/>
      <c r="D93" s="92"/>
      <c r="E93" s="92"/>
      <c r="F93" s="92"/>
      <c r="G93" s="92"/>
      <c r="H93" s="92"/>
      <c r="I93" s="93"/>
      <c r="J93" s="94"/>
      <c r="K93" s="304">
        <v>0.05</v>
      </c>
      <c r="L93" s="867">
        <f>N86*K93</f>
        <v>150.40084314886832</v>
      </c>
      <c r="M93" s="868"/>
      <c r="N93" s="51"/>
    </row>
    <row r="94" spans="1:14" ht="15.75" thickBot="1">
      <c r="B94" s="831" t="s">
        <v>953</v>
      </c>
      <c r="C94" s="832"/>
      <c r="D94" s="832"/>
      <c r="E94" s="832"/>
      <c r="F94" s="832"/>
      <c r="G94" s="832"/>
      <c r="H94" s="832"/>
      <c r="I94" s="832"/>
      <c r="J94" s="832"/>
      <c r="K94" s="832"/>
      <c r="L94" s="832"/>
      <c r="M94" s="833"/>
      <c r="N94" s="52">
        <f>L91+L92+L93</f>
        <v>902.4050588932098</v>
      </c>
    </row>
    <row r="95" spans="1:14" ht="15.75" thickBot="1">
      <c r="B95" s="33"/>
      <c r="C95" s="34"/>
      <c r="D95" s="34"/>
      <c r="E95" s="34"/>
      <c r="F95" s="34"/>
      <c r="G95" s="34"/>
      <c r="H95" s="34"/>
      <c r="I95" s="34"/>
      <c r="J95" s="34"/>
      <c r="K95" s="34"/>
      <c r="L95" s="34"/>
      <c r="M95" s="34"/>
      <c r="N95" s="35"/>
    </row>
    <row r="96" spans="1:14" ht="15.75" thickBot="1">
      <c r="A96" t="s">
        <v>2016</v>
      </c>
      <c r="B96" s="831" t="s">
        <v>975</v>
      </c>
      <c r="C96" s="832"/>
      <c r="D96" s="832"/>
      <c r="E96" s="832"/>
      <c r="F96" s="832"/>
      <c r="G96" s="832"/>
      <c r="H96" s="832"/>
      <c r="I96" s="832"/>
      <c r="J96" s="832"/>
      <c r="K96" s="832"/>
      <c r="L96" s="832"/>
      <c r="M96" s="833"/>
      <c r="N96" s="187">
        <f>N86+N94</f>
        <v>3910.4219218705757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9" t="s">
        <v>2218</v>
      </c>
      <c r="C113" s="870"/>
      <c r="D113" s="870"/>
      <c r="E113" s="870"/>
      <c r="F113" s="870"/>
      <c r="G113" s="870"/>
      <c r="H113" s="870"/>
      <c r="I113" s="870"/>
      <c r="J113" s="870"/>
      <c r="K113" s="870"/>
      <c r="L113" s="870"/>
      <c r="M113" s="870"/>
      <c r="N113" s="871"/>
    </row>
    <row r="114" spans="2:14" ht="15" customHeight="1">
      <c r="B114" s="869"/>
      <c r="C114" s="870"/>
      <c r="D114" s="870"/>
      <c r="E114" s="870"/>
      <c r="F114" s="870"/>
      <c r="G114" s="870"/>
      <c r="H114" s="870"/>
      <c r="I114" s="870"/>
      <c r="J114" s="870"/>
      <c r="K114" s="870"/>
      <c r="L114" s="870"/>
      <c r="M114" s="870"/>
      <c r="N114" s="871"/>
    </row>
    <row r="115" spans="2:14" ht="30" customHeight="1">
      <c r="B115" s="872" t="s">
        <v>2219</v>
      </c>
      <c r="C115" s="873"/>
      <c r="D115" s="873"/>
      <c r="E115" s="873"/>
      <c r="F115" s="873"/>
      <c r="G115" s="873"/>
      <c r="H115" s="873"/>
      <c r="I115" s="873"/>
      <c r="J115" s="873"/>
      <c r="K115" s="873"/>
      <c r="L115" s="873"/>
      <c r="M115" s="873"/>
      <c r="N115" s="874"/>
    </row>
    <row r="116" spans="2:14">
      <c r="B116" s="872"/>
      <c r="C116" s="873"/>
      <c r="D116" s="873"/>
      <c r="E116" s="873"/>
      <c r="F116" s="873"/>
      <c r="G116" s="873"/>
      <c r="H116" s="873"/>
      <c r="I116" s="873"/>
      <c r="J116" s="873"/>
      <c r="K116" s="873"/>
      <c r="L116" s="873"/>
      <c r="M116" s="873"/>
      <c r="N116" s="874"/>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8"/>
      <c r="K126" s="808"/>
      <c r="L126" s="808"/>
      <c r="M126" s="808"/>
      <c r="N126" s="809"/>
    </row>
    <row r="127" spans="2:14" ht="15.75" thickBot="1">
      <c r="B127" s="260" t="s">
        <v>2221</v>
      </c>
      <c r="C127" s="392"/>
      <c r="D127" s="392"/>
      <c r="E127" s="57"/>
      <c r="F127" s="57"/>
      <c r="G127" s="57"/>
      <c r="H127" s="57"/>
      <c r="I127" s="57"/>
      <c r="J127" s="810"/>
      <c r="K127" s="810"/>
      <c r="L127" s="810"/>
      <c r="M127" s="810"/>
      <c r="N127"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270">
        <v>6.25</v>
      </c>
      <c r="N36" s="271">
        <f t="shared" ref="N36:N41" si="0">K36/M36</f>
        <v>569.63899964154132</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v>
      </c>
      <c r="N37" s="271">
        <f t="shared" si="0"/>
        <v>1017.2124993598951</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10952.326980607992</v>
      </c>
      <c r="L38" s="269"/>
      <c r="M38" s="270">
        <v>3.75</v>
      </c>
      <c r="N38" s="271">
        <f t="shared" si="0"/>
        <v>2920.620528162131</v>
      </c>
    </row>
    <row r="39" spans="1:14">
      <c r="A39" t="s">
        <v>228</v>
      </c>
      <c r="B39" s="844" t="str">
        <f>VLOOKUP(A39,EQUIPOS!A9:D154,3,FALSE)</f>
        <v xml:space="preserve">Formaleta metálica (concreto hidráulico)
</v>
      </c>
      <c r="C39" s="845"/>
      <c r="D39" s="845"/>
      <c r="E39" s="845"/>
      <c r="F39" s="845"/>
      <c r="G39" s="845"/>
      <c r="H39" s="846"/>
      <c r="I39" s="266"/>
      <c r="J39" s="267"/>
      <c r="K39" s="268">
        <f>VLOOKUP(A39,EQUIPOS!A9:D166,4,FALSE)</f>
        <v>4577.4562471195286</v>
      </c>
      <c r="L39" s="269"/>
      <c r="M39" s="270">
        <v>6.25</v>
      </c>
      <c r="N39" s="271">
        <f t="shared" si="0"/>
        <v>732.39299953912462</v>
      </c>
    </row>
    <row r="40" spans="1:14">
      <c r="A40" t="s">
        <v>301</v>
      </c>
      <c r="B40" s="844" t="str">
        <f>VLOOKUP(A40,EQUIPOS!A10:D154,3,FALSE)</f>
        <v>Regla vibratoria, de longitud de 3 a 5 m, motor de 3600 rpm, potencia 6 HP</v>
      </c>
      <c r="C40" s="845"/>
      <c r="D40" s="845"/>
      <c r="E40" s="845"/>
      <c r="F40" s="845"/>
      <c r="G40" s="845"/>
      <c r="H40" s="846"/>
      <c r="I40" s="266"/>
      <c r="J40" s="267"/>
      <c r="K40" s="268">
        <f>VLOOKUP(A40,EQUIPOS!A10:D167,4,FALSE)</f>
        <v>11499.587305263616</v>
      </c>
      <c r="L40" s="269"/>
      <c r="M40" s="270">
        <v>6.25</v>
      </c>
      <c r="N40" s="271">
        <f t="shared" si="0"/>
        <v>1839.9339688421785</v>
      </c>
    </row>
    <row r="41" spans="1:14">
      <c r="A41" t="s">
        <v>363</v>
      </c>
      <c r="B41" s="844" t="str">
        <f>VLOOKUP(A41,EQUIPOS!A11:D155,3,FALSE)</f>
        <v>Vibrador de concreto, Motor de 3 hp a 18.000 rpm Mangueras de 4 mt</v>
      </c>
      <c r="C41" s="845"/>
      <c r="D41" s="845"/>
      <c r="E41" s="845"/>
      <c r="F41" s="845"/>
      <c r="G41" s="845"/>
      <c r="H41" s="846"/>
      <c r="I41" s="266"/>
      <c r="J41" s="267"/>
      <c r="K41" s="268">
        <f>VLOOKUP(A41,EQUIPOS!A11:D168,4,FALSE)</f>
        <v>7807.1059325871956</v>
      </c>
      <c r="L41" s="269"/>
      <c r="M41" s="270">
        <v>6.25</v>
      </c>
      <c r="N41" s="271">
        <f t="shared" si="0"/>
        <v>1249.1369492139513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N83*M46</f>
        <v>971.20648722881606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9300.1424319876369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5088.1971948649034</v>
      </c>
      <c r="N53" s="271">
        <f>K53*M53</f>
        <v>31212.320755537021</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4812.5865134763881</v>
      </c>
      <c r="N54" s="271">
        <f>K54*M54</f>
        <v>1782.4394494356995</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1077.722344111329</v>
      </c>
      <c r="N55" s="271">
        <f>K55*M55</f>
        <v>1197.4692712348101</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4876.1889784121995</v>
      </c>
      <c r="N56" s="271">
        <f>K56*M56</f>
        <v>5417.9877537913326</v>
      </c>
    </row>
    <row r="57" spans="1:14">
      <c r="A57" s="144" t="s">
        <v>778</v>
      </c>
      <c r="B57" s="826" t="str">
        <f>VLOOKUP(A57,MATERIALES!A7:D373,3,FALSE)</f>
        <v>Antisol blanco (presentación 20 kg)</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10" t="str">
        <f>VLOOKUP(A57,MATERIALES!A11:D649,2,FALSE)</f>
        <v>kg</v>
      </c>
      <c r="K57" s="44">
        <v>1.1200000000000001</v>
      </c>
      <c r="L57" s="835">
        <f>VLOOKUP(A57,MATERIALES!A4:D373,4,FALSE)</f>
        <v>6262.451905269907</v>
      </c>
      <c r="M57" s="836"/>
      <c r="N57" s="271">
        <f>K57*L57</f>
        <v>7013.9461339022964</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489400.48476553103</v>
      </c>
      <c r="N58" s="271">
        <f>K58*M58</f>
        <v>494294.48961318634</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540918.65297708753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5">
        <f>VLOOKUP(A66,TRANSPORTE!A5:D117,4,FALSE)</f>
        <v>1429.0106153116624</v>
      </c>
      <c r="M66" s="836"/>
      <c r="N66" s="286">
        <f>K66*L66</f>
        <v>1443.3007214647789</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1443.3007214647789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127"/>
    </row>
    <row r="83" spans="1:14" ht="15.75" thickBot="1">
      <c r="B83" s="837" t="s">
        <v>953</v>
      </c>
      <c r="C83" s="838"/>
      <c r="D83" s="838"/>
      <c r="E83" s="838"/>
      <c r="F83" s="838"/>
      <c r="G83" s="838"/>
      <c r="H83" s="838"/>
      <c r="I83" s="838"/>
      <c r="J83" s="838"/>
      <c r="K83" s="838"/>
      <c r="L83" s="838"/>
      <c r="M83" s="839"/>
      <c r="N83" s="459">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561374.16100282816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112274.83220056564</v>
      </c>
      <c r="M90" s="866"/>
      <c r="N90" s="51"/>
    </row>
    <row r="91" spans="1:14">
      <c r="B91" s="89" t="s">
        <v>973</v>
      </c>
      <c r="C91" s="90"/>
      <c r="D91" s="90"/>
      <c r="E91" s="90"/>
      <c r="F91" s="90"/>
      <c r="G91" s="90"/>
      <c r="H91" s="90"/>
      <c r="I91" s="87"/>
      <c r="J91" s="88"/>
      <c r="K91" s="303">
        <v>0.05</v>
      </c>
      <c r="L91" s="865">
        <f>N85*K91</f>
        <v>28068.708050141409</v>
      </c>
      <c r="M91" s="866"/>
      <c r="N91" s="51"/>
    </row>
    <row r="92" spans="1:14" ht="15.75" thickBot="1">
      <c r="B92" s="91" t="s">
        <v>974</v>
      </c>
      <c r="C92" s="92"/>
      <c r="D92" s="92"/>
      <c r="E92" s="92"/>
      <c r="F92" s="92"/>
      <c r="G92" s="92"/>
      <c r="H92" s="92"/>
      <c r="I92" s="93"/>
      <c r="J92" s="94"/>
      <c r="K92" s="304">
        <v>0.05</v>
      </c>
      <c r="L92" s="867">
        <f>N85*K92</f>
        <v>28068.708050141409</v>
      </c>
      <c r="M92" s="868"/>
      <c r="N92" s="51"/>
    </row>
    <row r="93" spans="1:14" ht="15.75" thickBot="1">
      <c r="B93" s="831" t="s">
        <v>953</v>
      </c>
      <c r="C93" s="832"/>
      <c r="D93" s="832"/>
      <c r="E93" s="832"/>
      <c r="F93" s="832"/>
      <c r="G93" s="832"/>
      <c r="H93" s="832"/>
      <c r="I93" s="832"/>
      <c r="J93" s="832"/>
      <c r="K93" s="832"/>
      <c r="L93" s="832"/>
      <c r="M93" s="833"/>
      <c r="N93" s="52">
        <f>L90+L91+L92</f>
        <v>168412.24830084844</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729786.40930367657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8"/>
      <c r="K125" s="808"/>
      <c r="L125" s="808"/>
      <c r="M125" s="808"/>
      <c r="N125" s="809"/>
    </row>
    <row r="126" spans="2:14" ht="15.75" customHeight="1" thickBot="1">
      <c r="B126" s="260" t="s">
        <v>2221</v>
      </c>
      <c r="C126" s="392"/>
      <c r="D126" s="392"/>
      <c r="E126" s="57"/>
      <c r="F126" s="57"/>
      <c r="G126" s="57"/>
      <c r="H126" s="57"/>
      <c r="I126" s="57"/>
      <c r="J126" s="810"/>
      <c r="K126" s="810"/>
      <c r="L126" s="810"/>
      <c r="M126" s="810"/>
      <c r="N126" s="81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270">
        <v>6.25</v>
      </c>
      <c r="N36" s="271">
        <f t="shared" ref="N36:N41" si="0">K36/M36</f>
        <v>569.63899964154132</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50860.624967994758</v>
      </c>
      <c r="L37" s="269"/>
      <c r="M37" s="270">
        <v>50</v>
      </c>
      <c r="N37" s="271">
        <f t="shared" si="0"/>
        <v>1017.2124993598951</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10952.326980607992</v>
      </c>
      <c r="L38" s="269"/>
      <c r="M38" s="270">
        <v>3.75</v>
      </c>
      <c r="N38" s="271">
        <f t="shared" si="0"/>
        <v>2920.620528162131</v>
      </c>
    </row>
    <row r="39" spans="1:14">
      <c r="A39" t="s">
        <v>228</v>
      </c>
      <c r="B39" s="844" t="str">
        <f>VLOOKUP(A39,EQUIPOS!A9:D154,3,FALSE)</f>
        <v xml:space="preserve">Formaleta metálica (concreto hidráulico)
</v>
      </c>
      <c r="C39" s="845"/>
      <c r="D39" s="845"/>
      <c r="E39" s="845"/>
      <c r="F39" s="845"/>
      <c r="G39" s="845"/>
      <c r="H39" s="846"/>
      <c r="I39" s="266"/>
      <c r="J39" s="267"/>
      <c r="K39" s="268">
        <f>VLOOKUP(A39,EQUIPOS!A9:D166,4,FALSE)</f>
        <v>4577.4562471195286</v>
      </c>
      <c r="L39" s="269"/>
      <c r="M39" s="270">
        <v>6.25</v>
      </c>
      <c r="N39" s="271">
        <f t="shared" si="0"/>
        <v>732.39299953912462</v>
      </c>
    </row>
    <row r="40" spans="1:14">
      <c r="A40" t="s">
        <v>301</v>
      </c>
      <c r="B40" s="844" t="str">
        <f>VLOOKUP(A40,EQUIPOS!A10:D154,3,FALSE)</f>
        <v>Regla vibratoria, de longitud de 3 a 5 m, motor de 3600 rpm, potencia 6 HP</v>
      </c>
      <c r="C40" s="845"/>
      <c r="D40" s="845"/>
      <c r="E40" s="845"/>
      <c r="F40" s="845"/>
      <c r="G40" s="845"/>
      <c r="H40" s="846"/>
      <c r="I40" s="266"/>
      <c r="J40" s="267"/>
      <c r="K40" s="268">
        <f>VLOOKUP(A40,EQUIPOS!A10:D167,4,FALSE)</f>
        <v>11499.587305263616</v>
      </c>
      <c r="L40" s="269"/>
      <c r="M40" s="270">
        <v>6.25</v>
      </c>
      <c r="N40" s="271">
        <f t="shared" si="0"/>
        <v>1839.9339688421785</v>
      </c>
    </row>
    <row r="41" spans="1:14">
      <c r="A41" t="s">
        <v>363</v>
      </c>
      <c r="B41" s="844" t="str">
        <f>VLOOKUP(A41,EQUIPOS!A11:D155,3,FALSE)</f>
        <v>Vibrador de concreto, Motor de 3 hp a 18.000 rpm Mangueras de 4 mt</v>
      </c>
      <c r="C41" s="845"/>
      <c r="D41" s="845"/>
      <c r="E41" s="845"/>
      <c r="F41" s="845"/>
      <c r="G41" s="845"/>
      <c r="H41" s="846"/>
      <c r="I41" s="266"/>
      <c r="J41" s="267"/>
      <c r="K41" s="268">
        <f>VLOOKUP(A41,EQUIPOS!A11:D168,4,FALSE)</f>
        <v>7807.1059325871956</v>
      </c>
      <c r="L41" s="269"/>
      <c r="M41" s="270">
        <v>6.25</v>
      </c>
      <c r="N41" s="271">
        <f t="shared" si="0"/>
        <v>1249.1369492139513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N83*M46</f>
        <v>971.20648722881606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9300.1424319876369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5088.1971948649034</v>
      </c>
      <c r="N53" s="271">
        <f>K53*M53</f>
        <v>31212.320755537021</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6418.6435493440131</v>
      </c>
      <c r="N54" s="271">
        <f>K54*M54</f>
        <v>7188.8807752652956</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4812.5865134763881</v>
      </c>
      <c r="N55" s="271">
        <f>K55*M55</f>
        <v>1782.4394494356995</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1077.722344111329</v>
      </c>
      <c r="N56" s="271">
        <f>K56*M56</f>
        <v>1197.4692712348101</v>
      </c>
    </row>
    <row r="57" spans="1:14">
      <c r="A57" s="144" t="s">
        <v>646</v>
      </c>
      <c r="B57" s="826" t="str">
        <f>VLOOKUP(A57,MATERIALES!A7:D373,3,FALSE)</f>
        <v>Sello de silicona o sellador autonivelante</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10" t="s">
        <v>144</v>
      </c>
      <c r="K57" s="44">
        <v>1.1111111111111112</v>
      </c>
      <c r="L57" s="835">
        <f>VLOOKUP(A57,MATERIALES!A4:D373,4,FALSE)</f>
        <v>4876.1889784121995</v>
      </c>
      <c r="M57" s="836"/>
      <c r="N57" s="271">
        <f>K57*L57</f>
        <v>5417.9877537913326</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6262.451905269907</v>
      </c>
      <c r="N58" s="271">
        <f>K58*M58</f>
        <v>7013.9461339022964</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489400.48476553103</v>
      </c>
      <c r="N59" s="271">
        <f>K59*M59</f>
        <v>494294.48961318634</v>
      </c>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548107.53375235281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5">
        <f>VLOOKUP(A66,TRANSPORTE!A5:D117,4,FALSE)</f>
        <v>1429.0106153116624</v>
      </c>
      <c r="M66" s="836"/>
      <c r="N66" s="286">
        <f>K66*L66</f>
        <v>1443.3007214647789</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1443.3007214647789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45"/>
    </row>
    <row r="83" spans="1:14" ht="15.75" thickBot="1">
      <c r="B83" s="837" t="s">
        <v>953</v>
      </c>
      <c r="C83" s="838"/>
      <c r="D83" s="838"/>
      <c r="E83" s="838"/>
      <c r="F83" s="838"/>
      <c r="G83" s="838"/>
      <c r="H83" s="838"/>
      <c r="I83" s="838"/>
      <c r="J83" s="838"/>
      <c r="K83" s="838"/>
      <c r="L83" s="838"/>
      <c r="M83" s="839"/>
      <c r="N83" s="300">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568563.04177809344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113712.60835561869</v>
      </c>
      <c r="M90" s="866"/>
      <c r="N90" s="51"/>
    </row>
    <row r="91" spans="1:14">
      <c r="B91" s="89" t="s">
        <v>973</v>
      </c>
      <c r="C91" s="90"/>
      <c r="D91" s="90"/>
      <c r="E91" s="90"/>
      <c r="F91" s="90"/>
      <c r="G91" s="90"/>
      <c r="H91" s="90"/>
      <c r="I91" s="87"/>
      <c r="J91" s="88"/>
      <c r="K91" s="303">
        <v>0.05</v>
      </c>
      <c r="L91" s="865">
        <f>N85*K91</f>
        <v>28428.152088904673</v>
      </c>
      <c r="M91" s="866"/>
      <c r="N91" s="51"/>
    </row>
    <row r="92" spans="1:14" ht="15.75" thickBot="1">
      <c r="B92" s="91" t="s">
        <v>974</v>
      </c>
      <c r="C92" s="92"/>
      <c r="D92" s="92"/>
      <c r="E92" s="92"/>
      <c r="F92" s="92"/>
      <c r="G92" s="92"/>
      <c r="H92" s="92"/>
      <c r="I92" s="93"/>
      <c r="J92" s="94"/>
      <c r="K92" s="304">
        <v>0.05</v>
      </c>
      <c r="L92" s="867">
        <f>N85*K92</f>
        <v>28428.152088904673</v>
      </c>
      <c r="M92" s="868"/>
      <c r="N92" s="51"/>
    </row>
    <row r="93" spans="1:14" ht="15.75" thickBot="1">
      <c r="B93" s="831" t="s">
        <v>953</v>
      </c>
      <c r="C93" s="832"/>
      <c r="D93" s="832"/>
      <c r="E93" s="832"/>
      <c r="F93" s="832"/>
      <c r="G93" s="832"/>
      <c r="H93" s="832"/>
      <c r="I93" s="832"/>
      <c r="J93" s="832"/>
      <c r="K93" s="832"/>
      <c r="L93" s="832"/>
      <c r="M93" s="833"/>
      <c r="N93" s="52">
        <f>L90+L91+L92</f>
        <v>170568.91253342803</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739131.95431152149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8"/>
      <c r="K125" s="808"/>
      <c r="L125" s="808"/>
      <c r="M125" s="808"/>
      <c r="N125" s="809"/>
    </row>
    <row r="126" spans="2:14" ht="15.75" customHeight="1" thickBot="1">
      <c r="B126" s="260" t="s">
        <v>2221</v>
      </c>
      <c r="C126" s="392"/>
      <c r="D126" s="392"/>
      <c r="E126" s="57"/>
      <c r="F126" s="57"/>
      <c r="G126" s="57"/>
      <c r="H126" s="57"/>
      <c r="I126" s="57"/>
      <c r="J126" s="810"/>
      <c r="K126" s="810"/>
      <c r="L126" s="810"/>
      <c r="M126" s="810"/>
      <c r="N126" s="81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9.25" customHeight="1" thickBot="1">
      <c r="A31" s="157" t="s">
        <v>1845</v>
      </c>
      <c r="B31" s="80" t="s">
        <v>1093</v>
      </c>
      <c r="C31" s="971" t="s">
        <v>1625</v>
      </c>
      <c r="D31" s="972"/>
      <c r="E31" s="972"/>
      <c r="F31" s="972"/>
      <c r="G31" s="972"/>
      <c r="H31" s="972"/>
      <c r="I31" s="972"/>
      <c r="J31" s="972"/>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879.83409827872299</v>
      </c>
      <c r="N49" s="271">
        <f>K49*M49</f>
        <v>879.83409827872299</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879.83409827872299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879.83409827872299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175.96681965574462</v>
      </c>
      <c r="M83" s="866"/>
      <c r="N83" s="51"/>
    </row>
    <row r="84" spans="1:14">
      <c r="B84" s="89" t="s">
        <v>973</v>
      </c>
      <c r="C84" s="90"/>
      <c r="D84" s="90"/>
      <c r="E84" s="90"/>
      <c r="F84" s="90"/>
      <c r="G84" s="90"/>
      <c r="H84" s="90"/>
      <c r="I84" s="87"/>
      <c r="J84" s="88"/>
      <c r="K84" s="303">
        <v>0.05</v>
      </c>
      <c r="L84" s="865">
        <f>N78*K84</f>
        <v>43.991704913936154</v>
      </c>
      <c r="M84" s="866"/>
      <c r="N84" s="51"/>
    </row>
    <row r="85" spans="1:14" ht="15.75" thickBot="1">
      <c r="B85" s="91" t="s">
        <v>974</v>
      </c>
      <c r="C85" s="92"/>
      <c r="D85" s="92"/>
      <c r="E85" s="92"/>
      <c r="F85" s="92"/>
      <c r="G85" s="92"/>
      <c r="H85" s="92"/>
      <c r="I85" s="93"/>
      <c r="J85" s="94"/>
      <c r="K85" s="304">
        <v>0.05</v>
      </c>
      <c r="L85" s="867">
        <f>N78*K85</f>
        <v>43.991704913936154</v>
      </c>
      <c r="M85" s="868"/>
      <c r="N85" s="51"/>
    </row>
    <row r="86" spans="1:14" ht="15.75" thickBot="1">
      <c r="B86" s="831" t="s">
        <v>953</v>
      </c>
      <c r="C86" s="832"/>
      <c r="D86" s="832"/>
      <c r="E86" s="832"/>
      <c r="F86" s="832"/>
      <c r="G86" s="832"/>
      <c r="H86" s="832"/>
      <c r="I86" s="832"/>
      <c r="J86" s="832"/>
      <c r="K86" s="832"/>
      <c r="L86" s="832"/>
      <c r="M86" s="833"/>
      <c r="N86" s="52">
        <f>L83+L84+L85</f>
        <v>263.95022948361691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1143.7843277623399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9.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1626</v>
      </c>
      <c r="C31" s="971" t="s">
        <v>2040</v>
      </c>
      <c r="D31" s="972"/>
      <c r="E31" s="972"/>
      <c r="F31" s="972"/>
      <c r="G31" s="972"/>
      <c r="H31" s="972"/>
      <c r="I31" s="972"/>
      <c r="J31" s="972"/>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826.83204416554679</v>
      </c>
      <c r="N49" s="271">
        <f>K49*M49</f>
        <v>826.83204416554679</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826.83204416554679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826.83204416554679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165.36640883310938</v>
      </c>
      <c r="M83" s="866"/>
      <c r="N83" s="51"/>
    </row>
    <row r="84" spans="1:14">
      <c r="B84" s="89" t="s">
        <v>973</v>
      </c>
      <c r="C84" s="90"/>
      <c r="D84" s="90"/>
      <c r="E84" s="90"/>
      <c r="F84" s="90"/>
      <c r="G84" s="90"/>
      <c r="H84" s="90"/>
      <c r="I84" s="87"/>
      <c r="J84" s="88"/>
      <c r="K84" s="303">
        <v>0.05</v>
      </c>
      <c r="L84" s="865">
        <f>N78*K84</f>
        <v>41.341602208277344</v>
      </c>
      <c r="M84" s="866"/>
      <c r="N84" s="51"/>
    </row>
    <row r="85" spans="1:14" ht="15.75" thickBot="1">
      <c r="B85" s="91" t="s">
        <v>974</v>
      </c>
      <c r="C85" s="92"/>
      <c r="D85" s="92"/>
      <c r="E85" s="92"/>
      <c r="F85" s="92"/>
      <c r="G85" s="92"/>
      <c r="H85" s="92"/>
      <c r="I85" s="93"/>
      <c r="J85" s="94"/>
      <c r="K85" s="304">
        <v>0.05</v>
      </c>
      <c r="L85" s="867">
        <f>N78*K85</f>
        <v>41.341602208277344</v>
      </c>
      <c r="M85" s="868"/>
      <c r="N85" s="51"/>
    </row>
    <row r="86" spans="1:14" ht="15.75" thickBot="1">
      <c r="B86" s="831" t="s">
        <v>953</v>
      </c>
      <c r="C86" s="832"/>
      <c r="D86" s="832"/>
      <c r="E86" s="832"/>
      <c r="F86" s="832"/>
      <c r="G86" s="832"/>
      <c r="H86" s="832"/>
      <c r="I86" s="832"/>
      <c r="J86" s="832"/>
      <c r="K86" s="832"/>
      <c r="L86" s="832"/>
      <c r="M86" s="833"/>
      <c r="N86" s="52">
        <f>L83+L84+L85</f>
        <v>248.04961324966408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1074.8816574152108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41.25" customHeight="1" thickBot="1">
      <c r="A31" t="s">
        <v>1845</v>
      </c>
      <c r="B31" s="80" t="s">
        <v>1627</v>
      </c>
      <c r="C31" s="971" t="s">
        <v>2041</v>
      </c>
      <c r="D31" s="972"/>
      <c r="E31" s="972"/>
      <c r="F31" s="972"/>
      <c r="G31" s="972"/>
      <c r="H31" s="972"/>
      <c r="I31" s="972"/>
      <c r="J31" s="972"/>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412.3459403556389</v>
      </c>
      <c r="N49" s="271">
        <f>K49*M49</f>
        <v>412.3459403556389</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412.3459403556389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412.3459403556389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82.469188071127789</v>
      </c>
      <c r="M83" s="866"/>
      <c r="N83" s="51"/>
    </row>
    <row r="84" spans="1:14">
      <c r="B84" s="89" t="s">
        <v>973</v>
      </c>
      <c r="C84" s="90"/>
      <c r="D84" s="90"/>
      <c r="E84" s="90"/>
      <c r="F84" s="90"/>
      <c r="G84" s="90"/>
      <c r="H84" s="90"/>
      <c r="I84" s="87"/>
      <c r="J84" s="88"/>
      <c r="K84" s="303">
        <v>0.05</v>
      </c>
      <c r="L84" s="865">
        <f>N78*K84</f>
        <v>20.617297017781947</v>
      </c>
      <c r="M84" s="866"/>
      <c r="N84" s="51"/>
    </row>
    <row r="85" spans="1:14" ht="15.75" thickBot="1">
      <c r="B85" s="91" t="s">
        <v>974</v>
      </c>
      <c r="C85" s="92"/>
      <c r="D85" s="92"/>
      <c r="E85" s="92"/>
      <c r="F85" s="92"/>
      <c r="G85" s="92"/>
      <c r="H85" s="92"/>
      <c r="I85" s="93"/>
      <c r="J85" s="94"/>
      <c r="K85" s="304">
        <v>0.05</v>
      </c>
      <c r="L85" s="867">
        <f>N78*K85</f>
        <v>20.617297017781947</v>
      </c>
      <c r="M85" s="868"/>
      <c r="N85" s="51"/>
    </row>
    <row r="86" spans="1:14" ht="15.75" thickBot="1">
      <c r="B86" s="831" t="s">
        <v>953</v>
      </c>
      <c r="C86" s="832"/>
      <c r="D86" s="832"/>
      <c r="E86" s="832"/>
      <c r="F86" s="832"/>
      <c r="G86" s="832"/>
      <c r="H86" s="832"/>
      <c r="I86" s="832"/>
      <c r="J86" s="832"/>
      <c r="K86" s="832"/>
      <c r="L86" s="832"/>
      <c r="M86" s="833"/>
      <c r="N86" s="52">
        <f>L83+L84+L85</f>
        <v>123.70378210669169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536.04972246233058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270">
        <v>30</v>
      </c>
      <c r="N36" s="271">
        <f>K36/M36</f>
        <v>118.67479159198777</v>
      </c>
    </row>
    <row r="37" spans="1:14">
      <c r="A37" t="s">
        <v>363</v>
      </c>
      <c r="B37" s="844" t="str">
        <f>VLOOKUP(A37,EQUIPOS!A7:D154,3,FALSE)</f>
        <v>Vibrador de concreto, Motor de 3 hp a 18.000 rpm Mangueras de 4 mt</v>
      </c>
      <c r="C37" s="845"/>
      <c r="D37" s="845"/>
      <c r="E37" s="845"/>
      <c r="F37" s="845"/>
      <c r="G37" s="845"/>
      <c r="H37" s="846"/>
      <c r="I37" s="266"/>
      <c r="J37" s="267"/>
      <c r="K37" s="268">
        <f>VLOOKUP(A37,EQUIPOS!A7:D164,4,FALSE)</f>
        <v>7807.1059325871956</v>
      </c>
      <c r="L37" s="269"/>
      <c r="M37" s="270">
        <v>30</v>
      </c>
      <c r="N37" s="271">
        <f>K37/M37</f>
        <v>260.23686441957318</v>
      </c>
    </row>
    <row r="38" spans="1:14">
      <c r="A38" t="s">
        <v>228</v>
      </c>
      <c r="B38" s="844" t="str">
        <f>VLOOKUP(A38,EQUIPOS!A8:D154,3,FALSE)</f>
        <v xml:space="preserve">Formaleta metálica (concreto hidráulico)
</v>
      </c>
      <c r="C38" s="845"/>
      <c r="D38" s="845"/>
      <c r="E38" s="845"/>
      <c r="F38" s="845"/>
      <c r="G38" s="845"/>
      <c r="H38" s="846"/>
      <c r="I38" s="847"/>
      <c r="J38" s="828"/>
      <c r="K38" s="268">
        <f>VLOOKUP(A38,EQUIPOS!A8:D165,4,FALSE)</f>
        <v>4577.4562471195286</v>
      </c>
      <c r="L38" s="848">
        <v>0.33329999999999999</v>
      </c>
      <c r="M38" s="849"/>
      <c r="N38" s="271">
        <f>K38/L38</f>
        <v>13733.742115570143</v>
      </c>
    </row>
    <row r="39" spans="1:14">
      <c r="B39" s="844"/>
      <c r="C39" s="845"/>
      <c r="D39" s="845"/>
      <c r="E39" s="845"/>
      <c r="F39" s="845"/>
      <c r="G39" s="845"/>
      <c r="H39" s="846"/>
      <c r="I39" s="36"/>
      <c r="J39" s="37"/>
      <c r="K39" s="268"/>
      <c r="L39" s="275"/>
      <c r="M39" s="276"/>
      <c r="N39" s="271"/>
    </row>
    <row r="40" spans="1:14">
      <c r="B40" s="319"/>
      <c r="C40" s="320"/>
      <c r="D40" s="320"/>
      <c r="E40" s="322"/>
      <c r="F40" s="322"/>
      <c r="G40" s="322"/>
      <c r="H40" s="125"/>
      <c r="I40" s="36"/>
      <c r="J40" s="37"/>
      <c r="K40" s="273"/>
      <c r="L40" s="275"/>
      <c r="M40" s="276"/>
      <c r="N40" s="277"/>
    </row>
    <row r="41" spans="1:14">
      <c r="B41" s="851" t="s">
        <v>952</v>
      </c>
      <c r="C41" s="852"/>
      <c r="D41" s="852"/>
      <c r="E41" s="38"/>
      <c r="F41" s="39"/>
      <c r="G41" s="39"/>
      <c r="H41" s="40"/>
      <c r="I41" s="36"/>
      <c r="J41" s="37"/>
      <c r="K41" s="278"/>
      <c r="L41" s="275"/>
      <c r="M41" s="400">
        <v>0.1</v>
      </c>
      <c r="N41" s="343">
        <f>N72*M41</f>
        <v>224.88926817266997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14337.543039754375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489400.48476553103</v>
      </c>
      <c r="N48" s="271">
        <f>K48*M48</f>
        <v>494294.48961318634</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26"/>
      <c r="C51" s="827"/>
      <c r="D51" s="827"/>
      <c r="E51" s="827"/>
      <c r="F51" s="827"/>
      <c r="G51" s="827"/>
      <c r="H51" s="827"/>
      <c r="I51" s="828"/>
      <c r="J51" s="42"/>
      <c r="K51" s="44"/>
      <c r="L51" s="829"/>
      <c r="M51" s="830"/>
      <c r="N51" s="45"/>
    </row>
    <row r="52" spans="1:14" ht="15.75" thickBot="1">
      <c r="B52" s="831" t="s">
        <v>953</v>
      </c>
      <c r="C52" s="832"/>
      <c r="D52" s="832"/>
      <c r="E52" s="832"/>
      <c r="F52" s="832"/>
      <c r="G52" s="832"/>
      <c r="H52" s="832"/>
      <c r="I52" s="832"/>
      <c r="J52" s="832"/>
      <c r="K52" s="832"/>
      <c r="L52" s="832"/>
      <c r="M52" s="833"/>
      <c r="N52" s="393">
        <f>SUM(N48:N51)</f>
        <v>494294.48961318634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34" t="s">
        <v>961</v>
      </c>
      <c r="M56" s="807"/>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35">
        <f>VLOOKUP(A57,TRANSPORTE!A5:D117,4,FALSE)</f>
        <v>1429.0106153116624</v>
      </c>
      <c r="M57" s="836"/>
      <c r="N57" s="286">
        <f>K57*L57</f>
        <v>1443.3007214647789</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0"/>
      <c r="M61" s="821"/>
      <c r="N61" s="127"/>
    </row>
    <row r="62" spans="1:14" ht="15.75" thickBot="1">
      <c r="B62" s="837" t="s">
        <v>953</v>
      </c>
      <c r="C62" s="838"/>
      <c r="D62" s="838"/>
      <c r="E62" s="838"/>
      <c r="F62" s="838"/>
      <c r="G62" s="838"/>
      <c r="H62" s="838"/>
      <c r="I62" s="838"/>
      <c r="J62" s="838"/>
      <c r="K62" s="838"/>
      <c r="L62" s="838"/>
      <c r="M62" s="839"/>
      <c r="N62" s="104">
        <f>SUM(N57:N61)</f>
        <v>1443.3007214647789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7" t="s">
        <v>963</v>
      </c>
      <c r="C66" s="858"/>
      <c r="D66" s="858"/>
      <c r="E66" s="858"/>
      <c r="F66" s="858"/>
      <c r="G66" s="858"/>
      <c r="H66" s="858"/>
      <c r="I66" s="73" t="s">
        <v>964</v>
      </c>
      <c r="J66" s="75" t="s">
        <v>1410</v>
      </c>
      <c r="K66" s="74" t="s">
        <v>966</v>
      </c>
      <c r="L66" s="859" t="s">
        <v>950</v>
      </c>
      <c r="M66" s="860"/>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8"/>
      <c r="C71" s="819"/>
      <c r="D71" s="819"/>
      <c r="E71" s="819"/>
      <c r="F71" s="819"/>
      <c r="G71" s="819"/>
      <c r="H71" s="819"/>
      <c r="I71" s="126"/>
      <c r="J71" s="126"/>
      <c r="K71" s="126"/>
      <c r="L71" s="919"/>
      <c r="M71" s="919"/>
      <c r="N71" s="45"/>
    </row>
    <row r="72" spans="1:15" ht="15.75" thickBot="1">
      <c r="B72" s="837" t="s">
        <v>953</v>
      </c>
      <c r="C72" s="838"/>
      <c r="D72" s="838"/>
      <c r="E72" s="838"/>
      <c r="F72" s="838"/>
      <c r="G72" s="838"/>
      <c r="H72" s="838"/>
      <c r="I72" s="838"/>
      <c r="J72" s="838"/>
      <c r="K72" s="838"/>
      <c r="L72" s="838"/>
      <c r="M72" s="839"/>
      <c r="N72" s="300">
        <f>SUM(N67:N71)</f>
        <v>2248.8926817266997</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N43+N52+N62+N72</f>
        <v>512324.22605613223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2" t="s">
        <v>969</v>
      </c>
      <c r="C78" s="823"/>
      <c r="D78" s="823"/>
      <c r="E78" s="823"/>
      <c r="F78" s="823"/>
      <c r="G78" s="823"/>
      <c r="H78" s="823"/>
      <c r="I78" s="313"/>
      <c r="J78" s="333"/>
      <c r="K78" s="301" t="s">
        <v>970</v>
      </c>
      <c r="L78" s="861" t="s">
        <v>971</v>
      </c>
      <c r="M78" s="862"/>
      <c r="N78" s="302"/>
    </row>
    <row r="79" spans="1:15">
      <c r="B79" s="863" t="s">
        <v>972</v>
      </c>
      <c r="C79" s="864"/>
      <c r="D79" s="864"/>
      <c r="E79" s="864"/>
      <c r="F79" s="864"/>
      <c r="G79" s="864"/>
      <c r="H79" s="864"/>
      <c r="I79" s="87"/>
      <c r="J79" s="88"/>
      <c r="K79" s="303">
        <v>0.2</v>
      </c>
      <c r="L79" s="865">
        <f>N74*K79</f>
        <v>102464.84521122645</v>
      </c>
      <c r="M79" s="866"/>
      <c r="N79" s="51"/>
    </row>
    <row r="80" spans="1:15">
      <c r="B80" s="89" t="s">
        <v>973</v>
      </c>
      <c r="C80" s="90"/>
      <c r="D80" s="90"/>
      <c r="E80" s="90"/>
      <c r="F80" s="90"/>
      <c r="G80" s="90"/>
      <c r="H80" s="90"/>
      <c r="I80" s="87"/>
      <c r="J80" s="88"/>
      <c r="K80" s="303">
        <v>0.05</v>
      </c>
      <c r="L80" s="865">
        <f>N74*K80</f>
        <v>25616.211302806612</v>
      </c>
      <c r="M80" s="866"/>
      <c r="N80" s="51"/>
    </row>
    <row r="81" spans="1:14" ht="15.75" thickBot="1">
      <c r="B81" s="91" t="s">
        <v>974</v>
      </c>
      <c r="C81" s="92"/>
      <c r="D81" s="92"/>
      <c r="E81" s="92"/>
      <c r="F81" s="92"/>
      <c r="G81" s="92"/>
      <c r="H81" s="92"/>
      <c r="I81" s="93"/>
      <c r="J81" s="94"/>
      <c r="K81" s="304">
        <v>0.05</v>
      </c>
      <c r="L81" s="867">
        <f>N74*K81</f>
        <v>25616.211302806612</v>
      </c>
      <c r="M81" s="868"/>
      <c r="N81" s="51"/>
    </row>
    <row r="82" spans="1:14" ht="15.75" thickBot="1">
      <c r="B82" s="831" t="s">
        <v>953</v>
      </c>
      <c r="C82" s="832"/>
      <c r="D82" s="832"/>
      <c r="E82" s="832"/>
      <c r="F82" s="832"/>
      <c r="G82" s="832"/>
      <c r="H82" s="832"/>
      <c r="I82" s="832"/>
      <c r="J82" s="832"/>
      <c r="K82" s="832"/>
      <c r="L82" s="832"/>
      <c r="M82" s="833"/>
      <c r="N82" s="52">
        <f>L79+L80+L81</f>
        <v>153697.26781683968</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7">
        <f>N74+N82</f>
        <v>666021.49387297197</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270">
        <v>37.5</v>
      </c>
      <c r="N36" s="271">
        <f>K36/M36</f>
        <v>219.71789986173738</v>
      </c>
    </row>
    <row r="37" spans="1:14">
      <c r="B37" s="844"/>
      <c r="C37" s="845"/>
      <c r="D37" s="845"/>
      <c r="E37" s="850"/>
      <c r="F37" s="845"/>
      <c r="G37" s="845"/>
      <c r="H37" s="846"/>
      <c r="I37" s="36"/>
      <c r="J37" s="37"/>
      <c r="K37" s="273"/>
      <c r="L37" s="275"/>
      <c r="M37" s="276"/>
      <c r="N37" s="277"/>
    </row>
    <row r="38" spans="1:14">
      <c r="B38" s="851" t="s">
        <v>952</v>
      </c>
      <c r="C38" s="852"/>
      <c r="D38" s="852"/>
      <c r="E38" s="38"/>
      <c r="F38" s="39"/>
      <c r="G38" s="39"/>
      <c r="H38" s="40"/>
      <c r="I38" s="36"/>
      <c r="J38" s="37"/>
      <c r="K38" s="278"/>
      <c r="L38" s="275"/>
      <c r="M38" s="468">
        <v>0.1</v>
      </c>
      <c r="N38" s="343">
        <f>N72*M38</f>
        <v>1079.468487228816</v>
      </c>
    </row>
    <row r="39" spans="1:14" ht="15.75" thickBot="1">
      <c r="B39" s="844"/>
      <c r="C39" s="845"/>
      <c r="D39" s="845"/>
      <c r="E39" s="845"/>
      <c r="F39" s="845"/>
      <c r="G39" s="845"/>
      <c r="H39" s="846"/>
      <c r="I39" s="853"/>
      <c r="J39" s="854"/>
      <c r="K39" s="41"/>
      <c r="L39" s="855"/>
      <c r="M39" s="856"/>
      <c r="N39" s="105"/>
    </row>
    <row r="40" spans="1:14" ht="15.75" thickBot="1">
      <c r="B40" s="831" t="s">
        <v>953</v>
      </c>
      <c r="C40" s="832"/>
      <c r="D40" s="832"/>
      <c r="E40" s="832"/>
      <c r="F40" s="832"/>
      <c r="G40" s="832"/>
      <c r="H40" s="832"/>
      <c r="I40" s="832"/>
      <c r="J40" s="832"/>
      <c r="K40" s="832"/>
      <c r="L40" s="832"/>
      <c r="M40" s="833"/>
      <c r="N40" s="393">
        <f>SUM(N36:N39)</f>
        <v>1299.1863870905534</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22" t="s">
        <v>944</v>
      </c>
      <c r="C44" s="823"/>
      <c r="D44" s="823"/>
      <c r="E44" s="823"/>
      <c r="F44" s="823"/>
      <c r="G44" s="823"/>
      <c r="H44" s="823"/>
      <c r="I44" s="824"/>
      <c r="J44" s="314" t="s">
        <v>945</v>
      </c>
      <c r="K44" s="85" t="s">
        <v>946</v>
      </c>
      <c r="L44" s="825" t="s">
        <v>955</v>
      </c>
      <c r="M44" s="824"/>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31238.328814821129</v>
      </c>
      <c r="N45" s="271">
        <f>K45*M45</f>
        <v>32175.478679265765</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39857.544693108415</v>
      </c>
      <c r="N46" s="271">
        <f>K46*M46</f>
        <v>398.57544693108417</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55534.459689361844</v>
      </c>
      <c r="N47" s="271">
        <f>K47*M47</f>
        <v>2776.7229844680924</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374892.15249486163</v>
      </c>
      <c r="N48" s="271">
        <f>K48*M48</f>
        <v>3748.9215249486165</v>
      </c>
    </row>
    <row r="49" spans="1:14" ht="15.75" thickBot="1">
      <c r="B49" s="308"/>
      <c r="C49" s="309"/>
      <c r="D49" s="309"/>
      <c r="E49" s="309"/>
      <c r="F49" s="309"/>
      <c r="G49" s="309"/>
      <c r="H49" s="309"/>
      <c r="I49" s="309"/>
      <c r="J49" s="126"/>
      <c r="K49" s="126"/>
      <c r="L49" s="324"/>
      <c r="M49" s="323"/>
      <c r="N49" s="127"/>
    </row>
    <row r="50" spans="1:14" ht="15.75" thickBot="1">
      <c r="B50" s="831" t="s">
        <v>953</v>
      </c>
      <c r="C50" s="832"/>
      <c r="D50" s="832"/>
      <c r="E50" s="832"/>
      <c r="F50" s="832"/>
      <c r="G50" s="832"/>
      <c r="H50" s="832"/>
      <c r="I50" s="832"/>
      <c r="J50" s="832"/>
      <c r="K50" s="832"/>
      <c r="L50" s="832"/>
      <c r="M50" s="833"/>
      <c r="N50" s="393">
        <f>SUM(N45:N49)</f>
        <v>39099.69863561356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34" t="s">
        <v>961</v>
      </c>
      <c r="M54" s="807"/>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35">
        <f>VLOOKUP(A55,TRANSPORTE!A5:D117,4,FALSE)</f>
        <v>1402.2271640256026</v>
      </c>
      <c r="M55" s="836"/>
      <c r="N55" s="286">
        <f>K55*L55</f>
        <v>1290.0489909035546</v>
      </c>
    </row>
    <row r="56" spans="1:14">
      <c r="A56" t="s">
        <v>1227</v>
      </c>
      <c r="B56" s="46" t="str">
        <f>VLOOKUP(A56,TRANSPORTE!A6:D117,3,FALSE)</f>
        <v>Transporte de Arena</v>
      </c>
      <c r="C56" s="47"/>
      <c r="D56" s="47"/>
      <c r="E56" s="47"/>
      <c r="F56" s="47"/>
      <c r="G56" s="47"/>
      <c r="H56" s="310" t="s">
        <v>1468</v>
      </c>
      <c r="I56" s="278">
        <v>0.01</v>
      </c>
      <c r="J56" s="285">
        <v>1</v>
      </c>
      <c r="K56" s="278">
        <f>I56*J56</f>
        <v>0.01</v>
      </c>
      <c r="L56" s="835">
        <f>VLOOKUP(A56,TRANSPORTE!A6:D117,4,FALSE)</f>
        <v>1402.2271640256026</v>
      </c>
      <c r="M56" s="836"/>
      <c r="N56" s="286">
        <f>K56*L56</f>
        <v>14.022271640256026</v>
      </c>
    </row>
    <row r="57" spans="1:14">
      <c r="A57" t="s">
        <v>1227</v>
      </c>
      <c r="B57" s="46" t="str">
        <f>VLOOKUP(A57,TRANSPORTE!A6:D117,3,FALSE)</f>
        <v>Transporte de Arena</v>
      </c>
      <c r="C57" s="47"/>
      <c r="D57" s="47"/>
      <c r="E57" s="47"/>
      <c r="F57" s="47"/>
      <c r="G57" s="47"/>
      <c r="H57" s="310" t="s">
        <v>1468</v>
      </c>
      <c r="I57" s="278">
        <v>0.05</v>
      </c>
      <c r="J57" s="285">
        <v>1</v>
      </c>
      <c r="K57" s="278">
        <f>I57*J57</f>
        <v>0.05</v>
      </c>
      <c r="L57" s="835">
        <f>VLOOKUP(A57,TRANSPORTE!A6:D118,4,FALSE)</f>
        <v>1402.2271640256026</v>
      </c>
      <c r="M57" s="836"/>
      <c r="N57" s="286">
        <f>K57*L57</f>
        <v>70.11135820128014</v>
      </c>
    </row>
    <row r="58" spans="1:14">
      <c r="B58" s="46"/>
      <c r="C58" s="47"/>
      <c r="D58" s="47"/>
      <c r="E58" s="47"/>
      <c r="F58" s="47"/>
      <c r="G58" s="47"/>
      <c r="H58" s="310"/>
      <c r="I58" s="278"/>
      <c r="J58" s="285"/>
      <c r="K58" s="278"/>
      <c r="L58" s="835"/>
      <c r="M58" s="836"/>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20"/>
      <c r="M60" s="821"/>
      <c r="N60" s="127"/>
    </row>
    <row r="61" spans="1:14" ht="15.75" thickBot="1">
      <c r="B61" s="837" t="s">
        <v>953</v>
      </c>
      <c r="C61" s="838"/>
      <c r="D61" s="838"/>
      <c r="E61" s="838"/>
      <c r="F61" s="838"/>
      <c r="G61" s="838"/>
      <c r="H61" s="838"/>
      <c r="I61" s="838"/>
      <c r="J61" s="838"/>
      <c r="K61" s="838"/>
      <c r="L61" s="838"/>
      <c r="M61" s="839"/>
      <c r="N61" s="104">
        <f>N55+N56+N57+N58+N59</f>
        <v>1374.1826207450908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7" t="s">
        <v>963</v>
      </c>
      <c r="C65" s="858"/>
      <c r="D65" s="858"/>
      <c r="E65" s="858"/>
      <c r="F65" s="858"/>
      <c r="G65" s="858"/>
      <c r="H65" s="858"/>
      <c r="I65" s="73" t="s">
        <v>964</v>
      </c>
      <c r="J65" s="75" t="s">
        <v>1410</v>
      </c>
      <c r="K65" s="74" t="s">
        <v>966</v>
      </c>
      <c r="L65" s="859" t="s">
        <v>950</v>
      </c>
      <c r="M65" s="860"/>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8"/>
      <c r="C71" s="819"/>
      <c r="D71" s="819"/>
      <c r="E71" s="819"/>
      <c r="F71" s="819"/>
      <c r="G71" s="819"/>
      <c r="H71" s="819"/>
      <c r="I71" s="126"/>
      <c r="J71" s="126"/>
      <c r="K71" s="126"/>
      <c r="L71" s="919"/>
      <c r="M71" s="919"/>
      <c r="N71" s="45"/>
    </row>
    <row r="72" spans="1:15" ht="15.75" thickBot="1">
      <c r="B72" s="837" t="s">
        <v>953</v>
      </c>
      <c r="C72" s="838"/>
      <c r="D72" s="838"/>
      <c r="E72" s="838"/>
      <c r="F72" s="838"/>
      <c r="G72" s="838"/>
      <c r="H72" s="838"/>
      <c r="I72" s="838"/>
      <c r="J72" s="838"/>
      <c r="K72" s="838"/>
      <c r="L72" s="838"/>
      <c r="M72" s="839"/>
      <c r="N72" s="300">
        <f>SUM(N66:N71)</f>
        <v>10794.684872288159</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N40+N50+N61+N72</f>
        <v>52567.75251573736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2" t="s">
        <v>969</v>
      </c>
      <c r="C78" s="823"/>
      <c r="D78" s="823"/>
      <c r="E78" s="823"/>
      <c r="F78" s="823"/>
      <c r="G78" s="823"/>
      <c r="H78" s="823"/>
      <c r="I78" s="313"/>
      <c r="J78" s="333"/>
      <c r="K78" s="301" t="s">
        <v>970</v>
      </c>
      <c r="L78" s="861" t="s">
        <v>971</v>
      </c>
      <c r="M78" s="862"/>
      <c r="N78" s="302"/>
    </row>
    <row r="79" spans="1:15">
      <c r="B79" s="863" t="s">
        <v>972</v>
      </c>
      <c r="C79" s="864"/>
      <c r="D79" s="864"/>
      <c r="E79" s="864"/>
      <c r="F79" s="864"/>
      <c r="G79" s="864"/>
      <c r="H79" s="864"/>
      <c r="I79" s="87"/>
      <c r="J79" s="88"/>
      <c r="K79" s="303">
        <v>0.2</v>
      </c>
      <c r="L79" s="865">
        <f>N74*K79</f>
        <v>10513.550503147473</v>
      </c>
      <c r="M79" s="866"/>
      <c r="N79" s="51"/>
    </row>
    <row r="80" spans="1:15">
      <c r="B80" s="89" t="s">
        <v>973</v>
      </c>
      <c r="C80" s="90"/>
      <c r="D80" s="90"/>
      <c r="E80" s="90"/>
      <c r="F80" s="90"/>
      <c r="G80" s="90"/>
      <c r="H80" s="90"/>
      <c r="I80" s="87"/>
      <c r="J80" s="88"/>
      <c r="K80" s="303">
        <v>0.05</v>
      </c>
      <c r="L80" s="865">
        <f>N74*K80</f>
        <v>2628.3876257868683</v>
      </c>
      <c r="M80" s="866"/>
      <c r="N80" s="51"/>
    </row>
    <row r="81" spans="1:14" ht="15.75" thickBot="1">
      <c r="B81" s="91" t="s">
        <v>974</v>
      </c>
      <c r="C81" s="92"/>
      <c r="D81" s="92"/>
      <c r="E81" s="92"/>
      <c r="F81" s="92"/>
      <c r="G81" s="92"/>
      <c r="H81" s="92"/>
      <c r="I81" s="93"/>
      <c r="J81" s="94"/>
      <c r="K81" s="304">
        <v>0.05</v>
      </c>
      <c r="L81" s="867">
        <f>N74*K81</f>
        <v>2628.3876257868683</v>
      </c>
      <c r="M81" s="868"/>
      <c r="N81" s="51"/>
    </row>
    <row r="82" spans="1:14" ht="15.75" thickBot="1">
      <c r="B82" s="831" t="s">
        <v>953</v>
      </c>
      <c r="C82" s="832"/>
      <c r="D82" s="832"/>
      <c r="E82" s="832"/>
      <c r="F82" s="832"/>
      <c r="G82" s="832"/>
      <c r="H82" s="832"/>
      <c r="I82" s="832"/>
      <c r="J82" s="832"/>
      <c r="K82" s="832"/>
      <c r="L82" s="832"/>
      <c r="M82" s="833"/>
      <c r="N82" s="52">
        <f>L79+L80+L81</f>
        <v>15770.325754721211</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7">
        <f>N74+N82</f>
        <v>68338.078270458573</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88065.172132082924</v>
      </c>
      <c r="L36" s="269"/>
      <c r="M36" s="270">
        <v>35</v>
      </c>
      <c r="N36" s="271">
        <f>K36/M36</f>
        <v>2516.1477752023693</v>
      </c>
    </row>
    <row r="37" spans="1:14">
      <c r="A37" s="113" t="s">
        <v>312</v>
      </c>
      <c r="B37" s="844" t="str">
        <f>VLOOKUP(A37,EQUIPOS!A7:D154,3,FALSE)</f>
        <v>Retroexcavadora sobre oruga, potencia 138 HP, balde de 1,5 m3.</v>
      </c>
      <c r="C37" s="845"/>
      <c r="D37" s="845"/>
      <c r="E37" s="845"/>
      <c r="F37" s="845"/>
      <c r="G37" s="845"/>
      <c r="H37" s="846"/>
      <c r="I37" s="420"/>
      <c r="J37" s="421"/>
      <c r="K37" s="268">
        <f>VLOOKUP(A37,EQUIPOS!A7:D164,4,FALSE)</f>
        <v>249267.92296814232</v>
      </c>
      <c r="L37" s="334"/>
      <c r="M37" s="335">
        <v>35</v>
      </c>
      <c r="N37" s="271">
        <f>K37/M37</f>
        <v>7121.9406562326376</v>
      </c>
    </row>
    <row r="38" spans="1:14">
      <c r="A38" s="113"/>
      <c r="B38" s="319"/>
      <c r="C38" s="320"/>
      <c r="D38" s="320"/>
      <c r="E38" s="322"/>
      <c r="F38" s="320"/>
      <c r="G38" s="320"/>
      <c r="H38" s="321"/>
      <c r="I38" s="327"/>
      <c r="J38" s="329"/>
      <c r="K38" s="268"/>
      <c r="L38" s="422"/>
      <c r="M38" s="423"/>
      <c r="N38" s="271"/>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0.01</v>
      </c>
      <c r="N40" s="343">
        <f>N73*M40</f>
        <v>7.6767229862288557</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9645.7651544212367</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7420.2875758446507</v>
      </c>
      <c r="N47" s="271">
        <f>K47*M47</f>
        <v>9646.3738485980466</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31" t="s">
        <v>953</v>
      </c>
      <c r="C51" s="832"/>
      <c r="D51" s="832"/>
      <c r="E51" s="832"/>
      <c r="F51" s="832"/>
      <c r="G51" s="832"/>
      <c r="H51" s="832"/>
      <c r="I51" s="832"/>
      <c r="J51" s="832"/>
      <c r="K51" s="832"/>
      <c r="L51" s="832"/>
      <c r="M51" s="833"/>
      <c r="N51" s="393">
        <f>SUM(N47:N50)</f>
        <v>9646.3738485980466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34" t="s">
        <v>961</v>
      </c>
      <c r="M55" s="807"/>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35">
        <f>VLOOKUP(A56,TRANSPORTE!A5:D117,4,FALSE)</f>
        <v>1402.2271640256026</v>
      </c>
      <c r="M56" s="836"/>
      <c r="N56" s="286">
        <f>K56*L56</f>
        <v>1822.8953132332836</v>
      </c>
    </row>
    <row r="57" spans="1:14">
      <c r="B57" s="46"/>
      <c r="C57" s="47"/>
      <c r="D57" s="47"/>
      <c r="E57" s="47"/>
      <c r="F57" s="47"/>
      <c r="G57" s="47"/>
      <c r="H57" s="310"/>
      <c r="I57" s="278"/>
      <c r="J57" s="285"/>
      <c r="K57" s="278"/>
      <c r="L57" s="835"/>
      <c r="M57" s="836"/>
      <c r="N57" s="286"/>
    </row>
    <row r="58" spans="1:14">
      <c r="B58" s="46"/>
      <c r="C58" s="47"/>
      <c r="D58" s="47"/>
      <c r="E58" s="47"/>
      <c r="F58" s="47"/>
      <c r="G58" s="47"/>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0"/>
      <c r="M61" s="821"/>
      <c r="N61" s="127"/>
    </row>
    <row r="62" spans="1:14" ht="15.75" thickBot="1">
      <c r="B62" s="837" t="s">
        <v>953</v>
      </c>
      <c r="C62" s="838"/>
      <c r="D62" s="838"/>
      <c r="E62" s="838"/>
      <c r="F62" s="838"/>
      <c r="G62" s="838"/>
      <c r="H62" s="838"/>
      <c r="I62" s="838"/>
      <c r="J62" s="838"/>
      <c r="K62" s="838"/>
      <c r="L62" s="838"/>
      <c r="M62" s="839"/>
      <c r="N62" s="104">
        <f>N56+N57+N58+N59+N60</f>
        <v>1822.8953132332836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7" t="s">
        <v>963</v>
      </c>
      <c r="C66" s="858"/>
      <c r="D66" s="858"/>
      <c r="E66" s="858"/>
      <c r="F66" s="858"/>
      <c r="G66" s="858"/>
      <c r="H66" s="858"/>
      <c r="I66" s="73" t="s">
        <v>964</v>
      </c>
      <c r="J66" s="75" t="s">
        <v>1410</v>
      </c>
      <c r="K66" s="74" t="s">
        <v>966</v>
      </c>
      <c r="L66" s="859" t="s">
        <v>950</v>
      </c>
      <c r="M66" s="860"/>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8"/>
      <c r="C72" s="819"/>
      <c r="D72" s="819"/>
      <c r="E72" s="819"/>
      <c r="F72" s="819"/>
      <c r="G72" s="819"/>
      <c r="H72" s="819"/>
      <c r="I72" s="126"/>
      <c r="J72" s="126"/>
      <c r="K72" s="126"/>
      <c r="L72" s="919"/>
      <c r="M72" s="919"/>
      <c r="N72" s="45"/>
    </row>
    <row r="73" spans="1:15" ht="15.75" thickBot="1">
      <c r="B73" s="837" t="s">
        <v>953</v>
      </c>
      <c r="C73" s="838"/>
      <c r="D73" s="838"/>
      <c r="E73" s="838"/>
      <c r="F73" s="838"/>
      <c r="G73" s="838"/>
      <c r="H73" s="838"/>
      <c r="I73" s="838"/>
      <c r="J73" s="838"/>
      <c r="K73" s="838"/>
      <c r="L73" s="838"/>
      <c r="M73" s="839"/>
      <c r="N73" s="300">
        <f>SUM(N67:N72)</f>
        <v>767.67229862288559</v>
      </c>
    </row>
    <row r="74" spans="1:15" ht="15.75" thickBot="1">
      <c r="B74" s="33"/>
      <c r="C74" s="34"/>
      <c r="D74" s="34"/>
      <c r="E74" s="34"/>
      <c r="F74" s="34"/>
      <c r="G74" s="34"/>
      <c r="H74" s="34"/>
      <c r="I74" s="34"/>
      <c r="J74" s="34"/>
      <c r="K74" s="34"/>
      <c r="L74" s="34"/>
      <c r="M74" s="34"/>
      <c r="N74" s="35"/>
    </row>
    <row r="75" spans="1:15" ht="15.75" thickBot="1">
      <c r="B75" s="831" t="s">
        <v>967</v>
      </c>
      <c r="C75" s="832"/>
      <c r="D75" s="832"/>
      <c r="E75" s="832"/>
      <c r="F75" s="832"/>
      <c r="G75" s="832"/>
      <c r="H75" s="832"/>
      <c r="I75" s="832"/>
      <c r="J75" s="832"/>
      <c r="K75" s="832"/>
      <c r="L75" s="832"/>
      <c r="M75" s="833"/>
      <c r="N75" s="99">
        <f>N42+N51+N62+N73</f>
        <v>21882.706614875453</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22" t="s">
        <v>969</v>
      </c>
      <c r="C79" s="823"/>
      <c r="D79" s="823"/>
      <c r="E79" s="823"/>
      <c r="F79" s="823"/>
      <c r="G79" s="823"/>
      <c r="H79" s="823"/>
      <c r="I79" s="313"/>
      <c r="J79" s="333"/>
      <c r="K79" s="301" t="s">
        <v>970</v>
      </c>
      <c r="L79" s="861" t="s">
        <v>971</v>
      </c>
      <c r="M79" s="862"/>
      <c r="N79" s="302"/>
    </row>
    <row r="80" spans="1:15">
      <c r="B80" s="863" t="s">
        <v>972</v>
      </c>
      <c r="C80" s="864"/>
      <c r="D80" s="864"/>
      <c r="E80" s="864"/>
      <c r="F80" s="864"/>
      <c r="G80" s="864"/>
      <c r="H80" s="864"/>
      <c r="I80" s="87"/>
      <c r="J80" s="88"/>
      <c r="K80" s="303">
        <v>0.2</v>
      </c>
      <c r="L80" s="865">
        <f>N75*K80</f>
        <v>4376.5413229750911</v>
      </c>
      <c r="M80" s="866"/>
      <c r="N80" s="51"/>
    </row>
    <row r="81" spans="1:14">
      <c r="B81" s="89" t="s">
        <v>973</v>
      </c>
      <c r="C81" s="90"/>
      <c r="D81" s="90"/>
      <c r="E81" s="90"/>
      <c r="F81" s="90"/>
      <c r="G81" s="90"/>
      <c r="H81" s="90"/>
      <c r="I81" s="87"/>
      <c r="J81" s="88"/>
      <c r="K81" s="303">
        <v>0.05</v>
      </c>
      <c r="L81" s="865">
        <f>N75*K81</f>
        <v>1094.1353307437728</v>
      </c>
      <c r="M81" s="866"/>
      <c r="N81" s="51"/>
    </row>
    <row r="82" spans="1:14" ht="15.75" thickBot="1">
      <c r="B82" s="91" t="s">
        <v>974</v>
      </c>
      <c r="C82" s="92"/>
      <c r="D82" s="92"/>
      <c r="E82" s="92"/>
      <c r="F82" s="92"/>
      <c r="G82" s="92"/>
      <c r="H82" s="92"/>
      <c r="I82" s="93"/>
      <c r="J82" s="94"/>
      <c r="K82" s="304">
        <v>0.05</v>
      </c>
      <c r="L82" s="867">
        <f>N75*K82</f>
        <v>1094.1353307437728</v>
      </c>
      <c r="M82" s="868"/>
      <c r="N82" s="51"/>
    </row>
    <row r="83" spans="1:14" ht="15.75" thickBot="1">
      <c r="B83" s="831" t="s">
        <v>953</v>
      </c>
      <c r="C83" s="832"/>
      <c r="D83" s="832"/>
      <c r="E83" s="832"/>
      <c r="F83" s="832"/>
      <c r="G83" s="832"/>
      <c r="H83" s="832"/>
      <c r="I83" s="832"/>
      <c r="J83" s="832"/>
      <c r="K83" s="832"/>
      <c r="L83" s="832"/>
      <c r="M83" s="833"/>
      <c r="N83" s="52">
        <f>L80+L81+L82</f>
        <v>6564.8119844626372</v>
      </c>
    </row>
    <row r="84" spans="1:14" ht="15.75" thickBot="1">
      <c r="B84" s="33"/>
      <c r="C84" s="34"/>
      <c r="D84" s="34"/>
      <c r="E84" s="34"/>
      <c r="F84" s="34"/>
      <c r="G84" s="34"/>
      <c r="H84" s="34"/>
      <c r="I84" s="34"/>
      <c r="J84" s="34"/>
      <c r="K84" s="34"/>
      <c r="L84" s="34"/>
      <c r="M84" s="34"/>
      <c r="N84" s="35"/>
    </row>
    <row r="85" spans="1:14" ht="15.75" thickBot="1">
      <c r="A85" t="s">
        <v>2016</v>
      </c>
      <c r="B85" s="831" t="s">
        <v>975</v>
      </c>
      <c r="C85" s="832"/>
      <c r="D85" s="832"/>
      <c r="E85" s="832"/>
      <c r="F85" s="832"/>
      <c r="G85" s="832"/>
      <c r="H85" s="832"/>
      <c r="I85" s="832"/>
      <c r="J85" s="832"/>
      <c r="K85" s="832"/>
      <c r="L85" s="832"/>
      <c r="M85" s="833"/>
      <c r="N85" s="187">
        <f>N75+N83</f>
        <v>28447.518599338091</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73" t="s">
        <v>2218</v>
      </c>
      <c r="C102" s="974"/>
      <c r="D102" s="974"/>
      <c r="E102" s="974"/>
      <c r="F102" s="974"/>
      <c r="G102" s="974"/>
      <c r="H102" s="974"/>
      <c r="I102" s="974"/>
      <c r="J102" s="974"/>
      <c r="K102" s="974"/>
      <c r="L102" s="974"/>
      <c r="M102" s="974"/>
      <c r="N102" s="975"/>
    </row>
    <row r="103" spans="2:14" ht="15" customHeight="1">
      <c r="B103" s="973"/>
      <c r="C103" s="974"/>
      <c r="D103" s="974"/>
      <c r="E103" s="974"/>
      <c r="F103" s="974"/>
      <c r="G103" s="974"/>
      <c r="H103" s="974"/>
      <c r="I103" s="974"/>
      <c r="J103" s="974"/>
      <c r="K103" s="974"/>
      <c r="L103" s="974"/>
      <c r="M103" s="974"/>
      <c r="N103" s="975"/>
    </row>
    <row r="104" spans="2:14" ht="30" customHeight="1">
      <c r="B104" s="976" t="s">
        <v>2219</v>
      </c>
      <c r="C104" s="977"/>
      <c r="D104" s="977"/>
      <c r="E104" s="977"/>
      <c r="F104" s="977"/>
      <c r="G104" s="977"/>
      <c r="H104" s="977"/>
      <c r="I104" s="977"/>
      <c r="J104" s="977"/>
      <c r="K104" s="977"/>
      <c r="L104" s="977"/>
      <c r="M104" s="977"/>
      <c r="N104" s="978"/>
    </row>
    <row r="105" spans="2:14">
      <c r="B105" s="976"/>
      <c r="C105" s="977"/>
      <c r="D105" s="977"/>
      <c r="E105" s="977"/>
      <c r="F105" s="977"/>
      <c r="G105" s="977"/>
      <c r="H105" s="977"/>
      <c r="I105" s="977"/>
      <c r="J105" s="977"/>
      <c r="K105" s="977"/>
      <c r="L105" s="977"/>
      <c r="M105" s="977"/>
      <c r="N105" s="978"/>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9"/>
      <c r="K115" s="979"/>
      <c r="L115" s="979"/>
      <c r="M115" s="979"/>
      <c r="N115" s="980"/>
    </row>
    <row r="116" spans="2:14" ht="15.75" thickBot="1">
      <c r="B116" s="418" t="s">
        <v>2221</v>
      </c>
      <c r="C116" s="419"/>
      <c r="D116" s="419"/>
      <c r="E116" s="258"/>
      <c r="F116" s="258"/>
      <c r="G116" s="258"/>
      <c r="H116" s="258"/>
      <c r="I116" s="258"/>
      <c r="J116" s="981"/>
      <c r="K116" s="981"/>
      <c r="L116" s="981"/>
      <c r="M116" s="981"/>
      <c r="N116" s="982"/>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88065.172132082924</v>
      </c>
      <c r="L36" s="269"/>
      <c r="M36" s="270">
        <v>2.5</v>
      </c>
      <c r="N36" s="271">
        <f>K36/M36</f>
        <v>35226.068852833167</v>
      </c>
    </row>
    <row r="37" spans="1:14">
      <c r="A37" s="113" t="s">
        <v>129</v>
      </c>
      <c r="B37" s="844" t="str">
        <f>VLOOKUP(A37,EQUIPOS!A7:D154,3,FALSE)</f>
        <v xml:space="preserve">Buldozer, Potencia al volante de 140 HP, motor de 2200 RPM, longitud de hoja 4,80m. </v>
      </c>
      <c r="C37" s="845"/>
      <c r="D37" s="845"/>
      <c r="E37" s="845"/>
      <c r="F37" s="845"/>
      <c r="G37" s="845"/>
      <c r="H37" s="846"/>
      <c r="I37" s="420"/>
      <c r="J37" s="421"/>
      <c r="K37" s="268">
        <f>VLOOKUP(A37,EQUIPOS!A7:D164,4,FALSE)</f>
        <v>205476.92487069883</v>
      </c>
      <c r="L37" s="334"/>
      <c r="M37" s="335">
        <v>100</v>
      </c>
      <c r="N37" s="271">
        <f>K37/M37</f>
        <v>2054.7692487069885</v>
      </c>
    </row>
    <row r="38" spans="1:14">
      <c r="A38" s="113" t="s">
        <v>312</v>
      </c>
      <c r="B38" s="844" t="str">
        <f>VLOOKUP(A38,EQUIPOS!A8:D154,3,FALSE)</f>
        <v>Retroexcavadora sobre oruga, potencia 138 HP, balde de 1,5 m3.</v>
      </c>
      <c r="C38" s="845"/>
      <c r="D38" s="845"/>
      <c r="E38" s="845"/>
      <c r="F38" s="845"/>
      <c r="G38" s="845"/>
      <c r="H38" s="846"/>
      <c r="I38" s="327"/>
      <c r="J38" s="329"/>
      <c r="K38" s="268">
        <f>VLOOKUP(A38,EQUIPOS!A8:D165,4,FALSE)</f>
        <v>249267.92296814232</v>
      </c>
      <c r="L38" s="422"/>
      <c r="M38" s="423">
        <v>16</v>
      </c>
      <c r="N38" s="271">
        <f>K38/M38</f>
        <v>15579.245185508895</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0.01</v>
      </c>
      <c r="N40" s="343">
        <f>N76*M40</f>
        <v>25.250800282375621</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52885.334087331423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5851.4267740946389</v>
      </c>
      <c r="N47" s="271">
        <f>K47*M47</f>
        <v>1755.4280322283917</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3476.9347498243505</v>
      </c>
      <c r="N48" s="271">
        <f t="shared" ref="N48:N53" si="0">K48*M48</f>
        <v>10430.804249473051</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9646.3738485980466</v>
      </c>
      <c r="N49" s="271">
        <f t="shared" si="0"/>
        <v>2411.5934621495117</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1303.8505311841316</v>
      </c>
      <c r="N50" s="271">
        <f t="shared" si="0"/>
        <v>1303.8505311841316</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1017.6394389729807</v>
      </c>
      <c r="N51" s="271">
        <f t="shared" si="0"/>
        <v>1017.6394389729807</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5724.2218442230169</v>
      </c>
      <c r="N52" s="271">
        <f t="shared" si="0"/>
        <v>2621.6936046541418</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7420.2875758446507</v>
      </c>
      <c r="N53" s="271">
        <f t="shared" si="0"/>
        <v>9646.3738485980466</v>
      </c>
    </row>
    <row r="54" spans="1:14" ht="15.75" thickBot="1">
      <c r="B54" s="831" t="s">
        <v>953</v>
      </c>
      <c r="C54" s="832"/>
      <c r="D54" s="832"/>
      <c r="E54" s="832"/>
      <c r="F54" s="832"/>
      <c r="G54" s="832"/>
      <c r="H54" s="832"/>
      <c r="I54" s="832"/>
      <c r="J54" s="832"/>
      <c r="K54" s="832"/>
      <c r="L54" s="832"/>
      <c r="M54" s="833"/>
      <c r="N54" s="393">
        <f>SUM(N47:N53)</f>
        <v>29187.383167260254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5">
        <f>VLOOKUP(A59,TRANSPORTE!A5:D117,4,FALSE)</f>
        <v>1402.2271640256026</v>
      </c>
      <c r="M59" s="836"/>
      <c r="N59" s="286">
        <f>K59*L59</f>
        <v>1822.8953132332836</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2525.0800282375621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86420.692596062509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17284.138519212502</v>
      </c>
      <c r="M83" s="866"/>
      <c r="N83" s="51"/>
    </row>
    <row r="84" spans="1:14">
      <c r="B84" s="89" t="s">
        <v>973</v>
      </c>
      <c r="C84" s="90"/>
      <c r="D84" s="90"/>
      <c r="E84" s="90"/>
      <c r="F84" s="90"/>
      <c r="G84" s="90"/>
      <c r="H84" s="90"/>
      <c r="I84" s="87"/>
      <c r="J84" s="88"/>
      <c r="K84" s="303">
        <v>0.05</v>
      </c>
      <c r="L84" s="865">
        <f>N78*K84</f>
        <v>4321.0346298031254</v>
      </c>
      <c r="M84" s="866"/>
      <c r="N84" s="51"/>
    </row>
    <row r="85" spans="1:14" ht="15.75" thickBot="1">
      <c r="B85" s="91" t="s">
        <v>974</v>
      </c>
      <c r="C85" s="92"/>
      <c r="D85" s="92"/>
      <c r="E85" s="92"/>
      <c r="F85" s="92"/>
      <c r="G85" s="92"/>
      <c r="H85" s="92"/>
      <c r="I85" s="93"/>
      <c r="J85" s="94"/>
      <c r="K85" s="304">
        <v>0.05</v>
      </c>
      <c r="L85" s="867">
        <f>N78*K85</f>
        <v>4321.0346298031254</v>
      </c>
      <c r="M85" s="868"/>
      <c r="N85" s="51"/>
    </row>
    <row r="86" spans="1:14" ht="15.75" thickBot="1">
      <c r="B86" s="831" t="s">
        <v>953</v>
      </c>
      <c r="C86" s="832"/>
      <c r="D86" s="832"/>
      <c r="E86" s="832"/>
      <c r="F86" s="832"/>
      <c r="G86" s="832"/>
      <c r="H86" s="832"/>
      <c r="I86" s="832"/>
      <c r="J86" s="832"/>
      <c r="K86" s="832"/>
      <c r="L86" s="832"/>
      <c r="M86" s="833"/>
      <c r="N86" s="52">
        <f>L83+L84+L85</f>
        <v>25926.207778818753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112346.90037488125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88065.172132082924</v>
      </c>
      <c r="L36" s="269"/>
      <c r="M36" s="335">
        <v>2.5</v>
      </c>
      <c r="N36" s="271">
        <f>K36/M36</f>
        <v>35226.068852833167</v>
      </c>
    </row>
    <row r="37" spans="1:14">
      <c r="A37" s="113" t="s">
        <v>129</v>
      </c>
      <c r="B37" s="844" t="str">
        <f>VLOOKUP(A37,EQUIPOS!A7:D154,3,FALSE)</f>
        <v xml:space="preserve">Buldozer, Potencia al volante de 140 HP, motor de 2200 RPM, longitud de hoja 4,80m. </v>
      </c>
      <c r="C37" s="845"/>
      <c r="D37" s="845"/>
      <c r="E37" s="845"/>
      <c r="F37" s="845"/>
      <c r="G37" s="845"/>
      <c r="H37" s="846"/>
      <c r="I37" s="420"/>
      <c r="J37" s="421"/>
      <c r="K37" s="268">
        <f>VLOOKUP(A37,EQUIPOS!A7:D164,4,FALSE)</f>
        <v>205476.92487069883</v>
      </c>
      <c r="L37" s="334"/>
      <c r="M37" s="335">
        <v>100</v>
      </c>
      <c r="N37" s="271">
        <f>K37/M37</f>
        <v>2054.7692487069885</v>
      </c>
    </row>
    <row r="38" spans="1:14">
      <c r="A38" s="113" t="s">
        <v>261</v>
      </c>
      <c r="B38" s="844" t="str">
        <f>VLOOKUP(A38,EQUIPOS!A8:D154,3,FALSE)</f>
        <v xml:space="preserve">Motobomba 3 PULGADAS (incluye operario)
</v>
      </c>
      <c r="C38" s="845"/>
      <c r="D38" s="845"/>
      <c r="E38" s="845"/>
      <c r="F38" s="845"/>
      <c r="G38" s="845"/>
      <c r="H38" s="846"/>
      <c r="I38" s="327"/>
      <c r="J38" s="329"/>
      <c r="K38" s="268">
        <f>VLOOKUP(A38,EQUIPOS!A8:D165,4,FALSE)</f>
        <v>15258.187490398428</v>
      </c>
      <c r="L38" s="422"/>
      <c r="M38" s="423">
        <v>8</v>
      </c>
      <c r="N38" s="271">
        <f>K38/M38</f>
        <v>1907.2734362998035</v>
      </c>
    </row>
    <row r="39" spans="1:14">
      <c r="A39" t="s">
        <v>312</v>
      </c>
      <c r="B39" s="844" t="str">
        <f>VLOOKUP(A39,EQUIPOS!A9:D154,3,FALSE)</f>
        <v>Retroexcavadora sobre oruga, potencia 138 HP, balde de 1,5 m3.</v>
      </c>
      <c r="C39" s="845"/>
      <c r="D39" s="845"/>
      <c r="E39" s="845"/>
      <c r="F39" s="845"/>
      <c r="G39" s="845"/>
      <c r="H39" s="846"/>
      <c r="I39" s="36"/>
      <c r="J39" s="37"/>
      <c r="K39" s="268">
        <f>VLOOKUP(A39,EQUIPOS!A9:D166,4,FALSE)</f>
        <v>249267.92296814232</v>
      </c>
      <c r="L39" s="275"/>
      <c r="M39" s="335">
        <v>8</v>
      </c>
      <c r="N39" s="271">
        <f>K39/M39</f>
        <v>31158.49037101779</v>
      </c>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N78*M41</f>
        <v>215.73612180720397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70562.338030664949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5851.4267740946389</v>
      </c>
      <c r="N48" s="271">
        <f>K48*M48</f>
        <v>1755.4280322283917</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3476.9347498243505</v>
      </c>
      <c r="N49" s="271">
        <f t="shared" ref="N49:N54" si="0">K49*M49</f>
        <v>10430.804249473051</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9646.3738485980466</v>
      </c>
      <c r="N50" s="271">
        <f t="shared" si="0"/>
        <v>2411.5934621495117</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1303.8505311841316</v>
      </c>
      <c r="N51" s="271">
        <f t="shared" si="0"/>
        <v>1303.8505311841316</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1017.6394389729807</v>
      </c>
      <c r="N52" s="271">
        <f t="shared" si="0"/>
        <v>1017.6394389729807</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5724.2218442230169</v>
      </c>
      <c r="N53" s="271">
        <f>K53*M53</f>
        <v>2621.6936046541418</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7420.2875758446507</v>
      </c>
      <c r="N54" s="271">
        <f t="shared" si="0"/>
        <v>9646.3738485980466</v>
      </c>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29187.383167260254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35">
        <f>VLOOKUP(A61,TRANSPORTE!A5:D117,4,FALSE)</f>
        <v>1402.2271640256026</v>
      </c>
      <c r="M61" s="836"/>
      <c r="N61" s="286">
        <f>K61*L61</f>
        <v>1822.8953132332836</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1822.8953132332836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21573.612180720396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123146.22869187887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24629.245738375776</v>
      </c>
      <c r="M85" s="866"/>
      <c r="N85" s="51"/>
    </row>
    <row r="86" spans="1:14">
      <c r="B86" s="89" t="s">
        <v>973</v>
      </c>
      <c r="C86" s="90"/>
      <c r="D86" s="90"/>
      <c r="E86" s="90"/>
      <c r="F86" s="90"/>
      <c r="G86" s="90"/>
      <c r="H86" s="90"/>
      <c r="I86" s="87"/>
      <c r="J86" s="88"/>
      <c r="K86" s="303">
        <v>0.05</v>
      </c>
      <c r="L86" s="865">
        <f>N80*K86</f>
        <v>6157.3114345939439</v>
      </c>
      <c r="M86" s="866"/>
      <c r="N86" s="51"/>
    </row>
    <row r="87" spans="1:14" ht="15.75" thickBot="1">
      <c r="B87" s="91" t="s">
        <v>974</v>
      </c>
      <c r="C87" s="92"/>
      <c r="D87" s="92"/>
      <c r="E87" s="92"/>
      <c r="F87" s="92"/>
      <c r="G87" s="92"/>
      <c r="H87" s="92"/>
      <c r="I87" s="93"/>
      <c r="J87" s="94"/>
      <c r="K87" s="304">
        <v>0.05</v>
      </c>
      <c r="L87" s="867">
        <f>N80*K87</f>
        <v>6157.3114345939439</v>
      </c>
      <c r="M87" s="868"/>
      <c r="N87" s="51"/>
    </row>
    <row r="88" spans="1:14" ht="15.75" thickBot="1">
      <c r="B88" s="831" t="s">
        <v>953</v>
      </c>
      <c r="C88" s="832"/>
      <c r="D88" s="832"/>
      <c r="E88" s="832"/>
      <c r="F88" s="832"/>
      <c r="G88" s="832"/>
      <c r="H88" s="832"/>
      <c r="I88" s="832"/>
      <c r="J88" s="832"/>
      <c r="K88" s="832"/>
      <c r="L88" s="832"/>
      <c r="M88" s="833"/>
      <c r="N88" s="52">
        <f>L85+L86+L87</f>
        <v>36943.868607563665</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160090.09729944254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2.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205476.92487069883</v>
      </c>
      <c r="L36" s="269"/>
      <c r="M36" s="335">
        <v>100</v>
      </c>
      <c r="N36" s="271">
        <f>K36/M36</f>
        <v>2054.7692487069885</v>
      </c>
    </row>
    <row r="37" spans="1:14">
      <c r="A37" s="113" t="s">
        <v>312</v>
      </c>
      <c r="B37" s="844" t="str">
        <f>VLOOKUP(A37,EQUIPOS!A7:D154,3,FALSE)</f>
        <v>Retroexcavadora sobre oruga, potencia 138 HP, balde de 1,5 m3.</v>
      </c>
      <c r="C37" s="845"/>
      <c r="D37" s="845"/>
      <c r="E37" s="845"/>
      <c r="F37" s="845"/>
      <c r="G37" s="845"/>
      <c r="H37" s="846"/>
      <c r="I37" s="420"/>
      <c r="J37" s="421"/>
      <c r="K37" s="268">
        <f>VLOOKUP(A37,EQUIPOS!A7:D164,4,FALSE)</f>
        <v>249267.92296814232</v>
      </c>
      <c r="L37" s="334"/>
      <c r="M37" s="335">
        <v>35</v>
      </c>
      <c r="N37" s="271">
        <f>K37/M37</f>
        <v>7121.9406562326376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7.6767229862288557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9184.3866279258546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7420.2875758446507</v>
      </c>
      <c r="N48" s="271">
        <f>K48*M48</f>
        <v>9646.3738485980466</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31" t="s">
        <v>953</v>
      </c>
      <c r="C55" s="832"/>
      <c r="D55" s="832"/>
      <c r="E55" s="832"/>
      <c r="F55" s="832"/>
      <c r="G55" s="832"/>
      <c r="H55" s="832"/>
      <c r="I55" s="832"/>
      <c r="J55" s="832"/>
      <c r="K55" s="832"/>
      <c r="L55" s="832"/>
      <c r="M55" s="833"/>
      <c r="N55" s="393">
        <f>SUM(N48:N54)</f>
        <v>9646.3738485980466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767.67229862288559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21421.328088380069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4284.2656176760138</v>
      </c>
      <c r="M84" s="866"/>
      <c r="N84" s="51"/>
    </row>
    <row r="85" spans="1:14">
      <c r="B85" s="89" t="s">
        <v>973</v>
      </c>
      <c r="C85" s="90"/>
      <c r="D85" s="90"/>
      <c r="E85" s="90"/>
      <c r="F85" s="90"/>
      <c r="G85" s="90"/>
      <c r="H85" s="90"/>
      <c r="I85" s="87"/>
      <c r="J85" s="88"/>
      <c r="K85" s="303">
        <v>0.05</v>
      </c>
      <c r="L85" s="865">
        <f>N79*K85</f>
        <v>1071.0664044190034</v>
      </c>
      <c r="M85" s="866"/>
      <c r="N85" s="51"/>
    </row>
    <row r="86" spans="1:14" ht="15.75" thickBot="1">
      <c r="B86" s="91" t="s">
        <v>974</v>
      </c>
      <c r="C86" s="92"/>
      <c r="D86" s="92"/>
      <c r="E86" s="92"/>
      <c r="F86" s="92"/>
      <c r="G86" s="92"/>
      <c r="H86" s="92"/>
      <c r="I86" s="93"/>
      <c r="J86" s="94"/>
      <c r="K86" s="304">
        <v>0.05</v>
      </c>
      <c r="L86" s="867">
        <f>N79*K86</f>
        <v>1071.0664044190034</v>
      </c>
      <c r="M86" s="868"/>
      <c r="N86" s="51"/>
    </row>
    <row r="87" spans="1:14" ht="15.75" thickBot="1">
      <c r="B87" s="831" t="s">
        <v>953</v>
      </c>
      <c r="C87" s="832"/>
      <c r="D87" s="832"/>
      <c r="E87" s="832"/>
      <c r="F87" s="832"/>
      <c r="G87" s="832"/>
      <c r="H87" s="832"/>
      <c r="I87" s="832"/>
      <c r="J87" s="832"/>
      <c r="K87" s="832"/>
      <c r="L87" s="832"/>
      <c r="M87" s="833"/>
      <c r="N87" s="52">
        <f>L84+L85+L86</f>
        <v>6426.3984265140207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27847.72651489409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7.75" customHeight="1" thickBot="1">
      <c r="B29" s="71" t="s">
        <v>943</v>
      </c>
      <c r="C29" s="840" t="s">
        <v>944</v>
      </c>
      <c r="D29" s="841"/>
      <c r="E29" s="841"/>
      <c r="F29" s="841"/>
      <c r="G29" s="841"/>
      <c r="H29" s="841"/>
      <c r="I29" s="841"/>
      <c r="J29" s="72"/>
      <c r="K29" s="341" t="s">
        <v>2215</v>
      </c>
      <c r="L29" s="842" t="s">
        <v>945</v>
      </c>
      <c r="M29" s="843"/>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12" t="s">
        <v>944</v>
      </c>
      <c r="C34" s="813"/>
      <c r="D34" s="813"/>
      <c r="E34" s="813"/>
      <c r="F34" s="813"/>
      <c r="G34" s="813"/>
      <c r="H34" s="814"/>
      <c r="I34" s="815" t="s">
        <v>948</v>
      </c>
      <c r="J34" s="816"/>
      <c r="K34" s="69" t="s">
        <v>949</v>
      </c>
      <c r="L34" s="817" t="s">
        <v>950</v>
      </c>
      <c r="M34" s="814"/>
      <c r="N34" s="70" t="s">
        <v>951</v>
      </c>
    </row>
    <row r="35" spans="1:14">
      <c r="A35" s="113" t="s">
        <v>263</v>
      </c>
      <c r="B35" s="844" t="str">
        <f>VLOOKUP(A35,EQUIPOS!A6:D154,3,FALSE)</f>
        <v xml:space="preserve">Motobomba 4 pulgadas
</v>
      </c>
      <c r="C35" s="845"/>
      <c r="D35" s="845"/>
      <c r="E35" s="845"/>
      <c r="F35" s="845"/>
      <c r="G35" s="845"/>
      <c r="H35" s="846"/>
      <c r="I35" s="266"/>
      <c r="J35" s="267"/>
      <c r="K35" s="268">
        <f>VLOOKUP(A35,EQUIPOS!A6:D163,4,FALSE)</f>
        <v>8900.6093693990824</v>
      </c>
      <c r="L35" s="269"/>
      <c r="M35" s="335">
        <v>21</v>
      </c>
      <c r="N35" s="271">
        <f>K35/M35</f>
        <v>423.83854139995628</v>
      </c>
    </row>
    <row r="36" spans="1:14">
      <c r="A36" s="113" t="s">
        <v>129</v>
      </c>
      <c r="B36" s="844" t="str">
        <f>VLOOKUP(A36,EQUIPOS!A7:D154,3,FALSE)</f>
        <v xml:space="preserve">Buldozer, Potencia al volante de 140 HP, motor de 2200 RPM, longitud de hoja 4,80m. </v>
      </c>
      <c r="C36" s="845"/>
      <c r="D36" s="845"/>
      <c r="E36" s="845"/>
      <c r="F36" s="845"/>
      <c r="G36" s="845"/>
      <c r="H36" s="846"/>
      <c r="I36" s="420"/>
      <c r="J36" s="421"/>
      <c r="K36" s="268">
        <f>VLOOKUP(A36,EQUIPOS!A7:D164,4,FALSE)</f>
        <v>205476.92487069883</v>
      </c>
      <c r="L36" s="334"/>
      <c r="M36" s="335">
        <v>100</v>
      </c>
      <c r="N36" s="271">
        <f>K36/M36</f>
        <v>2054.7692487069885</v>
      </c>
    </row>
    <row r="37" spans="1:14">
      <c r="A37" s="113" t="s">
        <v>312</v>
      </c>
      <c r="B37" s="844" t="str">
        <f>VLOOKUP(A37,EQUIPOS!A8:D154,3,FALSE)</f>
        <v>Retroexcavadora sobre oruga, potencia 138 HP, balde de 1,5 m3.</v>
      </c>
      <c r="C37" s="845"/>
      <c r="D37" s="845"/>
      <c r="E37" s="845"/>
      <c r="F37" s="845"/>
      <c r="G37" s="845"/>
      <c r="H37" s="846"/>
      <c r="I37" s="327"/>
      <c r="J37" s="329"/>
      <c r="K37" s="268">
        <f>VLOOKUP(A37,EQUIPOS!A8:D165,4,FALSE)</f>
        <v>249267.92296814232</v>
      </c>
      <c r="L37" s="422"/>
      <c r="M37" s="423">
        <v>21</v>
      </c>
      <c r="N37" s="271">
        <f>K37/M37</f>
        <v>11869.901093721062</v>
      </c>
    </row>
    <row r="38" spans="1:14">
      <c r="B38" s="844"/>
      <c r="C38" s="845"/>
      <c r="D38" s="845"/>
      <c r="E38" s="845"/>
      <c r="F38" s="845"/>
      <c r="G38" s="845"/>
      <c r="H38" s="846"/>
      <c r="I38" s="36"/>
      <c r="J38" s="37"/>
      <c r="K38" s="268"/>
      <c r="L38" s="275"/>
      <c r="M38" s="335"/>
      <c r="N38" s="271"/>
    </row>
    <row r="39" spans="1:14">
      <c r="B39" s="319"/>
      <c r="C39" s="320"/>
      <c r="D39" s="320"/>
      <c r="E39" s="320"/>
      <c r="F39" s="322"/>
      <c r="G39" s="322"/>
      <c r="H39" s="125"/>
      <c r="I39" s="36"/>
      <c r="J39" s="37"/>
      <c r="K39" s="268"/>
      <c r="L39" s="275"/>
      <c r="M39" s="276"/>
      <c r="N39" s="272"/>
    </row>
    <row r="40" spans="1:14">
      <c r="B40" s="851" t="s">
        <v>952</v>
      </c>
      <c r="C40" s="852"/>
      <c r="D40" s="852"/>
      <c r="E40" s="38"/>
      <c r="F40" s="39"/>
      <c r="G40" s="39"/>
      <c r="H40" s="40"/>
      <c r="I40" s="36"/>
      <c r="J40" s="37"/>
      <c r="K40" s="278"/>
      <c r="L40" s="275"/>
      <c r="M40" s="400">
        <v>0.01</v>
      </c>
      <c r="N40" s="343">
        <f>N76*M40</f>
        <v>12.794538310381427</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SUM(N35:N41)</f>
        <v>14361.303422138388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7420.2875758446507</v>
      </c>
      <c r="N47" s="271">
        <f>K47*M47</f>
        <v>9646.3738485980466</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9646.3738485980466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5">
        <f>VLOOKUP(A59,TRANSPORTE!A5:D117,4,FALSE)</f>
        <v>1402.2271640256026</v>
      </c>
      <c r="M59" s="836"/>
      <c r="N59" s="286">
        <f>K59*L59</f>
        <v>1822.8953132332836</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1822.8953132332836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1279.4538310381427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27110.026415007862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5422.0052830015729</v>
      </c>
      <c r="M83" s="866"/>
      <c r="N83" s="51"/>
    </row>
    <row r="84" spans="1:14">
      <c r="B84" s="89" t="s">
        <v>973</v>
      </c>
      <c r="C84" s="90"/>
      <c r="D84" s="90"/>
      <c r="E84" s="90"/>
      <c r="F84" s="90"/>
      <c r="G84" s="90"/>
      <c r="H84" s="90"/>
      <c r="I84" s="87"/>
      <c r="J84" s="88"/>
      <c r="K84" s="303">
        <v>0.05</v>
      </c>
      <c r="L84" s="865">
        <f>N78*K84</f>
        <v>1355.5013207503932</v>
      </c>
      <c r="M84" s="866"/>
      <c r="N84" s="51"/>
    </row>
    <row r="85" spans="1:14" ht="15.75" thickBot="1">
      <c r="B85" s="91" t="s">
        <v>974</v>
      </c>
      <c r="C85" s="92"/>
      <c r="D85" s="92"/>
      <c r="E85" s="92"/>
      <c r="F85" s="92"/>
      <c r="G85" s="92"/>
      <c r="H85" s="92"/>
      <c r="I85" s="93"/>
      <c r="J85" s="94"/>
      <c r="K85" s="304">
        <v>0.05</v>
      </c>
      <c r="L85" s="867">
        <f>N78*K85</f>
        <v>1355.5013207503932</v>
      </c>
      <c r="M85" s="868"/>
      <c r="N85" s="51"/>
    </row>
    <row r="86" spans="1:14" ht="15.75" thickBot="1">
      <c r="B86" s="831" t="s">
        <v>953</v>
      </c>
      <c r="C86" s="832"/>
      <c r="D86" s="832"/>
      <c r="E86" s="832"/>
      <c r="F86" s="832"/>
      <c r="G86" s="832"/>
      <c r="H86" s="832"/>
      <c r="I86" s="832"/>
      <c r="J86" s="832"/>
      <c r="K86" s="832"/>
      <c r="L86" s="832"/>
      <c r="M86" s="833"/>
      <c r="N86" s="52">
        <f>L83+L84+L85</f>
        <v>8133.0079245023599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35243.034339510225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335">
        <v>2.5</v>
      </c>
      <c r="N36" s="271">
        <f>K36/M36</f>
        <v>5696.3899964154134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6102.3724964154135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21200.821645270433</v>
      </c>
      <c r="N48" s="271">
        <f>K48*M48</f>
        <v>27561.068138851562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71.022752511655938</v>
      </c>
      <c r="N49" s="271">
        <f>K49*M49</f>
        <v>2130.6825753496782</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29691.75071420124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45736.668523849941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9147.3337047699879</v>
      </c>
      <c r="M84" s="866"/>
      <c r="N84" s="51"/>
    </row>
    <row r="85" spans="1:14">
      <c r="B85" s="89" t="s">
        <v>973</v>
      </c>
      <c r="C85" s="90"/>
      <c r="D85" s="90"/>
      <c r="E85" s="90"/>
      <c r="F85" s="90"/>
      <c r="G85" s="90"/>
      <c r="H85" s="90"/>
      <c r="I85" s="87"/>
      <c r="J85" s="88"/>
      <c r="K85" s="303">
        <v>0.05</v>
      </c>
      <c r="L85" s="865">
        <f>N79*K85</f>
        <v>2286.833426192497</v>
      </c>
      <c r="M85" s="866"/>
      <c r="N85" s="51"/>
    </row>
    <row r="86" spans="1:14" ht="15.75" thickBot="1">
      <c r="B86" s="91" t="s">
        <v>974</v>
      </c>
      <c r="C86" s="92"/>
      <c r="D86" s="92"/>
      <c r="E86" s="92"/>
      <c r="F86" s="92"/>
      <c r="G86" s="92"/>
      <c r="H86" s="92"/>
      <c r="I86" s="93"/>
      <c r="J86" s="94"/>
      <c r="K86" s="304">
        <v>0.05</v>
      </c>
      <c r="L86" s="867">
        <f>N79*K86</f>
        <v>2286.833426192497</v>
      </c>
      <c r="M86" s="868"/>
      <c r="N86" s="51"/>
    </row>
    <row r="87" spans="1:14" ht="15.75" thickBot="1">
      <c r="B87" s="831" t="s">
        <v>953</v>
      </c>
      <c r="C87" s="832"/>
      <c r="D87" s="832"/>
      <c r="E87" s="832"/>
      <c r="F87" s="832"/>
      <c r="G87" s="832"/>
      <c r="H87" s="832"/>
      <c r="I87" s="832"/>
      <c r="J87" s="832"/>
      <c r="K87" s="832"/>
      <c r="L87" s="832"/>
      <c r="M87" s="833"/>
      <c r="N87" s="52">
        <f>L84+L85+L86</f>
        <v>13721.000557154983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59457.669081004926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335">
        <v>2.5</v>
      </c>
      <c r="N36" s="271">
        <f>K36/M36</f>
        <v>5696.3899964154134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6102.3724964154135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21399.296515779632</v>
      </c>
      <c r="N48" s="271">
        <f>K48*M48</f>
        <v>27819.085470513521</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71.022752511655938</v>
      </c>
      <c r="N49" s="271">
        <f>K49*M49</f>
        <v>2130.6825753496782</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29949.768045863198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45"/>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45994.685855511896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9198.9371711023796</v>
      </c>
      <c r="M84" s="866"/>
      <c r="N84" s="51"/>
    </row>
    <row r="85" spans="1:14">
      <c r="B85" s="89" t="s">
        <v>973</v>
      </c>
      <c r="C85" s="90"/>
      <c r="D85" s="90"/>
      <c r="E85" s="90"/>
      <c r="F85" s="90"/>
      <c r="G85" s="90"/>
      <c r="H85" s="90"/>
      <c r="I85" s="87"/>
      <c r="J85" s="88"/>
      <c r="K85" s="303">
        <v>0.05</v>
      </c>
      <c r="L85" s="865">
        <f>N79*K85</f>
        <v>2299.7342927755949</v>
      </c>
      <c r="M85" s="866"/>
      <c r="N85" s="51"/>
    </row>
    <row r="86" spans="1:14" ht="15.75" thickBot="1">
      <c r="B86" s="91" t="s">
        <v>974</v>
      </c>
      <c r="C86" s="92"/>
      <c r="D86" s="92"/>
      <c r="E86" s="92"/>
      <c r="F86" s="92"/>
      <c r="G86" s="92"/>
      <c r="H86" s="92"/>
      <c r="I86" s="93"/>
      <c r="J86" s="94"/>
      <c r="K86" s="304">
        <v>0.05</v>
      </c>
      <c r="L86" s="867">
        <f>N79*K86</f>
        <v>2299.7342927755949</v>
      </c>
      <c r="M86" s="868"/>
      <c r="N86" s="51"/>
    </row>
    <row r="87" spans="1:14" ht="15.75" thickBot="1">
      <c r="B87" s="831" t="s">
        <v>953</v>
      </c>
      <c r="C87" s="832"/>
      <c r="D87" s="832"/>
      <c r="E87" s="832"/>
      <c r="F87" s="832"/>
      <c r="G87" s="832"/>
      <c r="H87" s="832"/>
      <c r="I87" s="832"/>
      <c r="J87" s="832"/>
      <c r="K87" s="832"/>
      <c r="L87" s="832"/>
      <c r="M87" s="833"/>
      <c r="N87" s="52">
        <f>L84+L85+L86</f>
        <v>13798.405756653568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59793.091612165466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335">
        <v>2.5</v>
      </c>
      <c r="N36" s="271">
        <f>K36/M36</f>
        <v>5696.3899964154134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6102.3724964154135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32217.12978435219</v>
      </c>
      <c r="N48" s="271">
        <f>K48*M48</f>
        <v>41882.268719657848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71.022752511655938</v>
      </c>
      <c r="N49" s="271">
        <f>K49*M49</f>
        <v>2130.6825753496782</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44012.95129500753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60057.869104656223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12011.573820931246</v>
      </c>
      <c r="M84" s="866"/>
      <c r="N84" s="51"/>
    </row>
    <row r="85" spans="1:14">
      <c r="B85" s="89" t="s">
        <v>973</v>
      </c>
      <c r="C85" s="90"/>
      <c r="D85" s="90"/>
      <c r="E85" s="90"/>
      <c r="F85" s="90"/>
      <c r="G85" s="90"/>
      <c r="H85" s="90"/>
      <c r="I85" s="87"/>
      <c r="J85" s="88"/>
      <c r="K85" s="303">
        <v>0.05</v>
      </c>
      <c r="L85" s="865">
        <f>N79*K85</f>
        <v>3002.8934552328114</v>
      </c>
      <c r="M85" s="866"/>
      <c r="N85" s="51"/>
    </row>
    <row r="86" spans="1:14" ht="15.75" thickBot="1">
      <c r="B86" s="91" t="s">
        <v>974</v>
      </c>
      <c r="C86" s="92"/>
      <c r="D86" s="92"/>
      <c r="E86" s="92"/>
      <c r="F86" s="92"/>
      <c r="G86" s="92"/>
      <c r="H86" s="92"/>
      <c r="I86" s="93"/>
      <c r="J86" s="94"/>
      <c r="K86" s="304">
        <v>0.05</v>
      </c>
      <c r="L86" s="867">
        <f>N79*K86</f>
        <v>3002.8934552328114</v>
      </c>
      <c r="M86" s="868"/>
      <c r="N86" s="51"/>
    </row>
    <row r="87" spans="1:14" ht="15.75" thickBot="1">
      <c r="B87" s="831" t="s">
        <v>953</v>
      </c>
      <c r="C87" s="832"/>
      <c r="D87" s="832"/>
      <c r="E87" s="832"/>
      <c r="F87" s="832"/>
      <c r="G87" s="832"/>
      <c r="H87" s="832"/>
      <c r="I87" s="832"/>
      <c r="J87" s="832"/>
      <c r="K87" s="832"/>
      <c r="L87" s="832"/>
      <c r="M87" s="833"/>
      <c r="N87" s="52">
        <f>L84+L85+L86</f>
        <v>18017.360731396868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78075.229836053099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14240.974991038533</v>
      </c>
      <c r="L36" s="269"/>
      <c r="M36" s="335">
        <v>2.5</v>
      </c>
      <c r="N36" s="271">
        <f>K36/M36</f>
        <v>5696.3899964154134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6102.3724964154135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52043.055805491997</v>
      </c>
      <c r="N48" s="271">
        <f>K48*M48</f>
        <v>67655.972547139594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71.022752511655938</v>
      </c>
      <c r="N49" s="271">
        <f>K49*M49</f>
        <v>2130.6825753496782</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69786.655122489276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85831.572932137962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17166.314586427594</v>
      </c>
      <c r="M84" s="866"/>
      <c r="N84" s="51"/>
    </row>
    <row r="85" spans="1:14">
      <c r="B85" s="89" t="s">
        <v>973</v>
      </c>
      <c r="C85" s="90"/>
      <c r="D85" s="90"/>
      <c r="E85" s="90"/>
      <c r="F85" s="90"/>
      <c r="G85" s="90"/>
      <c r="H85" s="90"/>
      <c r="I85" s="87"/>
      <c r="J85" s="88"/>
      <c r="K85" s="303">
        <v>0.05</v>
      </c>
      <c r="L85" s="865">
        <f>N79*K85</f>
        <v>4291.5786466068985</v>
      </c>
      <c r="M85" s="866"/>
      <c r="N85" s="51"/>
    </row>
    <row r="86" spans="1:14" ht="15.75" thickBot="1">
      <c r="B86" s="91" t="s">
        <v>974</v>
      </c>
      <c r="C86" s="92"/>
      <c r="D86" s="92"/>
      <c r="E86" s="92"/>
      <c r="F86" s="92"/>
      <c r="G86" s="92"/>
      <c r="H86" s="92"/>
      <c r="I86" s="93"/>
      <c r="J86" s="94"/>
      <c r="K86" s="304">
        <v>0.05</v>
      </c>
      <c r="L86" s="867">
        <f>N79*K86</f>
        <v>4291.5786466068985</v>
      </c>
      <c r="M86" s="868"/>
      <c r="N86" s="51"/>
    </row>
    <row r="87" spans="1:14" ht="15.75" thickBot="1">
      <c r="B87" s="831" t="s">
        <v>953</v>
      </c>
      <c r="C87" s="832"/>
      <c r="D87" s="832"/>
      <c r="E87" s="832"/>
      <c r="F87" s="832"/>
      <c r="G87" s="832"/>
      <c r="H87" s="832"/>
      <c r="I87" s="832"/>
      <c r="J87" s="832"/>
      <c r="K87" s="832"/>
      <c r="L87" s="832"/>
      <c r="M87" s="833"/>
      <c r="N87" s="52">
        <f>L84+L85+L86</f>
        <v>25749.471879641387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111581.04481177934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405.98250000000002</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55440.148602382178</v>
      </c>
      <c r="N48" s="271">
        <f>K48*M48</f>
        <v>72072.193183096839</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72072.193183096839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82420.720996330114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16484.144199266022</v>
      </c>
      <c r="M84" s="866"/>
      <c r="N84" s="51"/>
    </row>
    <row r="85" spans="1:14">
      <c r="B85" s="89" t="s">
        <v>973</v>
      </c>
      <c r="C85" s="90"/>
      <c r="D85" s="90"/>
      <c r="E85" s="90"/>
      <c r="F85" s="90"/>
      <c r="G85" s="90"/>
      <c r="H85" s="90"/>
      <c r="I85" s="87"/>
      <c r="J85" s="88"/>
      <c r="K85" s="303">
        <v>0.05</v>
      </c>
      <c r="L85" s="865">
        <f>N79*K85</f>
        <v>4121.0360498165055</v>
      </c>
      <c r="M85" s="866"/>
      <c r="N85" s="51"/>
    </row>
    <row r="86" spans="1:14" ht="15.75" thickBot="1">
      <c r="B86" s="91" t="s">
        <v>974</v>
      </c>
      <c r="C86" s="92"/>
      <c r="D86" s="92"/>
      <c r="E86" s="92"/>
      <c r="F86" s="92"/>
      <c r="G86" s="92"/>
      <c r="H86" s="92"/>
      <c r="I86" s="93"/>
      <c r="J86" s="94"/>
      <c r="K86" s="304">
        <v>0.05</v>
      </c>
      <c r="L86" s="867">
        <f>N79*K86</f>
        <v>4121.0360498165055</v>
      </c>
      <c r="M86" s="868"/>
      <c r="N86" s="51"/>
    </row>
    <row r="87" spans="1:14" ht="15.75" thickBot="1">
      <c r="B87" s="831" t="s">
        <v>953</v>
      </c>
      <c r="C87" s="832"/>
      <c r="D87" s="832"/>
      <c r="E87" s="832"/>
      <c r="F87" s="832"/>
      <c r="G87" s="832"/>
      <c r="H87" s="832"/>
      <c r="I87" s="832"/>
      <c r="J87" s="832"/>
      <c r="K87" s="832"/>
      <c r="L87" s="832"/>
      <c r="M87" s="833"/>
      <c r="N87" s="52">
        <f>L84+L85+L86</f>
        <v>24726.216298899035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107146.93729522915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405.98250000000002</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54521.296558134476</v>
      </c>
      <c r="N48" s="271">
        <f>K48*M48</f>
        <v>70877.685525574823</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70877.685525574823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81226.213338808098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16245.24266776162</v>
      </c>
      <c r="M84" s="866"/>
      <c r="N84" s="51"/>
    </row>
    <row r="85" spans="1:14">
      <c r="B85" s="89" t="s">
        <v>973</v>
      </c>
      <c r="C85" s="90"/>
      <c r="D85" s="90"/>
      <c r="E85" s="90"/>
      <c r="F85" s="90"/>
      <c r="G85" s="90"/>
      <c r="H85" s="90"/>
      <c r="I85" s="87"/>
      <c r="J85" s="88"/>
      <c r="K85" s="303">
        <v>0.05</v>
      </c>
      <c r="L85" s="865">
        <f>N79*K85</f>
        <v>4061.3106669404051</v>
      </c>
      <c r="M85" s="866"/>
      <c r="N85" s="51"/>
    </row>
    <row r="86" spans="1:14" ht="15.75" thickBot="1">
      <c r="B86" s="91" t="s">
        <v>974</v>
      </c>
      <c r="C86" s="92"/>
      <c r="D86" s="92"/>
      <c r="E86" s="92"/>
      <c r="F86" s="92"/>
      <c r="G86" s="92"/>
      <c r="H86" s="92"/>
      <c r="I86" s="93"/>
      <c r="J86" s="94"/>
      <c r="K86" s="304">
        <v>0.05</v>
      </c>
      <c r="L86" s="867">
        <f>N79*K86</f>
        <v>4061.3106669404051</v>
      </c>
      <c r="M86" s="868"/>
      <c r="N86" s="51"/>
    </row>
    <row r="87" spans="1:14" ht="15.75" thickBot="1">
      <c r="B87" s="831" t="s">
        <v>953</v>
      </c>
      <c r="C87" s="832"/>
      <c r="D87" s="832"/>
      <c r="E87" s="832"/>
      <c r="F87" s="832"/>
      <c r="G87" s="832"/>
      <c r="H87" s="832"/>
      <c r="I87" s="832"/>
      <c r="J87" s="832"/>
      <c r="K87" s="832"/>
      <c r="L87" s="832"/>
      <c r="M87" s="833"/>
      <c r="N87" s="52">
        <f>L84+L85+L86</f>
        <v>24367.864001642429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105594.07734045053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270.65500000000003</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37277.739052353216</v>
      </c>
      <c r="N48" s="271">
        <f>K48*M48</f>
        <v>48461.060768059186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48461.060768059186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1402.2271640256026</v>
      </c>
      <c r="M60" s="836"/>
      <c r="N60" s="286">
        <f>K60*L60</f>
        <v>1822.8953132332836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1822.8953132332836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55967.711081292466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11193.542216258495</v>
      </c>
      <c r="M84" s="866"/>
      <c r="N84" s="51"/>
    </row>
    <row r="85" spans="1:14">
      <c r="B85" s="89" t="s">
        <v>973</v>
      </c>
      <c r="C85" s="90"/>
      <c r="D85" s="90"/>
      <c r="E85" s="90"/>
      <c r="F85" s="90"/>
      <c r="G85" s="90"/>
      <c r="H85" s="90"/>
      <c r="I85" s="87"/>
      <c r="J85" s="88"/>
      <c r="K85" s="303">
        <v>0.05</v>
      </c>
      <c r="L85" s="865">
        <f>N79*K85</f>
        <v>2798.3855540646236</v>
      </c>
      <c r="M85" s="866"/>
      <c r="N85" s="51"/>
    </row>
    <row r="86" spans="1:14" ht="15.75" thickBot="1">
      <c r="B86" s="91" t="s">
        <v>974</v>
      </c>
      <c r="C86" s="92"/>
      <c r="D86" s="92"/>
      <c r="E86" s="92"/>
      <c r="F86" s="92"/>
      <c r="G86" s="92"/>
      <c r="H86" s="92"/>
      <c r="I86" s="93"/>
      <c r="J86" s="94"/>
      <c r="K86" s="304">
        <v>0.05</v>
      </c>
      <c r="L86" s="867">
        <f>N79*K86</f>
        <v>2798.3855540646236</v>
      </c>
      <c r="M86" s="868"/>
      <c r="N86" s="51"/>
    </row>
    <row r="87" spans="1:14" ht="15.75" thickBot="1">
      <c r="B87" s="831" t="s">
        <v>953</v>
      </c>
      <c r="C87" s="832"/>
      <c r="D87" s="832"/>
      <c r="E87" s="832"/>
      <c r="F87" s="832"/>
      <c r="G87" s="832"/>
      <c r="H87" s="832"/>
      <c r="I87" s="832"/>
      <c r="J87" s="832"/>
      <c r="K87" s="832"/>
      <c r="L87" s="832"/>
      <c r="M87" s="833"/>
      <c r="N87" s="52">
        <f>L84+L85+L86</f>
        <v>16790.313324387742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72758.024405680204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228</v>
      </c>
      <c r="B36" s="844" t="str">
        <f>VLOOKUP(A36,EQUIPOS!A6:D154,3,FALSE)</f>
        <v xml:space="preserve">Formaleta metálica (concreto hidráulico)
</v>
      </c>
      <c r="C36" s="845"/>
      <c r="D36" s="845"/>
      <c r="E36" s="845"/>
      <c r="F36" s="845"/>
      <c r="G36" s="845"/>
      <c r="H36" s="846"/>
      <c r="I36" s="266"/>
      <c r="J36" s="267"/>
      <c r="K36" s="268">
        <f>VLOOKUP(A36,EQUIPOS!A6:D163,4,FALSE)</f>
        <v>4577.4562471195286</v>
      </c>
      <c r="L36" s="269"/>
      <c r="M36" s="270">
        <v>2</v>
      </c>
      <c r="N36" s="271">
        <f>K36/M36</f>
        <v>2288.7281235597643</v>
      </c>
    </row>
    <row r="37" spans="1:14">
      <c r="A37" s="113" t="s">
        <v>282</v>
      </c>
      <c r="B37" s="844" t="str">
        <f>VLOOKUP(A37,EQUIPOS!A7:D154,3,FALSE)</f>
        <v>Piloteadora potencia 250KW, RPM 1800, fuerza elevadora 200KN</v>
      </c>
      <c r="C37" s="845"/>
      <c r="D37" s="845"/>
      <c r="E37" s="845"/>
      <c r="F37" s="845"/>
      <c r="G37" s="845"/>
      <c r="H37" s="846"/>
      <c r="I37" s="420"/>
      <c r="J37" s="421"/>
      <c r="K37" s="268">
        <f>VLOOKUP(A37,EQUIPOS!A7:D164,4,FALSE)</f>
        <v>628101.28089881397</v>
      </c>
      <c r="L37" s="334"/>
      <c r="M37" s="335">
        <v>4</v>
      </c>
      <c r="N37" s="271">
        <f>K37/M37</f>
        <v>157025.32022470349</v>
      </c>
    </row>
    <row r="38" spans="1:14">
      <c r="A38" s="113" t="s">
        <v>363</v>
      </c>
      <c r="B38" s="844" t="str">
        <f>VLOOKUP(A38,EQUIPOS!A8:D154,3,FALSE)</f>
        <v>Vibrador de concreto, Motor de 3 hp a 18.000 rpm Mangueras de 4 mt</v>
      </c>
      <c r="C38" s="845"/>
      <c r="D38" s="845"/>
      <c r="E38" s="845"/>
      <c r="F38" s="845"/>
      <c r="G38" s="845"/>
      <c r="H38" s="846"/>
      <c r="I38" s="327"/>
      <c r="J38" s="329"/>
      <c r="K38" s="268">
        <f>VLOOKUP(A38,EQUIPOS!A8:D165,4,FALSE)</f>
        <v>7807.1059325871956</v>
      </c>
      <c r="L38" s="422"/>
      <c r="M38" s="423">
        <v>2</v>
      </c>
      <c r="N38" s="271">
        <f>K38/M38</f>
        <v>3903.5529662935978</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0.1</v>
      </c>
      <c r="N40" s="343">
        <f>N76*M40</f>
        <v>1240.0887785492826</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164457.69009310612</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2811.4495933339017</v>
      </c>
      <c r="N47" s="271">
        <f>K47*M47</f>
        <v>33386.583087984916</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6418.6435493440131</v>
      </c>
      <c r="N48" s="271">
        <f>K48*M48</f>
        <v>3209.3217746720065</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5300.2054113176082</v>
      </c>
      <c r="N49" s="271">
        <f>K49*M49</f>
        <v>2650.1027056588041</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403403.07323363691</v>
      </c>
      <c r="N50" s="271">
        <f>K50*M50</f>
        <v>53227.781514866241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92473.789083181968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5">
        <f>VLOOKUP(A59,TRANSPORTE!A5:D117,4,FALSE)</f>
        <v>54.853273027107633</v>
      </c>
      <c r="M59" s="836"/>
      <c r="N59" s="286">
        <f>K59*L59</f>
        <v>2.7426636513553819</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2.7426636513553819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269335.10962543229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53867.021925086461</v>
      </c>
      <c r="M83" s="866"/>
      <c r="N83" s="51"/>
    </row>
    <row r="84" spans="1:14">
      <c r="B84" s="89" t="s">
        <v>973</v>
      </c>
      <c r="C84" s="90"/>
      <c r="D84" s="90"/>
      <c r="E84" s="90"/>
      <c r="F84" s="90"/>
      <c r="G84" s="90"/>
      <c r="H84" s="90"/>
      <c r="I84" s="87"/>
      <c r="J84" s="88"/>
      <c r="K84" s="303">
        <v>0.05</v>
      </c>
      <c r="L84" s="865">
        <f>N78*K84</f>
        <v>13466.755481271615</v>
      </c>
      <c r="M84" s="866"/>
      <c r="N84" s="51"/>
    </row>
    <row r="85" spans="1:14" ht="15.75" thickBot="1">
      <c r="B85" s="91" t="s">
        <v>974</v>
      </c>
      <c r="C85" s="92"/>
      <c r="D85" s="92"/>
      <c r="E85" s="92"/>
      <c r="F85" s="92"/>
      <c r="G85" s="92"/>
      <c r="H85" s="92"/>
      <c r="I85" s="93"/>
      <c r="J85" s="94"/>
      <c r="K85" s="304">
        <v>0.05</v>
      </c>
      <c r="L85" s="867">
        <f>N78*K85</f>
        <v>13466.755481271615</v>
      </c>
      <c r="M85" s="868"/>
      <c r="N85" s="51"/>
    </row>
    <row r="86" spans="1:14" ht="15.75" thickBot="1">
      <c r="B86" s="831" t="s">
        <v>953</v>
      </c>
      <c r="C86" s="832"/>
      <c r="D86" s="832"/>
      <c r="E86" s="832"/>
      <c r="F86" s="832"/>
      <c r="G86" s="832"/>
      <c r="H86" s="832"/>
      <c r="I86" s="832"/>
      <c r="J86" s="832"/>
      <c r="K86" s="832"/>
      <c r="L86" s="832"/>
      <c r="M86" s="833"/>
      <c r="N86" s="52">
        <f>L83+L84+L85</f>
        <v>80800.532887629684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350135.64251306199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15" customHeight="1">
      <c r="B107" s="976" t="s">
        <v>2219</v>
      </c>
      <c r="C107" s="977"/>
      <c r="D107" s="977"/>
      <c r="E107" s="977"/>
      <c r="F107" s="977"/>
      <c r="G107" s="977"/>
      <c r="H107" s="977"/>
      <c r="I107" s="977"/>
      <c r="J107" s="977"/>
      <c r="K107" s="977"/>
      <c r="L107" s="977"/>
      <c r="M107" s="977"/>
      <c r="N107" s="978"/>
    </row>
    <row r="108" spans="2:14" ht="30.75" customHeight="1">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228</v>
      </c>
      <c r="B36" s="844" t="str">
        <f>VLOOKUP(A36,EQUIPOS!A6:D154,3,FALSE)</f>
        <v xml:space="preserve">Formaleta metálica (concreto hidráulico)
</v>
      </c>
      <c r="C36" s="845"/>
      <c r="D36" s="845"/>
      <c r="E36" s="845"/>
      <c r="F36" s="845"/>
      <c r="G36" s="845"/>
      <c r="H36" s="846"/>
      <c r="I36" s="266"/>
      <c r="J36" s="267"/>
      <c r="K36" s="268">
        <f>VLOOKUP(A36,EQUIPOS!A6:D163,4,FALSE)</f>
        <v>4577.4562471195286</v>
      </c>
      <c r="L36" s="269"/>
      <c r="M36" s="270">
        <v>2</v>
      </c>
      <c r="N36" s="271">
        <f>K36/M36</f>
        <v>2288.7281235597643</v>
      </c>
    </row>
    <row r="37" spans="1:14">
      <c r="A37" s="113" t="s">
        <v>282</v>
      </c>
      <c r="B37" s="844" t="str">
        <f>VLOOKUP(A37,EQUIPOS!A7:D154,3,FALSE)</f>
        <v>Piloteadora potencia 250KW, RPM 1800, fuerza elevadora 200KN</v>
      </c>
      <c r="C37" s="845"/>
      <c r="D37" s="845"/>
      <c r="E37" s="845"/>
      <c r="F37" s="845"/>
      <c r="G37" s="845"/>
      <c r="H37" s="846"/>
      <c r="I37" s="420"/>
      <c r="J37" s="421"/>
      <c r="K37" s="268">
        <f>VLOOKUP(A37,EQUIPOS!A7:D164,4,FALSE)</f>
        <v>628101.28089881397</v>
      </c>
      <c r="L37" s="334"/>
      <c r="M37" s="335">
        <v>4</v>
      </c>
      <c r="N37" s="271">
        <f>K37/M37</f>
        <v>157025.32022470349</v>
      </c>
    </row>
    <row r="38" spans="1:14">
      <c r="A38" s="113" t="s">
        <v>363</v>
      </c>
      <c r="B38" s="844" t="str">
        <f>VLOOKUP(A38,EQUIPOS!A8:D154,3,FALSE)</f>
        <v>Vibrador de concreto, Motor de 3 hp a 18.000 rpm Mangueras de 4 mt</v>
      </c>
      <c r="C38" s="845"/>
      <c r="D38" s="845"/>
      <c r="E38" s="845"/>
      <c r="F38" s="845"/>
      <c r="G38" s="845"/>
      <c r="H38" s="846"/>
      <c r="I38" s="327"/>
      <c r="J38" s="329"/>
      <c r="K38" s="268">
        <f>VLOOKUP(A38,EQUIPOS!A8:D165,4,FALSE)</f>
        <v>7807.1059325871956</v>
      </c>
      <c r="L38" s="422"/>
      <c r="M38" s="423">
        <v>2</v>
      </c>
      <c r="N38" s="271">
        <f>K38/M38</f>
        <v>3903.5529662935978</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0.1</v>
      </c>
      <c r="N40" s="343">
        <f>N76*M40</f>
        <v>1240.0887785492826</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164457.69009310612</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2811.4495933339017</v>
      </c>
      <c r="N47" s="271">
        <f>K47*M47</f>
        <v>33386.583087984916</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6418.6435493440131</v>
      </c>
      <c r="N48" s="271">
        <f>K48*M48</f>
        <v>3209.3217746720065</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5300.2054113176082</v>
      </c>
      <c r="N49" s="271">
        <f>K49*M49</f>
        <v>2650.1027056588041</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403403.07323363691</v>
      </c>
      <c r="N50" s="271">
        <f>K50*M50</f>
        <v>53227.781514866241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92473.789083181968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5">
        <f>VLOOKUP(A59,TRANSPORTE!A5:D117,4,FALSE)</f>
        <v>54.853273027107633</v>
      </c>
      <c r="M59" s="836"/>
      <c r="N59" s="286">
        <f>K59*L59</f>
        <v>2.7426636513553819</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2.7426636513553819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269335.10962543229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53867.021925086461</v>
      </c>
      <c r="M83" s="866"/>
      <c r="N83" s="51"/>
    </row>
    <row r="84" spans="1:14">
      <c r="B84" s="89" t="s">
        <v>973</v>
      </c>
      <c r="C84" s="90"/>
      <c r="D84" s="90"/>
      <c r="E84" s="90"/>
      <c r="F84" s="90"/>
      <c r="G84" s="90"/>
      <c r="H84" s="90"/>
      <c r="I84" s="87"/>
      <c r="J84" s="88"/>
      <c r="K84" s="303">
        <v>0.05</v>
      </c>
      <c r="L84" s="865">
        <f>N78*K84</f>
        <v>13466.755481271615</v>
      </c>
      <c r="M84" s="866"/>
      <c r="N84" s="51"/>
    </row>
    <row r="85" spans="1:14" ht="15.75" thickBot="1">
      <c r="B85" s="91" t="s">
        <v>974</v>
      </c>
      <c r="C85" s="92"/>
      <c r="D85" s="92"/>
      <c r="E85" s="92"/>
      <c r="F85" s="92"/>
      <c r="G85" s="92"/>
      <c r="H85" s="92"/>
      <c r="I85" s="93"/>
      <c r="J85" s="94"/>
      <c r="K85" s="304">
        <v>0.05</v>
      </c>
      <c r="L85" s="867">
        <f>N78*K85</f>
        <v>13466.755481271615</v>
      </c>
      <c r="M85" s="868"/>
      <c r="N85" s="51"/>
    </row>
    <row r="86" spans="1:14" ht="15.75" thickBot="1">
      <c r="B86" s="831" t="s">
        <v>953</v>
      </c>
      <c r="C86" s="832"/>
      <c r="D86" s="832"/>
      <c r="E86" s="832"/>
      <c r="F86" s="832"/>
      <c r="G86" s="832"/>
      <c r="H86" s="832"/>
      <c r="I86" s="832"/>
      <c r="J86" s="832"/>
      <c r="K86" s="832"/>
      <c r="L86" s="832"/>
      <c r="M86" s="833"/>
      <c r="N86" s="52">
        <f>L83+L84+L85</f>
        <v>80800.532887629684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350135.64251306199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33" zoomScale="77" zoomScaleNormal="77" workbookViewId="0">
      <selection activeCell="Q33" sqref="Q3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243</v>
      </c>
      <c r="B36" s="844" t="str">
        <f>VLOOKUP(A36,EQUIPOS!A6:D154,3,FALSE)</f>
        <v>Grúa 10 ton</v>
      </c>
      <c r="C36" s="845"/>
      <c r="D36" s="845"/>
      <c r="E36" s="845"/>
      <c r="F36" s="845"/>
      <c r="G36" s="845"/>
      <c r="H36" s="846"/>
      <c r="I36" s="266"/>
      <c r="J36" s="267"/>
      <c r="K36" s="268">
        <f>VLOOKUP(A36,EQUIPOS!A6:D163,4,FALSE)</f>
        <v>169432.57806515583</v>
      </c>
      <c r="L36" s="269"/>
      <c r="M36" s="270">
        <v>0.158</v>
      </c>
      <c r="N36" s="271">
        <f t="shared" ref="N36:N44" si="0">K36/M36</f>
        <v>1072358.0890199735</v>
      </c>
    </row>
    <row r="37" spans="1:14">
      <c r="A37" s="113" t="s">
        <v>121</v>
      </c>
      <c r="B37" s="844" t="str">
        <f>VLOOKUP(A37,EQUIPOS!A7:D154,3,FALSE)</f>
        <v>Bomba eléctrica para accionar la celda</v>
      </c>
      <c r="C37" s="845"/>
      <c r="D37" s="845"/>
      <c r="E37" s="845"/>
      <c r="F37" s="845"/>
      <c r="G37" s="845"/>
      <c r="H37" s="846"/>
      <c r="I37" s="420"/>
      <c r="J37" s="421"/>
      <c r="K37" s="268">
        <f>VLOOKUP(A37,EQUIPOS!A7:D164,4,FALSE)</f>
        <v>39671.287475035911</v>
      </c>
      <c r="L37" s="334"/>
      <c r="M37" s="335">
        <v>0.158</v>
      </c>
      <c r="N37" s="271">
        <f t="shared" si="0"/>
        <v>251084.09794326525</v>
      </c>
    </row>
    <row r="38" spans="1:14">
      <c r="A38" s="113" t="s">
        <v>217</v>
      </c>
      <c r="B38" s="844" t="str">
        <f>VLOOKUP(A38,EQUIPOS!A8:D154,3,FALSE)</f>
        <v>Equipo de soldadura y de acetileno (incluye soldadura)</v>
      </c>
      <c r="C38" s="845"/>
      <c r="D38" s="845"/>
      <c r="E38" s="845"/>
      <c r="F38" s="845"/>
      <c r="G38" s="845"/>
      <c r="H38" s="846"/>
      <c r="I38" s="420"/>
      <c r="J38" s="421"/>
      <c r="K38" s="437">
        <f>VLOOKUP(A38,EQUIPOS!A8:D165,4,FALSE)</f>
        <v>29499.162481436961</v>
      </c>
      <c r="L38" s="334"/>
      <c r="M38" s="335">
        <v>0.158</v>
      </c>
      <c r="N38" s="271">
        <f t="shared" si="0"/>
        <v>186703.56000909468</v>
      </c>
    </row>
    <row r="39" spans="1:14">
      <c r="A39" s="113" t="s">
        <v>255</v>
      </c>
      <c r="B39" s="844" t="str">
        <f>VLOOKUP(A39,EQUIPOS!A9:D154,3,FALSE)</f>
        <v>Manómetro cable de acero para bajar la celda</v>
      </c>
      <c r="C39" s="845"/>
      <c r="D39" s="845"/>
      <c r="E39" s="845"/>
      <c r="F39" s="845"/>
      <c r="G39" s="845"/>
      <c r="H39" s="846"/>
      <c r="I39" s="420"/>
      <c r="J39" s="421"/>
      <c r="K39" s="437">
        <f>VLOOKUP(A39,EQUIPOS!A9:D166,4,FALSE)</f>
        <v>589503.65710296622</v>
      </c>
      <c r="L39" s="334"/>
      <c r="M39" s="335">
        <v>0.158</v>
      </c>
      <c r="N39" s="271">
        <f t="shared" si="0"/>
        <v>3731035.8044491531</v>
      </c>
    </row>
    <row r="40" spans="1:14">
      <c r="A40" s="113" t="s">
        <v>1648</v>
      </c>
      <c r="B40" s="844" t="str">
        <f>VLOOKUP(A40,EQUIPOS!A10:D154,3,FALSE)</f>
        <v xml:space="preserve">Retroexcavadora sobre llantas 
</v>
      </c>
      <c r="C40" s="845"/>
      <c r="D40" s="845"/>
      <c r="E40" s="845"/>
      <c r="F40" s="845"/>
      <c r="G40" s="845"/>
      <c r="H40" s="846"/>
      <c r="I40" s="420"/>
      <c r="J40" s="421"/>
      <c r="K40" s="437">
        <f>VLOOKUP(A40,EQUIPOS!A10:D167,4,FALSE)</f>
        <v>141799.42241076939</v>
      </c>
      <c r="L40" s="334"/>
      <c r="M40" s="335">
        <v>0.158</v>
      </c>
      <c r="N40" s="271">
        <f t="shared" si="0"/>
        <v>897464.69880233787</v>
      </c>
    </row>
    <row r="41" spans="1:14">
      <c r="A41" s="113" t="s">
        <v>115</v>
      </c>
      <c r="B41" s="844" t="str">
        <f>VLOOKUP(A41,EQUIPOS!A6:D154,3,FALSE)</f>
        <v>Andamiaje para Aplicar la Carga (Equipos Sustituto de la Tara)</v>
      </c>
      <c r="C41" s="845"/>
      <c r="D41" s="845"/>
      <c r="E41" s="845"/>
      <c r="F41" s="845"/>
      <c r="G41" s="845"/>
      <c r="H41" s="846"/>
      <c r="I41" s="420"/>
      <c r="J41" s="421"/>
      <c r="K41" s="437">
        <f>VLOOKUP(A41,EQUIPOS!A6:D154,4,FALSE)</f>
        <v>74474.713844759142</v>
      </c>
      <c r="L41" s="334"/>
      <c r="M41" s="335">
        <v>0.158</v>
      </c>
      <c r="N41" s="271">
        <f t="shared" si="0"/>
        <v>471358.94838455151</v>
      </c>
    </row>
    <row r="42" spans="1:14">
      <c r="A42" s="113" t="s">
        <v>224</v>
      </c>
      <c r="B42" s="844" t="str">
        <f>VLOOKUP(A42,EQUIPOS!A12:D156,3,FALSE)</f>
        <v>Equipo de Medición (Deformimetros Eléctricos, Mecánicos, Celdas de Carga,  Etc.)</v>
      </c>
      <c r="C42" s="845"/>
      <c r="D42" s="845"/>
      <c r="E42" s="845"/>
      <c r="F42" s="845"/>
      <c r="G42" s="845"/>
      <c r="H42" s="846"/>
      <c r="I42" s="327"/>
      <c r="J42" s="329"/>
      <c r="K42" s="437">
        <f>VLOOKUP(A42,EQUIPOS!A12:D169,4,FALSE)</f>
        <v>212491.97562745944</v>
      </c>
      <c r="L42" s="422"/>
      <c r="M42" s="423">
        <v>0.158</v>
      </c>
      <c r="N42" s="271">
        <f t="shared" si="0"/>
        <v>1344885.9216927812</v>
      </c>
    </row>
    <row r="43" spans="1:14">
      <c r="A43" t="s">
        <v>335</v>
      </c>
      <c r="B43" s="844" t="str">
        <f>VLOOKUP(A43,EQUIPOS!A13:D157,3,FALSE)</f>
        <v>Tara (Recebo, Agua, Etc.)</v>
      </c>
      <c r="C43" s="845"/>
      <c r="D43" s="845"/>
      <c r="E43" s="845"/>
      <c r="F43" s="845"/>
      <c r="G43" s="845"/>
      <c r="H43" s="846"/>
      <c r="I43" s="36"/>
      <c r="J43" s="37"/>
      <c r="K43" s="437">
        <f>VLOOKUP(A43,EQUIPOS!A13:D170,4,FALSE)</f>
        <v>193767.28903036629</v>
      </c>
      <c r="L43" s="275"/>
      <c r="M43" s="276">
        <v>2.8000000000000001E-2</v>
      </c>
      <c r="N43" s="271">
        <f t="shared" si="0"/>
        <v>6920260.3225130811</v>
      </c>
    </row>
    <row r="44" spans="1:14">
      <c r="A44" t="s">
        <v>216</v>
      </c>
      <c r="B44" s="844" t="str">
        <f>VLOOKUP(A44,EQUIPOS!A14:D158,3,FALSE)</f>
        <v xml:space="preserve">Equipo de topografía Teodolito electrónico con abertura de anteojo de 42 mm. Aumento del anteojo: 30x.Distancia mínima de enfoque: 1.0 m. Precisión: 5´´. Compensador con rango de trabajo ±3´. </v>
      </c>
      <c r="C44" s="845"/>
      <c r="D44" s="845"/>
      <c r="E44" s="845"/>
      <c r="F44" s="845"/>
      <c r="G44" s="845"/>
      <c r="H44" s="846"/>
      <c r="I44" s="36"/>
      <c r="J44" s="37"/>
      <c r="K44" s="437">
        <f>VLOOKUP(A44,EQUIPOS!A14:D171,4,FALSE)</f>
        <v>22378.674985917696</v>
      </c>
      <c r="L44" s="275"/>
      <c r="M44" s="276">
        <v>0.158</v>
      </c>
      <c r="N44" s="272">
        <f t="shared" si="0"/>
        <v>141637.18345517528</v>
      </c>
    </row>
    <row r="45" spans="1:14">
      <c r="B45" s="851" t="s">
        <v>952</v>
      </c>
      <c r="C45" s="852"/>
      <c r="D45" s="852"/>
      <c r="E45" s="38"/>
      <c r="F45" s="39"/>
      <c r="G45" s="39"/>
      <c r="H45" s="40"/>
      <c r="I45" s="36"/>
      <c r="J45" s="37"/>
      <c r="K45" s="278"/>
      <c r="L45" s="275"/>
      <c r="M45" s="400">
        <v>0.02</v>
      </c>
      <c r="N45" s="343">
        <f>N79*M45</f>
        <v>7707.987993879492</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15024496.614263292</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13144509.420067668</v>
      </c>
      <c r="N52" s="271">
        <f t="shared" ref="N52:N58" si="1">K52*M52</f>
        <v>13144509.420067668</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75835.339025132329</v>
      </c>
      <c r="N53" s="271">
        <f t="shared" si="1"/>
        <v>2275060.1707539698</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5798.4247199814627</v>
      </c>
      <c r="N54" s="271">
        <f t="shared" si="1"/>
        <v>347905.48319888778</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36635.019803027302</v>
      </c>
      <c r="N55" s="271">
        <f t="shared" si="1"/>
        <v>439620.23763632763</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1272473.3151491312</v>
      </c>
      <c r="N56" s="271">
        <f t="shared" si="1"/>
        <v>2544946.6302982625</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790684.6432603607</v>
      </c>
      <c r="N57" s="271">
        <f t="shared" si="1"/>
        <v>3953423.2163018035</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21200.821645270433</v>
      </c>
      <c r="N58" s="271">
        <f t="shared" si="1"/>
        <v>1484057.5151689304</v>
      </c>
    </row>
    <row r="59" spans="1:14" ht="15.75" thickBot="1">
      <c r="B59" s="831" t="s">
        <v>953</v>
      </c>
      <c r="C59" s="832"/>
      <c r="D59" s="832"/>
      <c r="E59" s="832"/>
      <c r="F59" s="832"/>
      <c r="G59" s="832"/>
      <c r="H59" s="832"/>
      <c r="I59" s="832"/>
      <c r="J59" s="832"/>
      <c r="K59" s="832"/>
      <c r="L59" s="832"/>
      <c r="M59" s="833"/>
      <c r="N59" s="393">
        <f>SUM(N52:N58)</f>
        <v>24189522.673425853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35">
        <f>VLOOKUP(A64,TRANSPORTE!A5:D117,4,FALSE)</f>
        <v>100634.69051824375</v>
      </c>
      <c r="M64" s="836"/>
      <c r="N64" s="286">
        <f>K64*L64</f>
        <v>5031.7345259121876</v>
      </c>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5031.7345259121876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818"/>
      <c r="C78" s="819"/>
      <c r="D78" s="819"/>
      <c r="E78" s="819"/>
      <c r="F78" s="819"/>
      <c r="G78" s="819"/>
      <c r="H78" s="819"/>
      <c r="I78" s="126"/>
      <c r="J78" s="126"/>
      <c r="K78" s="126"/>
      <c r="L78" s="919"/>
      <c r="M78" s="919"/>
      <c r="N78" s="45"/>
    </row>
    <row r="79" spans="1:15" ht="15.75" thickBot="1">
      <c r="B79" s="837" t="s">
        <v>953</v>
      </c>
      <c r="C79" s="838"/>
      <c r="D79" s="838"/>
      <c r="E79" s="838"/>
      <c r="F79" s="838"/>
      <c r="G79" s="838"/>
      <c r="H79" s="838"/>
      <c r="I79" s="838"/>
      <c r="J79" s="838"/>
      <c r="K79" s="838"/>
      <c r="L79" s="838"/>
      <c r="M79" s="839"/>
      <c r="N79" s="300">
        <f>SUM(N75:N78)</f>
        <v>385399.39969397458</v>
      </c>
    </row>
    <row r="80" spans="1:15" ht="15.75" thickBot="1">
      <c r="B80" s="33"/>
      <c r="C80" s="34"/>
      <c r="D80" s="34"/>
      <c r="E80" s="34"/>
      <c r="F80" s="34"/>
      <c r="G80" s="34"/>
      <c r="H80" s="34"/>
      <c r="I80" s="34"/>
      <c r="J80" s="34"/>
      <c r="K80" s="34"/>
      <c r="L80" s="34"/>
      <c r="M80" s="34"/>
      <c r="N80" s="35"/>
    </row>
    <row r="81" spans="1:14" ht="15.75" thickBot="1">
      <c r="B81" s="831" t="s">
        <v>967</v>
      </c>
      <c r="C81" s="832"/>
      <c r="D81" s="832"/>
      <c r="E81" s="832"/>
      <c r="F81" s="832"/>
      <c r="G81" s="832"/>
      <c r="H81" s="832"/>
      <c r="I81" s="832"/>
      <c r="J81" s="832"/>
      <c r="K81" s="832"/>
      <c r="L81" s="832"/>
      <c r="M81" s="833"/>
      <c r="N81" s="99">
        <f>N47+N59+N70+N79</f>
        <v>39604450.421909034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22" t="s">
        <v>969</v>
      </c>
      <c r="C85" s="823"/>
      <c r="D85" s="823"/>
      <c r="E85" s="823"/>
      <c r="F85" s="823"/>
      <c r="G85" s="823"/>
      <c r="H85" s="823"/>
      <c r="I85" s="313"/>
      <c r="J85" s="333"/>
      <c r="K85" s="301" t="s">
        <v>970</v>
      </c>
      <c r="L85" s="861" t="s">
        <v>971</v>
      </c>
      <c r="M85" s="862"/>
      <c r="N85" s="302"/>
    </row>
    <row r="86" spans="1:14">
      <c r="B86" s="863" t="s">
        <v>972</v>
      </c>
      <c r="C86" s="864"/>
      <c r="D86" s="864"/>
      <c r="E86" s="864"/>
      <c r="F86" s="864"/>
      <c r="G86" s="864"/>
      <c r="H86" s="864"/>
      <c r="I86" s="87"/>
      <c r="J86" s="88"/>
      <c r="K86" s="303">
        <v>0.2</v>
      </c>
      <c r="L86" s="865">
        <f>N81*K86</f>
        <v>7920890.0843818076</v>
      </c>
      <c r="M86" s="866"/>
      <c r="N86" s="51"/>
    </row>
    <row r="87" spans="1:14">
      <c r="B87" s="89" t="s">
        <v>973</v>
      </c>
      <c r="C87" s="90"/>
      <c r="D87" s="90"/>
      <c r="E87" s="90"/>
      <c r="F87" s="90"/>
      <c r="G87" s="90"/>
      <c r="H87" s="90"/>
      <c r="I87" s="87"/>
      <c r="J87" s="88"/>
      <c r="K87" s="303">
        <v>0.05</v>
      </c>
      <c r="L87" s="865">
        <f>N81*K87</f>
        <v>1980222.5210954519</v>
      </c>
      <c r="M87" s="866"/>
      <c r="N87" s="51"/>
    </row>
    <row r="88" spans="1:14" ht="15.75" thickBot="1">
      <c r="B88" s="91" t="s">
        <v>974</v>
      </c>
      <c r="C88" s="92"/>
      <c r="D88" s="92"/>
      <c r="E88" s="92"/>
      <c r="F88" s="92"/>
      <c r="G88" s="92"/>
      <c r="H88" s="92"/>
      <c r="I88" s="93"/>
      <c r="J88" s="94"/>
      <c r="K88" s="304">
        <v>0.05</v>
      </c>
      <c r="L88" s="867">
        <f>N81*K88</f>
        <v>1980222.5210954519</v>
      </c>
      <c r="M88" s="868"/>
      <c r="N88" s="51"/>
    </row>
    <row r="89" spans="1:14" ht="15.75" thickBot="1">
      <c r="B89" s="831" t="s">
        <v>953</v>
      </c>
      <c r="C89" s="832"/>
      <c r="D89" s="832"/>
      <c r="E89" s="832"/>
      <c r="F89" s="832"/>
      <c r="G89" s="832"/>
      <c r="H89" s="832"/>
      <c r="I89" s="832"/>
      <c r="J89" s="832"/>
      <c r="K89" s="832"/>
      <c r="L89" s="832"/>
      <c r="M89" s="833"/>
      <c r="N89" s="52">
        <f>L86+L87+L88</f>
        <v>11881335.12657271</v>
      </c>
    </row>
    <row r="90" spans="1:14" ht="15.75" thickBot="1">
      <c r="B90" s="33"/>
      <c r="C90" s="34"/>
      <c r="D90" s="34"/>
      <c r="E90" s="34"/>
      <c r="F90" s="34"/>
      <c r="G90" s="34"/>
      <c r="H90" s="34"/>
      <c r="I90" s="34"/>
      <c r="J90" s="34"/>
      <c r="K90" s="34"/>
      <c r="L90" s="34"/>
      <c r="M90" s="34"/>
      <c r="N90" s="35"/>
    </row>
    <row r="91" spans="1:14" ht="15.75" thickBot="1">
      <c r="A91" t="s">
        <v>2016</v>
      </c>
      <c r="B91" s="831" t="s">
        <v>975</v>
      </c>
      <c r="C91" s="832"/>
      <c r="D91" s="832"/>
      <c r="E91" s="832"/>
      <c r="F91" s="832"/>
      <c r="G91" s="832"/>
      <c r="H91" s="832"/>
      <c r="I91" s="832"/>
      <c r="J91" s="832"/>
      <c r="K91" s="832"/>
      <c r="L91" s="832"/>
      <c r="M91" s="833"/>
      <c r="N91" s="187">
        <f>N81+N89</f>
        <v>51485785.548481748</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73" t="s">
        <v>2218</v>
      </c>
      <c r="C108" s="974"/>
      <c r="D108" s="974"/>
      <c r="E108" s="974"/>
      <c r="F108" s="974"/>
      <c r="G108" s="974"/>
      <c r="H108" s="974"/>
      <c r="I108" s="974"/>
      <c r="J108" s="974"/>
      <c r="K108" s="974"/>
      <c r="L108" s="974"/>
      <c r="M108" s="974"/>
      <c r="N108" s="975"/>
    </row>
    <row r="109" spans="2:14" ht="15" customHeight="1">
      <c r="B109" s="973"/>
      <c r="C109" s="974"/>
      <c r="D109" s="974"/>
      <c r="E109" s="974"/>
      <c r="F109" s="974"/>
      <c r="G109" s="974"/>
      <c r="H109" s="974"/>
      <c r="I109" s="974"/>
      <c r="J109" s="974"/>
      <c r="K109" s="974"/>
      <c r="L109" s="974"/>
      <c r="M109" s="974"/>
      <c r="N109" s="975"/>
    </row>
    <row r="110" spans="2:14" ht="30" customHeight="1">
      <c r="B110" s="976" t="s">
        <v>2219</v>
      </c>
      <c r="C110" s="977"/>
      <c r="D110" s="977"/>
      <c r="E110" s="977"/>
      <c r="F110" s="977"/>
      <c r="G110" s="977"/>
      <c r="H110" s="977"/>
      <c r="I110" s="977"/>
      <c r="J110" s="977"/>
      <c r="K110" s="977"/>
      <c r="L110" s="977"/>
      <c r="M110" s="977"/>
      <c r="N110" s="978"/>
    </row>
    <row r="111" spans="2:14">
      <c r="B111" s="976"/>
      <c r="C111" s="977"/>
      <c r="D111" s="977"/>
      <c r="E111" s="977"/>
      <c r="F111" s="977"/>
      <c r="G111" s="977"/>
      <c r="H111" s="977"/>
      <c r="I111" s="977"/>
      <c r="J111" s="977"/>
      <c r="K111" s="977"/>
      <c r="L111" s="977"/>
      <c r="M111" s="977"/>
      <c r="N111" s="978"/>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9"/>
      <c r="K121" s="979"/>
      <c r="L121" s="979"/>
      <c r="M121" s="979"/>
      <c r="N121" s="980"/>
    </row>
    <row r="122" spans="2:14" ht="15.75" thickBot="1">
      <c r="B122" s="418" t="s">
        <v>2221</v>
      </c>
      <c r="C122" s="419"/>
      <c r="D122" s="419"/>
      <c r="E122" s="258"/>
      <c r="F122" s="258"/>
      <c r="G122" s="258"/>
      <c r="H122" s="258"/>
      <c r="I122" s="258"/>
      <c r="J122" s="981"/>
      <c r="K122" s="981"/>
      <c r="L122" s="981"/>
      <c r="M122" s="981"/>
      <c r="N122" s="98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140</v>
      </c>
      <c r="B36" s="844" t="str">
        <f>VLOOKUP(A36,EQUIPOS!A6:D154,3,FALSE)</f>
        <v>Camisa para Pilote D=1.20m</v>
      </c>
      <c r="C36" s="845"/>
      <c r="D36" s="845"/>
      <c r="E36" s="845"/>
      <c r="F36" s="845"/>
      <c r="G36" s="845"/>
      <c r="H36" s="846"/>
      <c r="I36" s="266"/>
      <c r="J36" s="267"/>
      <c r="K36" s="268">
        <f>VLOOKUP(A36,EQUIPOS!A6:D163,4,FALSE)</f>
        <v>50831.413777549125</v>
      </c>
      <c r="L36" s="269"/>
      <c r="M36" s="270">
        <v>1</v>
      </c>
      <c r="N36" s="271">
        <f t="shared" ref="N36:N42" si="0">K36/M36</f>
        <v>50831.413777549125</v>
      </c>
    </row>
    <row r="37" spans="1:14">
      <c r="A37" s="113" t="s">
        <v>206</v>
      </c>
      <c r="B37" s="844" t="str">
        <f>VLOOKUP(A37,EQUIPOS!A7:D154,3,FALSE)</f>
        <v>Equipo de Soldadura</v>
      </c>
      <c r="C37" s="845"/>
      <c r="D37" s="845"/>
      <c r="E37" s="845"/>
      <c r="F37" s="845"/>
      <c r="G37" s="845"/>
      <c r="H37" s="846"/>
      <c r="I37" s="420"/>
      <c r="J37" s="421"/>
      <c r="K37" s="268">
        <f>VLOOKUP(A37,EQUIPOS!A7:D164,4,FALSE)</f>
        <v>8137.6999948791617</v>
      </c>
      <c r="L37" s="334"/>
      <c r="M37" s="335">
        <v>1</v>
      </c>
      <c r="N37" s="271">
        <f t="shared" si="0"/>
        <v>8137.6999948791617</v>
      </c>
    </row>
    <row r="38" spans="1:14">
      <c r="A38" s="113" t="s">
        <v>242</v>
      </c>
      <c r="B38" s="844" t="str">
        <f>VLOOKUP(A38,EQUIPOS!A8:D154,3,FALSE)</f>
        <v>Grúa con torre capacidad 1 ton en la punta.</v>
      </c>
      <c r="C38" s="845"/>
      <c r="D38" s="845"/>
      <c r="E38" s="845"/>
      <c r="F38" s="845"/>
      <c r="G38" s="845"/>
      <c r="H38" s="846"/>
      <c r="I38" s="420"/>
      <c r="J38" s="421"/>
      <c r="K38" s="437">
        <f>VLOOKUP(A38,EQUIPOS!A8:D165,4,FALSE)</f>
        <v>204208.16771547342</v>
      </c>
      <c r="L38" s="334"/>
      <c r="M38" s="335">
        <v>2.5</v>
      </c>
      <c r="N38" s="271">
        <f t="shared" si="0"/>
        <v>81683.267086189371</v>
      </c>
    </row>
    <row r="39" spans="1:14">
      <c r="A39" s="113" t="s">
        <v>267</v>
      </c>
      <c r="B39" s="844" t="str">
        <f>VLOOKUP(A39,EQUIPOS!A9:D154,3,FALSE)</f>
        <v>Motobomba de concreto</v>
      </c>
      <c r="C39" s="845"/>
      <c r="D39" s="845"/>
      <c r="E39" s="845"/>
      <c r="F39" s="845"/>
      <c r="G39" s="845"/>
      <c r="H39" s="846"/>
      <c r="I39" s="420"/>
      <c r="J39" s="421"/>
      <c r="K39" s="437">
        <f>VLOOKUP(A39,EQUIPOS!A9:D166,4,FALSE)</f>
        <v>89707.078254799198</v>
      </c>
      <c r="L39" s="334"/>
      <c r="M39" s="335">
        <v>2.5499800000000001</v>
      </c>
      <c r="N39" s="271">
        <f t="shared" si="0"/>
        <v>35179.522292252957</v>
      </c>
    </row>
    <row r="40" spans="1:14">
      <c r="A40" s="113" t="s">
        <v>277</v>
      </c>
      <c r="B40" s="844" t="str">
        <f>VLOOKUP(A40,EQUIPOS!A10:D154,3,FALSE)</f>
        <v>Pala auxiliar de piloteadora</v>
      </c>
      <c r="C40" s="845"/>
      <c r="D40" s="845"/>
      <c r="E40" s="845"/>
      <c r="F40" s="845"/>
      <c r="G40" s="845"/>
      <c r="H40" s="846"/>
      <c r="I40" s="420"/>
      <c r="J40" s="421"/>
      <c r="K40" s="437">
        <f>VLOOKUP(A40,EQUIPOS!A10:D167,4,FALSE)</f>
        <v>377134.70832568471</v>
      </c>
      <c r="L40" s="334"/>
      <c r="M40" s="335">
        <v>2.5</v>
      </c>
      <c r="N40" s="271">
        <f t="shared" si="0"/>
        <v>150853.88333027388</v>
      </c>
    </row>
    <row r="41" spans="1:14">
      <c r="A41" s="113" t="s">
        <v>282</v>
      </c>
      <c r="B41" s="844" t="str">
        <f>VLOOKUP(A41,EQUIPOS!A6:D154,3,FALSE)</f>
        <v>Piloteadora potencia 250KW, RPM 1800, fuerza elevadora 200KN</v>
      </c>
      <c r="C41" s="845"/>
      <c r="D41" s="845"/>
      <c r="E41" s="845"/>
      <c r="F41" s="845"/>
      <c r="G41" s="845"/>
      <c r="H41" s="846"/>
      <c r="I41" s="420"/>
      <c r="J41" s="421"/>
      <c r="K41" s="437">
        <f>VLOOKUP(A41,EQUIPOS!A6:D154,4,FALSE)</f>
        <v>628101.28089881397</v>
      </c>
      <c r="L41" s="334"/>
      <c r="M41" s="335">
        <v>1</v>
      </c>
      <c r="N41" s="271">
        <f t="shared" si="0"/>
        <v>628101.28089881397</v>
      </c>
    </row>
    <row r="42" spans="1:14">
      <c r="A42" s="113" t="s">
        <v>310</v>
      </c>
      <c r="B42" s="844" t="str">
        <f>VLOOKUP(A42,EQUIPOS!A12:D156,3,FALSE)</f>
        <v>Retroexcavadora A25C</v>
      </c>
      <c r="C42" s="845"/>
      <c r="D42" s="845"/>
      <c r="E42" s="845"/>
      <c r="F42" s="845"/>
      <c r="G42" s="845"/>
      <c r="H42" s="846"/>
      <c r="I42" s="327"/>
      <c r="J42" s="329"/>
      <c r="K42" s="437">
        <f>VLOOKUP(A42,EQUIPOS!A12:D169,4,FALSE)</f>
        <v>193270.3748783801</v>
      </c>
      <c r="L42" s="422"/>
      <c r="M42" s="423">
        <v>2.5</v>
      </c>
      <c r="N42" s="271">
        <f t="shared" si="0"/>
        <v>77308.149951352039</v>
      </c>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N83*M45</f>
        <v>8989.0050753001669</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1041084.2224066106</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6201.2403312416018</v>
      </c>
      <c r="N52" s="271">
        <f>K52*M52</f>
        <v>14603.920980073972</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2811.4495933339017</v>
      </c>
      <c r="N53" s="271">
        <f>K53*M53</f>
        <v>347776.90716650954</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403403.07323363691</v>
      </c>
      <c r="N54" s="271">
        <f>K54*M54</f>
        <v>332673.634467914</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SUM(N52:N58)</f>
        <v>695054.46261449752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35">
        <f>VLOOKUP(A64,TRANSPORTE!A5:D117,4,FALSE)</f>
        <v>1402.2271640256026</v>
      </c>
      <c r="M64" s="836"/>
      <c r="N64" s="286">
        <f>K64*L64</f>
        <v>1822.8953132332836</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35">
        <f>VLOOKUP(A65,TRANSPORTE!A6:D117,4,FALSE)</f>
        <v>54.853273027107633</v>
      </c>
      <c r="M65" s="836"/>
      <c r="N65" s="286">
        <f>K65*L65</f>
        <v>2.7426636513553819</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1825.6379768846389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983"/>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127"/>
    </row>
    <row r="83" spans="1:14" ht="15.75" thickBot="1">
      <c r="B83" s="837" t="s">
        <v>953</v>
      </c>
      <c r="C83" s="838"/>
      <c r="D83" s="838"/>
      <c r="E83" s="838"/>
      <c r="F83" s="838"/>
      <c r="G83" s="838"/>
      <c r="H83" s="838"/>
      <c r="I83" s="838"/>
      <c r="J83" s="838"/>
      <c r="K83" s="838"/>
      <c r="L83" s="838"/>
      <c r="M83" s="839"/>
      <c r="N83" s="459">
        <f>SUM(N76:N82)</f>
        <v>89890.050753001662</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N47+N59+N70+N83</f>
        <v>1827854.3737509942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365570.87475019885</v>
      </c>
      <c r="M90" s="866"/>
      <c r="N90" s="51"/>
    </row>
    <row r="91" spans="1:14">
      <c r="B91" s="89" t="s">
        <v>973</v>
      </c>
      <c r="C91" s="90"/>
      <c r="D91" s="90"/>
      <c r="E91" s="90"/>
      <c r="F91" s="90"/>
      <c r="G91" s="90"/>
      <c r="H91" s="90"/>
      <c r="I91" s="87"/>
      <c r="J91" s="88"/>
      <c r="K91" s="303">
        <v>0.05</v>
      </c>
      <c r="L91" s="865">
        <f>N85*K91</f>
        <v>91392.718687549714</v>
      </c>
      <c r="M91" s="866"/>
      <c r="N91" s="51"/>
    </row>
    <row r="92" spans="1:14" ht="15.75" thickBot="1">
      <c r="B92" s="91" t="s">
        <v>974</v>
      </c>
      <c r="C92" s="92"/>
      <c r="D92" s="92"/>
      <c r="E92" s="92"/>
      <c r="F92" s="92"/>
      <c r="G92" s="92"/>
      <c r="H92" s="92"/>
      <c r="I92" s="93"/>
      <c r="J92" s="94"/>
      <c r="K92" s="304">
        <v>0.05</v>
      </c>
      <c r="L92" s="867">
        <f>N85*K92</f>
        <v>91392.718687549714</v>
      </c>
      <c r="M92" s="868"/>
      <c r="N92" s="51"/>
    </row>
    <row r="93" spans="1:14" ht="15.75" thickBot="1">
      <c r="B93" s="831" t="s">
        <v>953</v>
      </c>
      <c r="C93" s="832"/>
      <c r="D93" s="832"/>
      <c r="E93" s="832"/>
      <c r="F93" s="832"/>
      <c r="G93" s="832"/>
      <c r="H93" s="832"/>
      <c r="I93" s="832"/>
      <c r="J93" s="832"/>
      <c r="K93" s="832"/>
      <c r="L93" s="832"/>
      <c r="M93" s="833"/>
      <c r="N93" s="52">
        <f>L90+L91+L92</f>
        <v>548356.31212529831</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2376210.6858762926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182</v>
      </c>
      <c r="B36" s="844" t="str">
        <f>VLOOKUP(A36,EQUIPOS!A6:D154,3,FALSE)</f>
        <v xml:space="preserve">Compresor para penetrar roca
</v>
      </c>
      <c r="C36" s="845"/>
      <c r="D36" s="845"/>
      <c r="E36" s="845"/>
      <c r="F36" s="845"/>
      <c r="G36" s="845"/>
      <c r="H36" s="846"/>
      <c r="I36" s="266"/>
      <c r="J36" s="267"/>
      <c r="K36" s="268">
        <f>VLOOKUP(A36,EQUIPOS!A6:D163,4,FALSE)</f>
        <v>99996.223824686807</v>
      </c>
      <c r="L36" s="269"/>
      <c r="M36" s="270">
        <v>0.125</v>
      </c>
      <c r="N36" s="271">
        <f>K36/M36</f>
        <v>799969.79059749446</v>
      </c>
    </row>
    <row r="37" spans="1:14">
      <c r="A37" s="113" t="s">
        <v>242</v>
      </c>
      <c r="B37" s="844" t="str">
        <f>VLOOKUP(A37,EQUIPOS!A7:D154,3,FALSE)</f>
        <v>Grúa con torre capacidad 1 ton en la punta.</v>
      </c>
      <c r="C37" s="845"/>
      <c r="D37" s="845"/>
      <c r="E37" s="845"/>
      <c r="F37" s="845"/>
      <c r="G37" s="845"/>
      <c r="H37" s="846"/>
      <c r="I37" s="420"/>
      <c r="J37" s="421"/>
      <c r="K37" s="268">
        <f>VLOOKUP(A37,EQUIPOS!A7:D164,4,FALSE)</f>
        <v>204208.16771547342</v>
      </c>
      <c r="L37" s="334"/>
      <c r="M37" s="335">
        <v>2.5</v>
      </c>
      <c r="N37" s="271">
        <f>K37/M37</f>
        <v>81683.267086189371</v>
      </c>
    </row>
    <row r="38" spans="1:14">
      <c r="A38" s="113" t="s">
        <v>267</v>
      </c>
      <c r="B38" s="844" t="str">
        <f>VLOOKUP(A38,EQUIPOS!A8:D154,3,FALSE)</f>
        <v>Motobomba de concreto</v>
      </c>
      <c r="C38" s="845"/>
      <c r="D38" s="845"/>
      <c r="E38" s="845"/>
      <c r="F38" s="845"/>
      <c r="G38" s="845"/>
      <c r="H38" s="846"/>
      <c r="I38" s="420"/>
      <c r="J38" s="421"/>
      <c r="K38" s="437">
        <f>VLOOKUP(A38,EQUIPOS!A8:D165,4,FALSE)</f>
        <v>89707.078254799198</v>
      </c>
      <c r="L38" s="334"/>
      <c r="M38" s="335">
        <v>0.65</v>
      </c>
      <c r="N38" s="271">
        <f>K38/M38</f>
        <v>138010.88962276798</v>
      </c>
    </row>
    <row r="39" spans="1:14">
      <c r="A39" s="113" t="s">
        <v>310</v>
      </c>
      <c r="B39" s="844" t="str">
        <f>VLOOKUP(A39,EQUIPOS!A9:D154,3,FALSE)</f>
        <v>Retroexcavadora A25C</v>
      </c>
      <c r="C39" s="845"/>
      <c r="D39" s="845"/>
      <c r="E39" s="845"/>
      <c r="F39" s="845"/>
      <c r="G39" s="845"/>
      <c r="H39" s="846"/>
      <c r="I39" s="420"/>
      <c r="J39" s="421"/>
      <c r="K39" s="437">
        <f>VLOOKUP(A39,EQUIPOS!A9:D166,4,FALSE)</f>
        <v>193270.3748783801</v>
      </c>
      <c r="L39" s="334"/>
      <c r="M39" s="335">
        <v>0.65</v>
      </c>
      <c r="N39" s="271">
        <f>K39/M39</f>
        <v>297339.0382744309</v>
      </c>
    </row>
    <row r="40" spans="1:14">
      <c r="A40" s="113"/>
      <c r="B40" s="844"/>
      <c r="C40" s="845"/>
      <c r="D40" s="845"/>
      <c r="E40" s="845"/>
      <c r="F40" s="845"/>
      <c r="G40" s="845"/>
      <c r="H40" s="846"/>
      <c r="I40" s="420"/>
      <c r="J40" s="421"/>
      <c r="K40" s="437"/>
      <c r="L40" s="334"/>
      <c r="M40" s="335"/>
      <c r="N40" s="271"/>
    </row>
    <row r="41" spans="1:14">
      <c r="A41" s="113"/>
      <c r="B41" s="844"/>
      <c r="C41" s="845"/>
      <c r="D41" s="845"/>
      <c r="E41" s="845"/>
      <c r="F41" s="845"/>
      <c r="G41" s="845"/>
      <c r="H41" s="846"/>
      <c r="I41" s="420"/>
      <c r="J41" s="421"/>
      <c r="K41" s="437"/>
      <c r="L41" s="334"/>
      <c r="M41" s="335"/>
      <c r="N41" s="271"/>
    </row>
    <row r="42" spans="1:14">
      <c r="A42" s="113"/>
      <c r="B42" s="844"/>
      <c r="C42" s="845"/>
      <c r="D42" s="845"/>
      <c r="E42" s="845"/>
      <c r="F42" s="845"/>
      <c r="G42" s="845"/>
      <c r="H42" s="846"/>
      <c r="I42" s="327"/>
      <c r="J42" s="329"/>
      <c r="K42" s="437"/>
      <c r="L42" s="422"/>
      <c r="M42" s="423"/>
      <c r="N42" s="271"/>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N87*M45</f>
        <v>46742.82639156087</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1363745.8119724437</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2811.4495933339017</v>
      </c>
      <c r="N52" s="271">
        <f>K52*M52</f>
        <v>500798.74631977367</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403403.07323363691</v>
      </c>
      <c r="N53" s="271">
        <f t="shared" ref="N53:N59" si="0">K53*M53</f>
        <v>479050.03363379621</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5851.4267740946389</v>
      </c>
      <c r="N54" s="271">
        <f t="shared" si="0"/>
        <v>1755.4280322283917</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3476.9347498243505</v>
      </c>
      <c r="N55" s="271">
        <f t="shared" si="0"/>
        <v>10430.804249473051</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9646.3738485980466</v>
      </c>
      <c r="N56" s="271">
        <f t="shared" si="0"/>
        <v>2411.5934621495117</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1303.8505311841316</v>
      </c>
      <c r="N57" s="271">
        <f t="shared" si="0"/>
        <v>1303.8505311841316</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1017.6394389729807</v>
      </c>
      <c r="N58" s="271">
        <f t="shared" si="0"/>
        <v>1017.6394389729807</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5724.2218442230169</v>
      </c>
      <c r="N59" s="271">
        <f t="shared" si="0"/>
        <v>2621.6936046541418</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31" t="s">
        <v>953</v>
      </c>
      <c r="C63" s="832"/>
      <c r="D63" s="832"/>
      <c r="E63" s="832"/>
      <c r="F63" s="832"/>
      <c r="G63" s="832"/>
      <c r="H63" s="832"/>
      <c r="I63" s="832"/>
      <c r="J63" s="832"/>
      <c r="K63" s="832"/>
      <c r="L63" s="832"/>
      <c r="M63" s="833"/>
      <c r="N63" s="393">
        <f>SUM(N52:N62)</f>
        <v>999389.78927223198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4" t="s">
        <v>961</v>
      </c>
      <c r="M67" s="807"/>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35">
        <f>VLOOKUP(A68,TRANSPORTE!A5:D117,4,FALSE)</f>
        <v>1402.2271640256026</v>
      </c>
      <c r="M68" s="836"/>
      <c r="N68" s="286">
        <f>K68*L68</f>
        <v>1822.8953132332836</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35">
        <f>VLOOKUP(A69,TRANSPORTE!A6:D117,4,FALSE)</f>
        <v>54.853273027107633</v>
      </c>
      <c r="M69" s="836"/>
      <c r="N69" s="286">
        <f>K69*L69</f>
        <v>2.7426636513553819</v>
      </c>
    </row>
    <row r="70" spans="1:15">
      <c r="B70" s="46"/>
      <c r="C70" s="47"/>
      <c r="D70" s="47"/>
      <c r="E70" s="47"/>
      <c r="F70" s="47"/>
      <c r="G70" s="47"/>
      <c r="H70" s="310"/>
      <c r="I70" s="278"/>
      <c r="J70" s="285"/>
      <c r="K70" s="278"/>
      <c r="L70" s="835"/>
      <c r="M70" s="836"/>
      <c r="N70" s="286"/>
    </row>
    <row r="71" spans="1:15">
      <c r="B71" s="46"/>
      <c r="C71" s="47"/>
      <c r="D71" s="47"/>
      <c r="E71" s="47"/>
      <c r="F71" s="47"/>
      <c r="G71" s="47"/>
      <c r="H71" s="310"/>
      <c r="I71" s="278"/>
      <c r="J71" s="285"/>
      <c r="K71" s="278"/>
      <c r="L71" s="835"/>
      <c r="M71" s="836"/>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0"/>
      <c r="M73" s="821"/>
      <c r="N73" s="127"/>
    </row>
    <row r="74" spans="1:15" ht="15.75" thickBot="1">
      <c r="B74" s="837" t="s">
        <v>953</v>
      </c>
      <c r="C74" s="838"/>
      <c r="D74" s="838"/>
      <c r="E74" s="838"/>
      <c r="F74" s="838"/>
      <c r="G74" s="838"/>
      <c r="H74" s="838"/>
      <c r="I74" s="838"/>
      <c r="J74" s="838"/>
      <c r="K74" s="838"/>
      <c r="L74" s="838"/>
      <c r="M74" s="839"/>
      <c r="N74" s="104">
        <f>N68+N69+N70+N71+N72</f>
        <v>1825.6379768846389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7" t="s">
        <v>963</v>
      </c>
      <c r="C78" s="858"/>
      <c r="D78" s="858"/>
      <c r="E78" s="858"/>
      <c r="F78" s="858"/>
      <c r="G78" s="858"/>
      <c r="H78" s="858"/>
      <c r="I78" s="73" t="s">
        <v>964</v>
      </c>
      <c r="J78" s="75" t="s">
        <v>1410</v>
      </c>
      <c r="K78" s="74" t="s">
        <v>966</v>
      </c>
      <c r="L78" s="859" t="s">
        <v>950</v>
      </c>
      <c r="M78" s="983"/>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8"/>
      <c r="C86" s="819"/>
      <c r="D86" s="819"/>
      <c r="E86" s="819"/>
      <c r="F86" s="819"/>
      <c r="G86" s="819"/>
      <c r="H86" s="819"/>
      <c r="I86" s="126"/>
      <c r="J86" s="126"/>
      <c r="K86" s="126"/>
      <c r="L86" s="919"/>
      <c r="M86" s="919"/>
      <c r="N86" s="45"/>
    </row>
    <row r="87" spans="1:14" ht="15.75" thickBot="1">
      <c r="B87" s="837" t="s">
        <v>953</v>
      </c>
      <c r="C87" s="838"/>
      <c r="D87" s="838"/>
      <c r="E87" s="838"/>
      <c r="F87" s="838"/>
      <c r="G87" s="838"/>
      <c r="H87" s="838"/>
      <c r="I87" s="838"/>
      <c r="J87" s="838"/>
      <c r="K87" s="838"/>
      <c r="L87" s="838"/>
      <c r="M87" s="839"/>
      <c r="N87" s="300">
        <f>SUM(N80:N86)</f>
        <v>467428.26391560864</v>
      </c>
    </row>
    <row r="88" spans="1:14" ht="15.75" thickBot="1">
      <c r="B88" s="33"/>
      <c r="C88" s="34"/>
      <c r="D88" s="34"/>
      <c r="E88" s="34"/>
      <c r="F88" s="34"/>
      <c r="G88" s="34"/>
      <c r="H88" s="34"/>
      <c r="I88" s="34"/>
      <c r="J88" s="34"/>
      <c r="K88" s="34"/>
      <c r="L88" s="34"/>
      <c r="M88" s="34"/>
      <c r="N88" s="35"/>
    </row>
    <row r="89" spans="1:14" ht="15.75" thickBot="1">
      <c r="B89" s="831" t="s">
        <v>967</v>
      </c>
      <c r="C89" s="832"/>
      <c r="D89" s="832"/>
      <c r="E89" s="832"/>
      <c r="F89" s="832"/>
      <c r="G89" s="832"/>
      <c r="H89" s="832"/>
      <c r="I89" s="832"/>
      <c r="J89" s="832"/>
      <c r="K89" s="832"/>
      <c r="L89" s="832"/>
      <c r="M89" s="833"/>
      <c r="N89" s="99">
        <f>N47+N63+N74+N87</f>
        <v>2832389.5031371694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22" t="s">
        <v>969</v>
      </c>
      <c r="C93" s="823"/>
      <c r="D93" s="823"/>
      <c r="E93" s="823"/>
      <c r="F93" s="823"/>
      <c r="G93" s="823"/>
      <c r="H93" s="823"/>
      <c r="I93" s="313"/>
      <c r="J93" s="333"/>
      <c r="K93" s="301" t="s">
        <v>970</v>
      </c>
      <c r="L93" s="861" t="s">
        <v>971</v>
      </c>
      <c r="M93" s="862"/>
      <c r="N93" s="302"/>
    </row>
    <row r="94" spans="1:14">
      <c r="B94" s="863" t="s">
        <v>972</v>
      </c>
      <c r="C94" s="864"/>
      <c r="D94" s="864"/>
      <c r="E94" s="864"/>
      <c r="F94" s="864"/>
      <c r="G94" s="864"/>
      <c r="H94" s="864"/>
      <c r="I94" s="87"/>
      <c r="J94" s="88"/>
      <c r="K94" s="303">
        <v>0.2</v>
      </c>
      <c r="L94" s="865">
        <f>N89*K94</f>
        <v>566477.9006274339</v>
      </c>
      <c r="M94" s="866"/>
      <c r="N94" s="51"/>
    </row>
    <row r="95" spans="1:14">
      <c r="B95" s="89" t="s">
        <v>973</v>
      </c>
      <c r="C95" s="90"/>
      <c r="D95" s="90"/>
      <c r="E95" s="90"/>
      <c r="F95" s="90"/>
      <c r="G95" s="90"/>
      <c r="H95" s="90"/>
      <c r="I95" s="87"/>
      <c r="J95" s="88"/>
      <c r="K95" s="303">
        <v>0.05</v>
      </c>
      <c r="L95" s="865">
        <f>N89*K95</f>
        <v>141619.47515685848</v>
      </c>
      <c r="M95" s="866"/>
      <c r="N95" s="51"/>
    </row>
    <row r="96" spans="1:14" ht="15.75" thickBot="1">
      <c r="B96" s="91" t="s">
        <v>974</v>
      </c>
      <c r="C96" s="92"/>
      <c r="D96" s="92"/>
      <c r="E96" s="92"/>
      <c r="F96" s="92"/>
      <c r="G96" s="92"/>
      <c r="H96" s="92"/>
      <c r="I96" s="93"/>
      <c r="J96" s="94"/>
      <c r="K96" s="304">
        <v>0.05</v>
      </c>
      <c r="L96" s="867">
        <f>N89*K96</f>
        <v>141619.47515685848</v>
      </c>
      <c r="M96" s="868"/>
      <c r="N96" s="51"/>
    </row>
    <row r="97" spans="1:14" ht="15.75" thickBot="1">
      <c r="B97" s="831" t="s">
        <v>953</v>
      </c>
      <c r="C97" s="832"/>
      <c r="D97" s="832"/>
      <c r="E97" s="832"/>
      <c r="F97" s="832"/>
      <c r="G97" s="832"/>
      <c r="H97" s="832"/>
      <c r="I97" s="832"/>
      <c r="J97" s="832"/>
      <c r="K97" s="832"/>
      <c r="L97" s="832"/>
      <c r="M97" s="833"/>
      <c r="N97" s="52">
        <f>L94+L95+L96</f>
        <v>849716.8509411508</v>
      </c>
    </row>
    <row r="98" spans="1:14" ht="15.75" thickBot="1">
      <c r="B98" s="33"/>
      <c r="C98" s="34"/>
      <c r="D98" s="34"/>
      <c r="E98" s="34"/>
      <c r="F98" s="34"/>
      <c r="G98" s="34"/>
      <c r="H98" s="34"/>
      <c r="I98" s="34"/>
      <c r="J98" s="34"/>
      <c r="K98" s="34"/>
      <c r="L98" s="34"/>
      <c r="M98" s="34"/>
      <c r="N98" s="35"/>
    </row>
    <row r="99" spans="1:14" ht="15.75" thickBot="1">
      <c r="A99" t="s">
        <v>2016</v>
      </c>
      <c r="B99" s="831" t="s">
        <v>975</v>
      </c>
      <c r="C99" s="832"/>
      <c r="D99" s="832"/>
      <c r="E99" s="832"/>
      <c r="F99" s="832"/>
      <c r="G99" s="832"/>
      <c r="H99" s="832"/>
      <c r="I99" s="832"/>
      <c r="J99" s="832"/>
      <c r="K99" s="832"/>
      <c r="L99" s="832"/>
      <c r="M99" s="833"/>
      <c r="N99" s="187">
        <f>N89+N97</f>
        <v>3682106.3540783203</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73" t="s">
        <v>2218</v>
      </c>
      <c r="C116" s="974"/>
      <c r="D116" s="974"/>
      <c r="E116" s="974"/>
      <c r="F116" s="974"/>
      <c r="G116" s="974"/>
      <c r="H116" s="974"/>
      <c r="I116" s="974"/>
      <c r="J116" s="974"/>
      <c r="K116" s="974"/>
      <c r="L116" s="974"/>
      <c r="M116" s="974"/>
      <c r="N116" s="975"/>
    </row>
    <row r="117" spans="2:14" ht="15" customHeight="1">
      <c r="B117" s="973"/>
      <c r="C117" s="974"/>
      <c r="D117" s="974"/>
      <c r="E117" s="974"/>
      <c r="F117" s="974"/>
      <c r="G117" s="974"/>
      <c r="H117" s="974"/>
      <c r="I117" s="974"/>
      <c r="J117" s="974"/>
      <c r="K117" s="974"/>
      <c r="L117" s="974"/>
      <c r="M117" s="974"/>
      <c r="N117" s="975"/>
    </row>
    <row r="118" spans="2:14" ht="30" customHeight="1">
      <c r="B118" s="976" t="s">
        <v>2219</v>
      </c>
      <c r="C118" s="977"/>
      <c r="D118" s="977"/>
      <c r="E118" s="977"/>
      <c r="F118" s="977"/>
      <c r="G118" s="977"/>
      <c r="H118" s="977"/>
      <c r="I118" s="977"/>
      <c r="J118" s="977"/>
      <c r="K118" s="977"/>
      <c r="L118" s="977"/>
      <c r="M118" s="977"/>
      <c r="N118" s="978"/>
    </row>
    <row r="119" spans="2:14">
      <c r="B119" s="976"/>
      <c r="C119" s="977"/>
      <c r="D119" s="977"/>
      <c r="E119" s="977"/>
      <c r="F119" s="977"/>
      <c r="G119" s="977"/>
      <c r="H119" s="977"/>
      <c r="I119" s="977"/>
      <c r="J119" s="977"/>
      <c r="K119" s="977"/>
      <c r="L119" s="977"/>
      <c r="M119" s="977"/>
      <c r="N119" s="978"/>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9"/>
      <c r="K129" s="979"/>
      <c r="L129" s="979"/>
      <c r="M129" s="979"/>
      <c r="N129" s="980"/>
    </row>
    <row r="130" spans="2:14" ht="15.75" thickBot="1">
      <c r="B130" s="418" t="s">
        <v>2221</v>
      </c>
      <c r="C130" s="419"/>
      <c r="D130" s="419"/>
      <c r="E130" s="258"/>
      <c r="F130" s="258"/>
      <c r="G130" s="258"/>
      <c r="H130" s="258"/>
      <c r="I130" s="258"/>
      <c r="J130" s="981"/>
      <c r="K130" s="981"/>
      <c r="L130" s="981"/>
      <c r="M130" s="981"/>
      <c r="N130"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2"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88065.172132082924</v>
      </c>
      <c r="L36" s="269"/>
      <c r="M36" s="270">
        <v>0.16</v>
      </c>
      <c r="N36" s="271">
        <f>K36/M36</f>
        <v>550407.32582551823</v>
      </c>
    </row>
    <row r="37" spans="1:14">
      <c r="A37" s="113" t="s">
        <v>261</v>
      </c>
      <c r="B37" s="844" t="str">
        <f>VLOOKUP(A37,EQUIPOS!A7:D154,3,FALSE)</f>
        <v xml:space="preserve">Motobomba 3 PULGADAS (incluye operario)
</v>
      </c>
      <c r="C37" s="845"/>
      <c r="D37" s="845"/>
      <c r="E37" s="845"/>
      <c r="F37" s="845"/>
      <c r="G37" s="845"/>
      <c r="H37" s="846"/>
      <c r="I37" s="420"/>
      <c r="J37" s="421"/>
      <c r="K37" s="268">
        <f>VLOOKUP(A37,EQUIPOS!A7:D164,4,FALSE)</f>
        <v>15258.187490398428</v>
      </c>
      <c r="L37" s="334"/>
      <c r="M37" s="335">
        <v>0.16</v>
      </c>
      <c r="N37" s="271">
        <f>K37/M37</f>
        <v>95363.671814990172</v>
      </c>
    </row>
    <row r="38" spans="1:14">
      <c r="A38" s="113"/>
      <c r="B38" s="844"/>
      <c r="C38" s="845"/>
      <c r="D38" s="845"/>
      <c r="E38" s="845"/>
      <c r="F38" s="845"/>
      <c r="G38" s="845"/>
      <c r="H38" s="846"/>
      <c r="I38" s="420"/>
      <c r="J38" s="421"/>
      <c r="K38" s="437"/>
      <c r="L38" s="334"/>
      <c r="M38" s="335"/>
      <c r="N38" s="271"/>
    </row>
    <row r="39" spans="1:14">
      <c r="A39" s="113"/>
      <c r="B39" s="844"/>
      <c r="C39" s="845"/>
      <c r="D39" s="845"/>
      <c r="E39" s="845"/>
      <c r="F39" s="845"/>
      <c r="G39" s="845"/>
      <c r="H39" s="846"/>
      <c r="I39" s="420"/>
      <c r="J39" s="421"/>
      <c r="K39" s="437"/>
      <c r="L39" s="334"/>
      <c r="M39" s="335"/>
      <c r="N39" s="271"/>
    </row>
    <row r="40" spans="1:14">
      <c r="A40" s="113"/>
      <c r="B40" s="844"/>
      <c r="C40" s="845"/>
      <c r="D40" s="845"/>
      <c r="E40" s="845"/>
      <c r="F40" s="845"/>
      <c r="G40" s="845"/>
      <c r="H40" s="846"/>
      <c r="I40" s="327"/>
      <c r="J40" s="329"/>
      <c r="K40" s="437"/>
      <c r="L40" s="422"/>
      <c r="M40" s="423"/>
      <c r="N40" s="271"/>
    </row>
    <row r="41" spans="1:14">
      <c r="B41" s="844"/>
      <c r="C41" s="845"/>
      <c r="D41" s="845"/>
      <c r="E41" s="845"/>
      <c r="F41" s="845"/>
      <c r="G41" s="845"/>
      <c r="H41" s="846"/>
      <c r="I41" s="36"/>
      <c r="J41" s="37"/>
      <c r="K41" s="437"/>
      <c r="L41" s="275"/>
      <c r="M41" s="276"/>
      <c r="N41" s="271"/>
    </row>
    <row r="42" spans="1:14">
      <c r="B42" s="319"/>
      <c r="C42" s="320"/>
      <c r="D42" s="320"/>
      <c r="E42" s="320"/>
      <c r="F42" s="322"/>
      <c r="G42" s="322"/>
      <c r="H42" s="125"/>
      <c r="I42" s="36"/>
      <c r="J42" s="37"/>
      <c r="K42" s="437"/>
      <c r="L42" s="275"/>
      <c r="M42" s="276"/>
      <c r="N42" s="272"/>
    </row>
    <row r="43" spans="1:14">
      <c r="B43" s="851" t="s">
        <v>952</v>
      </c>
      <c r="C43" s="852"/>
      <c r="D43" s="852"/>
      <c r="E43" s="38"/>
      <c r="F43" s="39"/>
      <c r="G43" s="39"/>
      <c r="H43" s="40"/>
      <c r="I43" s="36"/>
      <c r="J43" s="37"/>
      <c r="K43" s="278"/>
      <c r="L43" s="275"/>
      <c r="M43" s="400">
        <v>0.05</v>
      </c>
      <c r="N43" s="343">
        <f>N77*M43</f>
        <v>12625.400141187813</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658396.39778169629</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9646.3738485980466</v>
      </c>
      <c r="N50" s="271">
        <f>K50*M50</f>
        <v>1929.2747697196094</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1303.8505311841316</v>
      </c>
      <c r="N51" s="271">
        <f>K51*M51</f>
        <v>1303.8505311841316</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1017.6394389729807</v>
      </c>
      <c r="N52" s="271">
        <f>K52*M52</f>
        <v>508.81971948649033</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3074.1191385642128</v>
      </c>
      <c r="N53" s="271">
        <f>K53*M53</f>
        <v>461117.87078463193</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417130.04876252363</v>
      </c>
      <c r="N54" s="271">
        <f>K54*M54</f>
        <v>417130.04876252363</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881989.86456754571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35">
        <f>VLOOKUP(A63,TRANSPORTE!A5:D117,4,FALSE)</f>
        <v>1402.2271640256026</v>
      </c>
      <c r="M63" s="836"/>
      <c r="N63" s="286">
        <f>K63*L63</f>
        <v>1402.2271640256026</v>
      </c>
    </row>
    <row r="64" spans="1:14">
      <c r="B64" s="46"/>
      <c r="C64" s="47"/>
      <c r="D64" s="47"/>
      <c r="E64" s="47"/>
      <c r="F64" s="47"/>
      <c r="G64" s="47"/>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1402.2271640256026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SUM(N73:N76)</f>
        <v>252508.00282375625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N45+N58+N68+N77</f>
        <v>1794296.4923370238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358859.29846740479</v>
      </c>
      <c r="M84" s="866"/>
      <c r="N84" s="51"/>
    </row>
    <row r="85" spans="1:14">
      <c r="B85" s="89" t="s">
        <v>973</v>
      </c>
      <c r="C85" s="90"/>
      <c r="D85" s="90"/>
      <c r="E85" s="90"/>
      <c r="F85" s="90"/>
      <c r="G85" s="90"/>
      <c r="H85" s="90"/>
      <c r="I85" s="87"/>
      <c r="J85" s="88"/>
      <c r="K85" s="303">
        <v>0.05</v>
      </c>
      <c r="L85" s="865">
        <f>N79*K85</f>
        <v>89714.824616851198</v>
      </c>
      <c r="M85" s="866"/>
      <c r="N85" s="51"/>
    </row>
    <row r="86" spans="1:14" ht="15.75" thickBot="1">
      <c r="B86" s="91" t="s">
        <v>974</v>
      </c>
      <c r="C86" s="92"/>
      <c r="D86" s="92"/>
      <c r="E86" s="92"/>
      <c r="F86" s="92"/>
      <c r="G86" s="92"/>
      <c r="H86" s="92"/>
      <c r="I86" s="93"/>
      <c r="J86" s="94"/>
      <c r="K86" s="304">
        <v>0.05</v>
      </c>
      <c r="L86" s="867">
        <f>N79*K86</f>
        <v>89714.824616851198</v>
      </c>
      <c r="M86" s="868"/>
      <c r="N86" s="51"/>
    </row>
    <row r="87" spans="1:14" ht="15.75" thickBot="1">
      <c r="B87" s="831" t="s">
        <v>953</v>
      </c>
      <c r="C87" s="832"/>
      <c r="D87" s="832"/>
      <c r="E87" s="832"/>
      <c r="F87" s="832"/>
      <c r="G87" s="832"/>
      <c r="H87" s="832"/>
      <c r="I87" s="832"/>
      <c r="J87" s="832"/>
      <c r="K87" s="832"/>
      <c r="L87" s="832"/>
      <c r="M87" s="833"/>
      <c r="N87" s="52">
        <f>L84+L85+L86</f>
        <v>538288.94770110713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2332585.4400381311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451"/>
      <c r="L30" s="842" t="s">
        <v>945</v>
      </c>
      <c r="M30" s="843"/>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121</v>
      </c>
      <c r="B36" s="844" t="str">
        <f>VLOOKUP(A36,EQUIPOS!A6:D154,3,FALSE)</f>
        <v>Bomba eléctrica para accionar la celda</v>
      </c>
      <c r="C36" s="845"/>
      <c r="D36" s="845"/>
      <c r="E36" s="845"/>
      <c r="F36" s="845"/>
      <c r="G36" s="845"/>
      <c r="H36" s="846"/>
      <c r="I36" s="266"/>
      <c r="J36" s="267"/>
      <c r="K36" s="268">
        <f>VLOOKUP(A36,EQUIPOS!A6:D163,4,FALSE)</f>
        <v>39671.287475035911</v>
      </c>
      <c r="L36" s="269"/>
      <c r="M36" s="270">
        <v>0.01</v>
      </c>
      <c r="N36" s="271">
        <f t="shared" ref="N36:N41" si="0">K36/M36</f>
        <v>3967128.7475035912</v>
      </c>
    </row>
    <row r="37" spans="1:14">
      <c r="A37" s="113" t="s">
        <v>192</v>
      </c>
      <c r="B37" s="844" t="str">
        <f>VLOOKUP(A37,EQUIPOS!A7:D154,3,FALSE)</f>
        <v>Equipo de acarreo interno</v>
      </c>
      <c r="C37" s="845"/>
      <c r="D37" s="845"/>
      <c r="E37" s="845"/>
      <c r="F37" s="845"/>
      <c r="G37" s="845"/>
      <c r="H37" s="846"/>
      <c r="I37" s="420"/>
      <c r="J37" s="421"/>
      <c r="K37" s="268">
        <f>VLOOKUP(A37,EQUIPOS!A7:D164,4,FALSE)</f>
        <v>60098.616311958052</v>
      </c>
      <c r="L37" s="334"/>
      <c r="M37" s="335">
        <v>0.05</v>
      </c>
      <c r="N37" s="271">
        <f t="shared" si="0"/>
        <v>1201972.326239161</v>
      </c>
    </row>
    <row r="38" spans="1:14">
      <c r="A38" s="113" t="s">
        <v>217</v>
      </c>
      <c r="B38" s="844" t="str">
        <f>VLOOKUP(A38,EQUIPOS!A8:D154,3,FALSE)</f>
        <v>Equipo de soldadura y de acetileno (incluye soldadura)</v>
      </c>
      <c r="C38" s="845"/>
      <c r="D38" s="845"/>
      <c r="E38" s="845"/>
      <c r="F38" s="845"/>
      <c r="G38" s="845"/>
      <c r="H38" s="846"/>
      <c r="I38" s="420"/>
      <c r="J38" s="421"/>
      <c r="K38" s="268">
        <f>VLOOKUP(A38,EQUIPOS!A8:D165,4,FALSE)</f>
        <v>29499.162481436961</v>
      </c>
      <c r="L38" s="334"/>
      <c r="M38" s="335">
        <v>0.01</v>
      </c>
      <c r="N38" s="271">
        <f t="shared" si="0"/>
        <v>2949916.2481436962</v>
      </c>
    </row>
    <row r="39" spans="1:14">
      <c r="A39" s="113" t="s">
        <v>242</v>
      </c>
      <c r="B39" s="844" t="str">
        <f>VLOOKUP(A39,EQUIPOS!A9:D154,3,FALSE)</f>
        <v>Grúa con torre capacidad 1 ton en la punta.</v>
      </c>
      <c r="C39" s="845"/>
      <c r="D39" s="845"/>
      <c r="E39" s="845"/>
      <c r="F39" s="845"/>
      <c r="G39" s="845"/>
      <c r="H39" s="846"/>
      <c r="I39" s="420"/>
      <c r="J39" s="421"/>
      <c r="K39" s="268">
        <f>VLOOKUP(A39,EQUIPOS!A9:D166,4,FALSE)</f>
        <v>204208.16771547342</v>
      </c>
      <c r="L39" s="334"/>
      <c r="M39" s="335">
        <v>0.04</v>
      </c>
      <c r="N39" s="271">
        <f t="shared" si="0"/>
        <v>5105204.192886835</v>
      </c>
    </row>
    <row r="40" spans="1:14">
      <c r="A40" s="113" t="s">
        <v>255</v>
      </c>
      <c r="B40" s="844" t="str">
        <f>VLOOKUP(A40,EQUIPOS!A10:D154,3,FALSE)</f>
        <v>Manómetro cable de acero para bajar la celda</v>
      </c>
      <c r="C40" s="845"/>
      <c r="D40" s="845"/>
      <c r="E40" s="845"/>
      <c r="F40" s="845"/>
      <c r="G40" s="845"/>
      <c r="H40" s="846"/>
      <c r="I40" s="327"/>
      <c r="J40" s="329"/>
      <c r="K40" s="268">
        <f>VLOOKUP(A40,EQUIPOS!A10:D167,4,FALSE)</f>
        <v>589503.65710296622</v>
      </c>
      <c r="L40" s="422"/>
      <c r="M40" s="423">
        <v>1</v>
      </c>
      <c r="N40" s="271">
        <f t="shared" si="0"/>
        <v>589503.65710296622</v>
      </c>
    </row>
    <row r="41" spans="1:14">
      <c r="A41" t="s">
        <v>320</v>
      </c>
      <c r="B41" s="844" t="str">
        <f>VLOOKUP(A41,EQUIPOS!A11:D155,3,FALSE)</f>
        <v>Retroexcavadora sobre llantas, motor 62HP, Profundidad de excavación de 5.41 metros.</v>
      </c>
      <c r="C41" s="845"/>
      <c r="D41" s="845"/>
      <c r="E41" s="845"/>
      <c r="F41" s="845"/>
      <c r="G41" s="845"/>
      <c r="H41" s="846"/>
      <c r="I41" s="36"/>
      <c r="J41" s="37"/>
      <c r="K41" s="268">
        <f>VLOOKUP(A41,EQUIPOS!A11:D168,4,FALSE)</f>
        <v>127151.56241998691</v>
      </c>
      <c r="L41" s="275"/>
      <c r="M41" s="276">
        <v>0.2</v>
      </c>
      <c r="N41" s="271">
        <f t="shared" si="0"/>
        <v>635757.81209993444</v>
      </c>
    </row>
    <row r="42" spans="1:14">
      <c r="B42" s="319"/>
      <c r="C42" s="320"/>
      <c r="D42" s="320"/>
      <c r="E42" s="320"/>
      <c r="F42" s="322"/>
      <c r="G42" s="322"/>
      <c r="H42" s="125"/>
      <c r="I42" s="36"/>
      <c r="J42" s="37"/>
      <c r="K42" s="437"/>
      <c r="L42" s="275"/>
      <c r="M42" s="276"/>
      <c r="N42" s="272"/>
    </row>
    <row r="43" spans="1:14">
      <c r="B43" s="851" t="s">
        <v>952</v>
      </c>
      <c r="C43" s="852"/>
      <c r="D43" s="852"/>
      <c r="E43" s="38"/>
      <c r="F43" s="39"/>
      <c r="G43" s="39"/>
      <c r="H43" s="40"/>
      <c r="I43" s="36"/>
      <c r="J43" s="37"/>
      <c r="K43" s="278"/>
      <c r="L43" s="275"/>
      <c r="M43" s="400">
        <v>0.01</v>
      </c>
      <c r="N43" s="343">
        <f>N81*M43</f>
        <v>6913.9567913614801</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14456396.940767545</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13144509.420067668</v>
      </c>
      <c r="N50" s="271">
        <f t="shared" ref="N50:N55" si="1">K50*M50</f>
        <v>13144509.420067668</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75835.339025132329</v>
      </c>
      <c r="N51" s="271">
        <f t="shared" si="1"/>
        <v>2275060.1707539698</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1272473.3151491312</v>
      </c>
      <c r="N52" s="271">
        <f t="shared" si="1"/>
        <v>2544946.6302982625</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790684.6432603607</v>
      </c>
      <c r="N53" s="271">
        <f t="shared" si="1"/>
        <v>3953423.2163018035</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5798.4247199814627</v>
      </c>
      <c r="N54" s="271">
        <f t="shared" si="1"/>
        <v>347905.48319888778</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36635.019803027302</v>
      </c>
      <c r="N55" s="271">
        <f t="shared" si="1"/>
        <v>439620.23763632763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22705465.158256922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35">
        <f>VLOOKUP(A63,TRANSPORTE!A5:D117,4,FALSE)</f>
        <v>799878.74134876532</v>
      </c>
      <c r="M63" s="836"/>
      <c r="N63" s="286">
        <f>K63*L63</f>
        <v>799878.74134876532</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35">
        <f>VLOOKUP(A64,TRANSPORTE!A6:D117,4,FALSE)</f>
        <v>93906.411863337824</v>
      </c>
      <c r="M64" s="836"/>
      <c r="N64" s="286">
        <f>K64*L64</f>
        <v>751251.29490670259</v>
      </c>
    </row>
    <row r="65" spans="1:15">
      <c r="A65" t="s">
        <v>1399</v>
      </c>
      <c r="B65" s="46" t="str">
        <f>VLOOKUP(A65,TRANSPORTE!A6:D117,3,FALSE)</f>
        <v>Pasajes aéreos</v>
      </c>
      <c r="C65" s="47"/>
      <c r="D65" s="47"/>
      <c r="E65" s="47"/>
      <c r="F65" s="47"/>
      <c r="G65" s="47"/>
      <c r="H65" s="310" t="s">
        <v>945</v>
      </c>
      <c r="I65" s="278">
        <v>3</v>
      </c>
      <c r="J65" s="285">
        <v>1</v>
      </c>
      <c r="K65" s="278">
        <f>I65*J65</f>
        <v>3</v>
      </c>
      <c r="L65" s="835">
        <f>VLOOKUP(A65,TRANSPORTE!A6:D117,4,FALSE)</f>
        <v>454221.23129549273</v>
      </c>
      <c r="M65" s="836"/>
      <c r="N65" s="286">
        <f>K65*L65</f>
        <v>1362663.6938864782</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2913793.7301419461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40767051.508302562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8153410.3016605126</v>
      </c>
      <c r="M88" s="866"/>
      <c r="N88" s="51"/>
    </row>
    <row r="89" spans="1:14">
      <c r="B89" s="89" t="s">
        <v>973</v>
      </c>
      <c r="C89" s="90"/>
      <c r="D89" s="90"/>
      <c r="E89" s="90"/>
      <c r="F89" s="90"/>
      <c r="G89" s="90"/>
      <c r="H89" s="90"/>
      <c r="I89" s="87"/>
      <c r="J89" s="88"/>
      <c r="K89" s="303">
        <v>0.05</v>
      </c>
      <c r="L89" s="865">
        <f>N83*K89</f>
        <v>2038352.5754151281</v>
      </c>
      <c r="M89" s="866"/>
      <c r="N89" s="51"/>
    </row>
    <row r="90" spans="1:14" ht="15.75" thickBot="1">
      <c r="B90" s="91" t="s">
        <v>974</v>
      </c>
      <c r="C90" s="92"/>
      <c r="D90" s="92"/>
      <c r="E90" s="92"/>
      <c r="F90" s="92"/>
      <c r="G90" s="92"/>
      <c r="H90" s="92"/>
      <c r="I90" s="93"/>
      <c r="J90" s="94"/>
      <c r="K90" s="304">
        <v>0.05</v>
      </c>
      <c r="L90" s="867">
        <f>N83*K90</f>
        <v>2038352.5754151281</v>
      </c>
      <c r="M90" s="868"/>
      <c r="N90" s="51"/>
    </row>
    <row r="91" spans="1:14" ht="15.75" thickBot="1">
      <c r="B91" s="831" t="s">
        <v>953</v>
      </c>
      <c r="C91" s="832"/>
      <c r="D91" s="832"/>
      <c r="E91" s="832"/>
      <c r="F91" s="832"/>
      <c r="G91" s="832"/>
      <c r="H91" s="832"/>
      <c r="I91" s="832"/>
      <c r="J91" s="832"/>
      <c r="K91" s="832"/>
      <c r="L91" s="832"/>
      <c r="M91" s="833"/>
      <c r="N91" s="52">
        <f>L88+L89+L90</f>
        <v>12230115.452490769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52997166.960793331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t="s">
        <v>121</v>
      </c>
      <c r="B36" s="844" t="str">
        <f>VLOOKUP(A36,EQUIPOS!A6:D154,3,FALSE)</f>
        <v>Bomba eléctrica para accionar la celda</v>
      </c>
      <c r="C36" s="845"/>
      <c r="D36" s="845"/>
      <c r="E36" s="845"/>
      <c r="F36" s="845"/>
      <c r="G36" s="845"/>
      <c r="H36" s="846"/>
      <c r="I36" s="266"/>
      <c r="J36" s="267"/>
      <c r="K36" s="268">
        <f>VLOOKUP(A36,EQUIPOS!A6:D163,4,FALSE)</f>
        <v>39671.287475035911</v>
      </c>
      <c r="L36" s="269"/>
      <c r="M36" s="270">
        <v>0.01</v>
      </c>
      <c r="N36" s="271">
        <f>K36/M36</f>
        <v>3967128.7475035912</v>
      </c>
    </row>
    <row r="37" spans="1:16">
      <c r="A37" s="113" t="s">
        <v>217</v>
      </c>
      <c r="B37" s="844" t="str">
        <f>VLOOKUP(A37,EQUIPOS!A7:D154,3,FALSE)</f>
        <v>Equipo de soldadura y de acetileno (incluye soldadura)</v>
      </c>
      <c r="C37" s="845"/>
      <c r="D37" s="845"/>
      <c r="E37" s="845"/>
      <c r="F37" s="845"/>
      <c r="G37" s="845"/>
      <c r="H37" s="846"/>
      <c r="I37" s="420"/>
      <c r="J37" s="421"/>
      <c r="K37" s="268">
        <f>VLOOKUP(A37,EQUIPOS!A7:D164,4,FALSE)</f>
        <v>29499.162481436961</v>
      </c>
      <c r="L37" s="334"/>
      <c r="M37" s="335">
        <v>0.01</v>
      </c>
      <c r="N37" s="271">
        <f>K37/M37</f>
        <v>2949916.2481436962</v>
      </c>
    </row>
    <row r="38" spans="1:16">
      <c r="A38" s="113" t="s">
        <v>255</v>
      </c>
      <c r="B38" s="844" t="str">
        <f>VLOOKUP(A38,EQUIPOS!A8:D154,3,FALSE)</f>
        <v>Manómetro cable de acero para bajar la celda</v>
      </c>
      <c r="C38" s="845"/>
      <c r="D38" s="845"/>
      <c r="E38" s="845"/>
      <c r="F38" s="845"/>
      <c r="G38" s="845"/>
      <c r="H38" s="846"/>
      <c r="I38" s="420"/>
      <c r="J38" s="421"/>
      <c r="K38" s="268">
        <f>VLOOKUP(A38,EQUIPOS!A8:D165,4,FALSE)</f>
        <v>589503.65710296622</v>
      </c>
      <c r="L38" s="334"/>
      <c r="M38" s="335">
        <v>1</v>
      </c>
      <c r="N38" s="271">
        <f>K38/M38</f>
        <v>589503.65710296622</v>
      </c>
    </row>
    <row r="39" spans="1:16">
      <c r="A39" s="113"/>
      <c r="B39" s="844"/>
      <c r="C39" s="845"/>
      <c r="D39" s="845"/>
      <c r="E39" s="845"/>
      <c r="F39" s="845"/>
      <c r="G39" s="845"/>
      <c r="H39" s="846"/>
      <c r="I39" s="420"/>
      <c r="J39" s="421"/>
      <c r="K39" s="268"/>
      <c r="L39" s="334"/>
      <c r="M39" s="335"/>
      <c r="N39" s="271"/>
    </row>
    <row r="40" spans="1:16">
      <c r="A40" s="113"/>
      <c r="B40" s="844"/>
      <c r="C40" s="845"/>
      <c r="D40" s="845"/>
      <c r="E40" s="845"/>
      <c r="F40" s="845"/>
      <c r="G40" s="845"/>
      <c r="H40" s="846"/>
      <c r="I40" s="327"/>
      <c r="J40" s="329"/>
      <c r="K40" s="268"/>
      <c r="L40" s="422"/>
      <c r="M40" s="423"/>
      <c r="N40" s="271"/>
    </row>
    <row r="41" spans="1:16">
      <c r="B41" s="844"/>
      <c r="C41" s="845"/>
      <c r="D41" s="845"/>
      <c r="E41" s="845"/>
      <c r="F41" s="845"/>
      <c r="G41" s="845"/>
      <c r="H41" s="846"/>
      <c r="I41" s="36"/>
      <c r="J41" s="37"/>
      <c r="K41" s="268"/>
      <c r="L41" s="275"/>
      <c r="M41" s="276"/>
      <c r="N41" s="271"/>
    </row>
    <row r="42" spans="1:16">
      <c r="B42" s="319"/>
      <c r="C42" s="320"/>
      <c r="D42" s="320"/>
      <c r="E42" s="320"/>
      <c r="F42" s="322"/>
      <c r="G42" s="322"/>
      <c r="H42" s="125"/>
      <c r="I42" s="36"/>
      <c r="J42" s="37"/>
      <c r="K42" s="437"/>
      <c r="L42" s="275"/>
      <c r="M42" s="276"/>
      <c r="N42" s="272"/>
    </row>
    <row r="43" spans="1:16">
      <c r="B43" s="851" t="s">
        <v>952</v>
      </c>
      <c r="C43" s="852"/>
      <c r="D43" s="852"/>
      <c r="E43" s="38"/>
      <c r="F43" s="39"/>
      <c r="G43" s="39"/>
      <c r="H43" s="40"/>
      <c r="I43" s="36"/>
      <c r="J43" s="37"/>
      <c r="K43" s="278"/>
      <c r="L43" s="275"/>
      <c r="M43" s="400">
        <v>0.01</v>
      </c>
      <c r="N43" s="343">
        <f>N81*M43</f>
        <v>6913.9567913614801</v>
      </c>
    </row>
    <row r="44" spans="1:16" ht="15.75" thickBot="1">
      <c r="B44" s="844"/>
      <c r="C44" s="845"/>
      <c r="D44" s="845"/>
      <c r="E44" s="845"/>
      <c r="F44" s="845"/>
      <c r="G44" s="845"/>
      <c r="H44" s="846"/>
      <c r="I44" s="853"/>
      <c r="J44" s="854"/>
      <c r="K44" s="41"/>
      <c r="L44" s="855"/>
      <c r="M44" s="856"/>
      <c r="N44" s="105"/>
    </row>
    <row r="45" spans="1:16" ht="15.75" thickBot="1">
      <c r="B45" s="831" t="s">
        <v>953</v>
      </c>
      <c r="C45" s="832"/>
      <c r="D45" s="832"/>
      <c r="E45" s="832"/>
      <c r="F45" s="832"/>
      <c r="G45" s="832"/>
      <c r="H45" s="832"/>
      <c r="I45" s="832"/>
      <c r="J45" s="832"/>
      <c r="K45" s="832"/>
      <c r="L45" s="832"/>
      <c r="M45" s="833"/>
      <c r="N45" s="393">
        <f>SUM(N36:N44)</f>
        <v>7513462.6095416155</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13144509.420067668</v>
      </c>
      <c r="N50" s="271">
        <f t="shared" ref="N50:N55" si="0">K50*M50</f>
        <v>13144509.420067668</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75835.339025132329</v>
      </c>
      <c r="N51" s="271">
        <f t="shared" si="0"/>
        <v>2275060.1707539698</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1272473.3151491312</v>
      </c>
      <c r="N52" s="271">
        <f t="shared" si="0"/>
        <v>2544946.6302982625</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790684.6432603607</v>
      </c>
      <c r="N53" s="271">
        <f t="shared" si="0"/>
        <v>3953423.2163018035</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5798.4247199814627</v>
      </c>
      <c r="N54" s="271">
        <f t="shared" si="0"/>
        <v>347905.48319888778</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36635.019803027302</v>
      </c>
      <c r="N55" s="271">
        <f t="shared" si="0"/>
        <v>439620.23763632763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22705465.158256922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35">
        <f>VLOOKUP(A63,TRANSPORTE!A5:D117,4,FALSE)</f>
        <v>454221.23129549273</v>
      </c>
      <c r="M63" s="836"/>
      <c r="N63" s="286">
        <f>K63*L63</f>
        <v>1362663.6938864782</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35">
        <f>VLOOKUP(A64,TRANSPORTE!A6:D117,4,FALSE)</f>
        <v>799878.74134876532</v>
      </c>
      <c r="M64" s="836"/>
      <c r="N64" s="286">
        <f>K64*L64</f>
        <v>799878.74134876532</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35">
        <f>VLOOKUP(A65,TRANSPORTE!A6:D118,4,FALSE)</f>
        <v>93906.411863337824</v>
      </c>
      <c r="M65" s="836"/>
      <c r="N65" s="286">
        <f>K65*L65</f>
        <v>751251.29490670259</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2913793.7301419461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8"/>
      <c r="C80" s="819"/>
      <c r="D80" s="819"/>
      <c r="E80" s="819"/>
      <c r="F80" s="819"/>
      <c r="G80" s="819"/>
      <c r="H80" s="819"/>
      <c r="I80" s="44"/>
      <c r="J80" s="44"/>
      <c r="K80" s="44"/>
      <c r="L80" s="984"/>
      <c r="M80" s="985"/>
      <c r="N80" s="45"/>
    </row>
    <row r="81" spans="1:14" ht="15.75" thickBot="1">
      <c r="B81" s="831" t="s">
        <v>953</v>
      </c>
      <c r="C81" s="832"/>
      <c r="D81" s="832"/>
      <c r="E81" s="832"/>
      <c r="F81" s="832"/>
      <c r="G81" s="832"/>
      <c r="H81" s="832"/>
      <c r="I81" s="838"/>
      <c r="J81" s="838"/>
      <c r="K81" s="838"/>
      <c r="L81" s="838"/>
      <c r="M81" s="839"/>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33824117.17707663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6764823.4354153266</v>
      </c>
      <c r="M88" s="866"/>
      <c r="N88" s="51"/>
    </row>
    <row r="89" spans="1:14">
      <c r="B89" s="89" t="s">
        <v>973</v>
      </c>
      <c r="C89" s="90"/>
      <c r="D89" s="90"/>
      <c r="E89" s="90"/>
      <c r="F89" s="90"/>
      <c r="G89" s="90"/>
      <c r="H89" s="90"/>
      <c r="I89" s="87"/>
      <c r="J89" s="88"/>
      <c r="K89" s="303">
        <v>0.05</v>
      </c>
      <c r="L89" s="865">
        <f>N83*K89</f>
        <v>1691205.8588538317</v>
      </c>
      <c r="M89" s="866"/>
      <c r="N89" s="51"/>
    </row>
    <row r="90" spans="1:14" ht="15.75" thickBot="1">
      <c r="B90" s="91" t="s">
        <v>974</v>
      </c>
      <c r="C90" s="92"/>
      <c r="D90" s="92"/>
      <c r="E90" s="92"/>
      <c r="F90" s="92"/>
      <c r="G90" s="92"/>
      <c r="H90" s="92"/>
      <c r="I90" s="93"/>
      <c r="J90" s="94"/>
      <c r="K90" s="304">
        <v>0.05</v>
      </c>
      <c r="L90" s="867">
        <f>N83*K90</f>
        <v>1691205.8588538317</v>
      </c>
      <c r="M90" s="868"/>
      <c r="N90" s="51"/>
    </row>
    <row r="91" spans="1:14" ht="15.75" thickBot="1">
      <c r="B91" s="831" t="s">
        <v>953</v>
      </c>
      <c r="C91" s="832"/>
      <c r="D91" s="832"/>
      <c r="E91" s="832"/>
      <c r="F91" s="832"/>
      <c r="G91" s="832"/>
      <c r="H91" s="832"/>
      <c r="I91" s="832"/>
      <c r="J91" s="832"/>
      <c r="K91" s="832"/>
      <c r="L91" s="832"/>
      <c r="M91" s="833"/>
      <c r="N91" s="52">
        <f>L88+L89+L90</f>
        <v>10147235.153122989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43971352.330199622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259</v>
      </c>
      <c r="B36" s="844" t="str">
        <f>VLOOKUP(A36,EQUIPOS!A6:D154,3,FALSE)</f>
        <v>Montacargas</v>
      </c>
      <c r="C36" s="845"/>
      <c r="D36" s="845"/>
      <c r="E36" s="845"/>
      <c r="F36" s="845"/>
      <c r="G36" s="845"/>
      <c r="H36" s="846"/>
      <c r="I36" s="266"/>
      <c r="J36" s="267"/>
      <c r="K36" s="268">
        <f>VLOOKUP(A36,EQUIPOS!A6:D163,4,FALSE)</f>
        <v>70208.006705819964</v>
      </c>
      <c r="L36" s="269"/>
      <c r="M36" s="335">
        <v>1.5</v>
      </c>
      <c r="N36" s="271">
        <f>K36/M36</f>
        <v>46805.337803879978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49498.756500666714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9752.377956824399</v>
      </c>
      <c r="N48" s="271">
        <f>K48*M48</f>
        <v>3054455.3047410785</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3054455.3047410785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53868.373935734664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3157822.4351774799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631564.48703549604</v>
      </c>
      <c r="M84" s="866"/>
      <c r="N84" s="51"/>
    </row>
    <row r="85" spans="1:14">
      <c r="B85" s="89" t="s">
        <v>973</v>
      </c>
      <c r="C85" s="90"/>
      <c r="D85" s="90"/>
      <c r="E85" s="90"/>
      <c r="F85" s="90"/>
      <c r="G85" s="90"/>
      <c r="H85" s="90"/>
      <c r="I85" s="87"/>
      <c r="J85" s="88"/>
      <c r="K85" s="303">
        <v>0.05</v>
      </c>
      <c r="L85" s="865">
        <f>N79*K85</f>
        <v>157891.12175887401</v>
      </c>
      <c r="M85" s="866"/>
      <c r="N85" s="51"/>
    </row>
    <row r="86" spans="1:14" ht="15.75" thickBot="1">
      <c r="B86" s="91" t="s">
        <v>974</v>
      </c>
      <c r="C86" s="92"/>
      <c r="D86" s="92"/>
      <c r="E86" s="92"/>
      <c r="F86" s="92"/>
      <c r="G86" s="92"/>
      <c r="H86" s="92"/>
      <c r="I86" s="93"/>
      <c r="J86" s="94"/>
      <c r="K86" s="304">
        <v>0.05</v>
      </c>
      <c r="L86" s="867">
        <f>N79*K86</f>
        <v>157891.12175887401</v>
      </c>
      <c r="M86" s="868"/>
      <c r="N86" s="51"/>
    </row>
    <row r="87" spans="1:14" ht="15.75" thickBot="1">
      <c r="B87" s="831" t="s">
        <v>953</v>
      </c>
      <c r="C87" s="832"/>
      <c r="D87" s="832"/>
      <c r="E87" s="832"/>
      <c r="F87" s="832"/>
      <c r="G87" s="832"/>
      <c r="H87" s="832"/>
      <c r="I87" s="832"/>
      <c r="J87" s="832"/>
      <c r="K87" s="832"/>
      <c r="L87" s="832"/>
      <c r="M87" s="833"/>
      <c r="N87" s="52">
        <f>L84+L85+L86</f>
        <v>947346.73055324412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4105169.1657307241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267</v>
      </c>
      <c r="B36" s="844" t="str">
        <f>VLOOKUP(A36,EQUIPOS!A6:D154,3,FALSE)</f>
        <v>Motobomba de concreto</v>
      </c>
      <c r="C36" s="845"/>
      <c r="D36" s="845"/>
      <c r="E36" s="845"/>
      <c r="F36" s="845"/>
      <c r="G36" s="845"/>
      <c r="H36" s="846"/>
      <c r="I36" s="266"/>
      <c r="J36" s="267"/>
      <c r="K36" s="268">
        <f>VLOOKUP(A36,EQUIPOS!A6:D163,4,FALSE)</f>
        <v>89707.078254799198</v>
      </c>
      <c r="L36" s="269"/>
      <c r="M36" s="335">
        <v>2.5</v>
      </c>
      <c r="N36" s="271">
        <f>K36/M36</f>
        <v>35882.831301919679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35882.831301919679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2811.4495933339017</v>
      </c>
      <c r="N48" s="271">
        <f>K48*M48</f>
        <v>131459.67090894061</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374892.15249486163</v>
      </c>
      <c r="N49" s="271">
        <f>K49*M49</f>
        <v>250420.88663936415</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381880.55754830479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35">
        <f>VLOOKUP(A60,TRANSPORTE!A2:D117,4,FALSE)</f>
        <v>1402.2271640256026</v>
      </c>
      <c r="M60" s="836"/>
      <c r="N60" s="286">
        <f>K60*L60</f>
        <v>1217.6596857328911</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1217.6596857328911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418981.04853595735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83796.209707191476</v>
      </c>
      <c r="M84" s="866"/>
      <c r="N84" s="51"/>
    </row>
    <row r="85" spans="1:14">
      <c r="B85" s="89" t="s">
        <v>973</v>
      </c>
      <c r="C85" s="90"/>
      <c r="D85" s="90"/>
      <c r="E85" s="90"/>
      <c r="F85" s="90"/>
      <c r="G85" s="90"/>
      <c r="H85" s="90"/>
      <c r="I85" s="87"/>
      <c r="J85" s="88"/>
      <c r="K85" s="303">
        <v>0.05</v>
      </c>
      <c r="L85" s="865">
        <f>N79*K85</f>
        <v>20949.052426797869</v>
      </c>
      <c r="M85" s="866"/>
      <c r="N85" s="51"/>
    </row>
    <row r="86" spans="1:14" ht="15.75" thickBot="1">
      <c r="B86" s="91" t="s">
        <v>974</v>
      </c>
      <c r="C86" s="92"/>
      <c r="D86" s="92"/>
      <c r="E86" s="92"/>
      <c r="F86" s="92"/>
      <c r="G86" s="92"/>
      <c r="H86" s="92"/>
      <c r="I86" s="93"/>
      <c r="J86" s="94"/>
      <c r="K86" s="304">
        <v>0.05</v>
      </c>
      <c r="L86" s="867">
        <f>N79*K86</f>
        <v>20949.052426797869</v>
      </c>
      <c r="M86" s="868"/>
      <c r="N86" s="51"/>
    </row>
    <row r="87" spans="1:14" ht="15.75" thickBot="1">
      <c r="B87" s="831" t="s">
        <v>953</v>
      </c>
      <c r="C87" s="832"/>
      <c r="D87" s="832"/>
      <c r="E87" s="832"/>
      <c r="F87" s="832"/>
      <c r="G87" s="832"/>
      <c r="H87" s="832"/>
      <c r="I87" s="832"/>
      <c r="J87" s="832"/>
      <c r="K87" s="832"/>
      <c r="L87" s="832"/>
      <c r="M87" s="833"/>
      <c r="N87" s="52">
        <f>L84+L85+L86</f>
        <v>125694.3145607872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544675.36309674452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121</v>
      </c>
      <c r="B36" s="844" t="str">
        <f>VLOOKUP(A36,EQUIPOS!A6:D154,3,FALSE)</f>
        <v>Bomba eléctrica para accionar la celda</v>
      </c>
      <c r="C36" s="845"/>
      <c r="D36" s="845"/>
      <c r="E36" s="845"/>
      <c r="F36" s="845"/>
      <c r="G36" s="845"/>
      <c r="H36" s="846"/>
      <c r="I36" s="266"/>
      <c r="J36" s="267"/>
      <c r="K36" s="268">
        <f>VLOOKUP(A36,EQUIPOS!A6:D163,4,FALSE)</f>
        <v>39671.287475035911</v>
      </c>
      <c r="L36" s="269"/>
      <c r="M36" s="270">
        <v>0.01</v>
      </c>
      <c r="N36" s="271">
        <f t="shared" ref="N36:N41" si="0">K36/M36</f>
        <v>3967128.7475035912</v>
      </c>
    </row>
    <row r="37" spans="1:14">
      <c r="A37" s="113" t="s">
        <v>192</v>
      </c>
      <c r="B37" s="844" t="str">
        <f>VLOOKUP(A37,EQUIPOS!A7:D154,3,FALSE)</f>
        <v>Equipo de acarreo interno</v>
      </c>
      <c r="C37" s="845"/>
      <c r="D37" s="845"/>
      <c r="E37" s="845"/>
      <c r="F37" s="845"/>
      <c r="G37" s="845"/>
      <c r="H37" s="846"/>
      <c r="I37" s="420"/>
      <c r="J37" s="421"/>
      <c r="K37" s="268">
        <f>VLOOKUP(A37,EQUIPOS!A7:D164,4,FALSE)</f>
        <v>60098.616311958052</v>
      </c>
      <c r="L37" s="334"/>
      <c r="M37" s="335">
        <v>0.05</v>
      </c>
      <c r="N37" s="271">
        <f t="shared" si="0"/>
        <v>1201972.326239161</v>
      </c>
    </row>
    <row r="38" spans="1:14">
      <c r="A38" s="113" t="s">
        <v>214</v>
      </c>
      <c r="B38" s="844" t="str">
        <f>VLOOKUP(A38,EQUIPOS!A8:D154,3,FALSE)</f>
        <v>Equipo de oxigeno y soldadura</v>
      </c>
      <c r="C38" s="845"/>
      <c r="D38" s="845"/>
      <c r="E38" s="845"/>
      <c r="F38" s="845"/>
      <c r="G38" s="845"/>
      <c r="H38" s="846"/>
      <c r="I38" s="420"/>
      <c r="J38" s="421"/>
      <c r="K38" s="437">
        <f>VLOOKUP(A38,EQUIPOS!A8:D165,4,FALSE)</f>
        <v>8137.6999948791617</v>
      </c>
      <c r="L38" s="334"/>
      <c r="M38" s="335">
        <v>0.01</v>
      </c>
      <c r="N38" s="271">
        <f t="shared" si="0"/>
        <v>813769.99948791612</v>
      </c>
    </row>
    <row r="39" spans="1:14">
      <c r="A39" s="113" t="s">
        <v>248</v>
      </c>
      <c r="B39" s="844" t="str">
        <f>VLOOKUP(A39,EQUIPOS!A9:D154,3,FALSE)</f>
        <v>Grúa telescópica de 50 Ton.</v>
      </c>
      <c r="C39" s="845"/>
      <c r="D39" s="845"/>
      <c r="E39" s="845"/>
      <c r="F39" s="845"/>
      <c r="G39" s="845"/>
      <c r="H39" s="846"/>
      <c r="I39" s="420"/>
      <c r="J39" s="421"/>
      <c r="K39" s="437">
        <f>VLOOKUP(A39,EQUIPOS!A9:D166,4,FALSE)</f>
        <v>381454.68725996069</v>
      </c>
      <c r="L39" s="334"/>
      <c r="M39" s="335">
        <v>0.04</v>
      </c>
      <c r="N39" s="271">
        <f t="shared" si="0"/>
        <v>9536367.1814990174</v>
      </c>
    </row>
    <row r="40" spans="1:14">
      <c r="A40" s="113" t="s">
        <v>255</v>
      </c>
      <c r="B40" s="844" t="str">
        <f>VLOOKUP(A40,EQUIPOS!A10:D154,3,FALSE)</f>
        <v>Manómetro cable de acero para bajar la celda</v>
      </c>
      <c r="C40" s="845"/>
      <c r="D40" s="845"/>
      <c r="E40" s="845"/>
      <c r="F40" s="845"/>
      <c r="G40" s="845"/>
      <c r="H40" s="846"/>
      <c r="I40" s="420"/>
      <c r="J40" s="421"/>
      <c r="K40" s="437">
        <f>VLOOKUP(A40,EQUIPOS!A10:D167,4,FALSE)</f>
        <v>589503.65710296622</v>
      </c>
      <c r="L40" s="334"/>
      <c r="M40" s="335">
        <v>1</v>
      </c>
      <c r="N40" s="271">
        <f t="shared" si="0"/>
        <v>589503.65710296622</v>
      </c>
    </row>
    <row r="41" spans="1:14">
      <c r="A41" s="113" t="s">
        <v>322</v>
      </c>
      <c r="B41" s="844" t="str">
        <f>VLOOKUP(A41,EQUIPOS!A11:D155,3,FALSE)</f>
        <v xml:space="preserve">Retroexcavadora sobre llantas JD 410
</v>
      </c>
      <c r="C41" s="845"/>
      <c r="D41" s="845"/>
      <c r="E41" s="845"/>
      <c r="F41" s="845"/>
      <c r="G41" s="845"/>
      <c r="H41" s="846"/>
      <c r="I41" s="420"/>
      <c r="J41" s="421"/>
      <c r="K41" s="437">
        <f>VLOOKUP(A41,EQUIPOS!A11:D168,4,FALSE)</f>
        <v>141799.42241076939</v>
      </c>
      <c r="L41" s="334"/>
      <c r="M41" s="335">
        <v>0.2</v>
      </c>
      <c r="N41" s="271">
        <f t="shared" si="0"/>
        <v>708997.11205384694</v>
      </c>
    </row>
    <row r="42" spans="1:14">
      <c r="A42" s="113"/>
      <c r="B42" s="844"/>
      <c r="C42" s="845"/>
      <c r="D42" s="845"/>
      <c r="E42" s="845"/>
      <c r="F42" s="845"/>
      <c r="G42" s="845"/>
      <c r="H42" s="846"/>
      <c r="I42" s="327"/>
      <c r="J42" s="329"/>
      <c r="K42" s="437"/>
      <c r="L42" s="422"/>
      <c r="M42" s="423"/>
      <c r="N42" s="271"/>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N86*M45</f>
        <v>69139.567913614796</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410">
        <f>SUM(N36:N45)</f>
        <v>16886878.591800112</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22" t="s">
        <v>944</v>
      </c>
      <c r="C51" s="823"/>
      <c r="D51" s="823"/>
      <c r="E51" s="823"/>
      <c r="F51" s="823"/>
      <c r="G51" s="823"/>
      <c r="H51" s="823"/>
      <c r="I51" s="824"/>
      <c r="J51" s="314" t="s">
        <v>945</v>
      </c>
      <c r="K51" s="85" t="s">
        <v>946</v>
      </c>
      <c r="L51" s="825" t="s">
        <v>955</v>
      </c>
      <c r="M51" s="824"/>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13144509.420067668</v>
      </c>
      <c r="N52" s="271">
        <f t="shared" ref="N52:N57" si="1">K52*M52</f>
        <v>13144509.420067668</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75835.339025132329</v>
      </c>
      <c r="N53" s="271">
        <f t="shared" si="1"/>
        <v>2275060.1707539698</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1272473.3151491312</v>
      </c>
      <c r="N54" s="271">
        <f t="shared" si="1"/>
        <v>2544946.6302982625</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790684.6432603607</v>
      </c>
      <c r="N55" s="271">
        <f t="shared" si="1"/>
        <v>3953423.2163018035</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62436.419745321422</v>
      </c>
      <c r="N56" s="271">
        <f t="shared" si="1"/>
        <v>3746185.1847192855</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36635.019803027302</v>
      </c>
      <c r="N57" s="271">
        <f t="shared" si="1"/>
        <v>439620.23763632763</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31" t="s">
        <v>953</v>
      </c>
      <c r="C63" s="832"/>
      <c r="D63" s="832"/>
      <c r="E63" s="832"/>
      <c r="F63" s="832"/>
      <c r="G63" s="832"/>
      <c r="H63" s="832"/>
      <c r="I63" s="832"/>
      <c r="J63" s="832"/>
      <c r="K63" s="832"/>
      <c r="L63" s="832"/>
      <c r="M63" s="833"/>
      <c r="N63" s="393">
        <f>SUM(N52:N62)</f>
        <v>26103744.85977732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4" t="s">
        <v>961</v>
      </c>
      <c r="M67" s="807"/>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35">
        <f>VLOOKUP(A68,TRANSPORTE!A5:D117,4,FALSE)</f>
        <v>799878.74134876532</v>
      </c>
      <c r="M68" s="836"/>
      <c r="N68" s="286">
        <f>K68*L68</f>
        <v>799878.74134876532</v>
      </c>
    </row>
    <row r="69" spans="1:15">
      <c r="A69" t="s">
        <v>1399</v>
      </c>
      <c r="B69" s="46" t="str">
        <f>VLOOKUP(A69,TRANSPORTE!A5:D117,3,FALSE)</f>
        <v>Pasajes aéreos</v>
      </c>
      <c r="C69" s="47"/>
      <c r="D69" s="47"/>
      <c r="E69" s="47"/>
      <c r="F69" s="47"/>
      <c r="G69" s="47"/>
      <c r="H69" s="310" t="s">
        <v>945</v>
      </c>
      <c r="I69" s="278">
        <v>3</v>
      </c>
      <c r="J69" s="285">
        <v>1</v>
      </c>
      <c r="K69" s="278">
        <f>I69*J69</f>
        <v>3</v>
      </c>
      <c r="L69" s="835">
        <f>VLOOKUP(A69,TRANSPORTE!A5:D117,4,FALSE)</f>
        <v>454221.23129549273</v>
      </c>
      <c r="M69" s="836"/>
      <c r="N69" s="286">
        <f>K69*L69</f>
        <v>1362663.6938864782</v>
      </c>
    </row>
    <row r="70" spans="1:15">
      <c r="B70" s="46"/>
      <c r="C70" s="47"/>
      <c r="D70" s="47"/>
      <c r="E70" s="47"/>
      <c r="F70" s="47"/>
      <c r="G70" s="47"/>
      <c r="H70" s="310"/>
      <c r="I70" s="278"/>
      <c r="J70" s="285"/>
      <c r="K70" s="278"/>
      <c r="L70" s="835"/>
      <c r="M70" s="836"/>
      <c r="N70" s="286"/>
    </row>
    <row r="71" spans="1:15">
      <c r="B71" s="46"/>
      <c r="C71" s="47"/>
      <c r="D71" s="47"/>
      <c r="E71" s="47"/>
      <c r="F71" s="47"/>
      <c r="G71" s="47"/>
      <c r="H71" s="310"/>
      <c r="I71" s="278"/>
      <c r="J71" s="285"/>
      <c r="K71" s="278"/>
      <c r="L71" s="835"/>
      <c r="M71" s="836"/>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0"/>
      <c r="M73" s="821"/>
      <c r="N73" s="127"/>
    </row>
    <row r="74" spans="1:15" ht="15.75" thickBot="1">
      <c r="B74" s="837" t="s">
        <v>953</v>
      </c>
      <c r="C74" s="838"/>
      <c r="D74" s="838"/>
      <c r="E74" s="838"/>
      <c r="F74" s="838"/>
      <c r="G74" s="838"/>
      <c r="H74" s="838"/>
      <c r="I74" s="838"/>
      <c r="J74" s="838"/>
      <c r="K74" s="838"/>
      <c r="L74" s="838"/>
      <c r="M74" s="839"/>
      <c r="N74" s="104">
        <f>N68+N69+N70+N71+N72</f>
        <v>2162542.4352352433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7" t="s">
        <v>963</v>
      </c>
      <c r="C78" s="858"/>
      <c r="D78" s="858"/>
      <c r="E78" s="858"/>
      <c r="F78" s="858"/>
      <c r="G78" s="858"/>
      <c r="H78" s="858"/>
      <c r="I78" s="73" t="s">
        <v>964</v>
      </c>
      <c r="J78" s="75" t="s">
        <v>1410</v>
      </c>
      <c r="K78" s="74" t="s">
        <v>966</v>
      </c>
      <c r="L78" s="859" t="s">
        <v>950</v>
      </c>
      <c r="M78" s="860"/>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8"/>
      <c r="C85" s="819" t="e">
        <f>VLOOKUP(B85,'MANO DE OBRA'!B12:E73,3,FALSE)</f>
        <v>#N/A</v>
      </c>
      <c r="D85" s="819" t="e">
        <f>VLOOKUP(C85,'MANO DE OBRA'!C12:E73,3,FALSE)</f>
        <v>#N/A</v>
      </c>
      <c r="E85" s="819" t="e">
        <f>VLOOKUP(D85,'MANO DE OBRA'!D12:F73,3,FALSE)</f>
        <v>#N/A</v>
      </c>
      <c r="F85" s="819" t="e">
        <f>VLOOKUP(E85,'MANO DE OBRA'!E12:G73,3,FALSE)</f>
        <v>#N/A</v>
      </c>
      <c r="G85" s="819" t="e">
        <f>VLOOKUP(F85,'MANO DE OBRA'!F12:H73,3,FALSE)</f>
        <v>#N/A</v>
      </c>
      <c r="H85" s="819" t="e">
        <f>VLOOKUP(G85,'MANO DE OBRA'!F12:I73,3,FALSE)</f>
        <v>#N/A</v>
      </c>
      <c r="I85" s="469"/>
      <c r="J85" s="470"/>
      <c r="K85" s="471"/>
      <c r="L85" s="986"/>
      <c r="M85" s="986"/>
      <c r="N85" s="472"/>
    </row>
    <row r="86" spans="1:14" ht="15.75" thickBot="1">
      <c r="B86" s="837" t="s">
        <v>953</v>
      </c>
      <c r="C86" s="838"/>
      <c r="D86" s="838"/>
      <c r="E86" s="838"/>
      <c r="F86" s="838"/>
      <c r="G86" s="838"/>
      <c r="H86" s="838"/>
      <c r="I86" s="838"/>
      <c r="J86" s="838"/>
      <c r="K86" s="838"/>
      <c r="L86" s="838"/>
      <c r="M86" s="839"/>
      <c r="N86" s="459">
        <f>SUM(N79:N85)</f>
        <v>691395.67913614796</v>
      </c>
    </row>
    <row r="87" spans="1:14" ht="15.75" thickBot="1">
      <c r="B87" s="33"/>
      <c r="C87" s="34"/>
      <c r="D87" s="34"/>
      <c r="E87" s="34"/>
      <c r="F87" s="34"/>
      <c r="G87" s="34"/>
      <c r="H87" s="34"/>
      <c r="I87" s="34"/>
      <c r="J87" s="34"/>
      <c r="K87" s="34"/>
      <c r="L87" s="34"/>
      <c r="M87" s="34"/>
      <c r="N87" s="35"/>
    </row>
    <row r="88" spans="1:14" ht="15.75" thickBot="1">
      <c r="B88" s="831" t="s">
        <v>967</v>
      </c>
      <c r="C88" s="832"/>
      <c r="D88" s="832"/>
      <c r="E88" s="832"/>
      <c r="F88" s="832"/>
      <c r="G88" s="832"/>
      <c r="H88" s="832"/>
      <c r="I88" s="832"/>
      <c r="J88" s="832"/>
      <c r="K88" s="832"/>
      <c r="L88" s="832"/>
      <c r="M88" s="833"/>
      <c r="N88" s="99">
        <f>N86+N74+N63+N47</f>
        <v>45844561.565948829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22" t="s">
        <v>969</v>
      </c>
      <c r="C92" s="823"/>
      <c r="D92" s="823"/>
      <c r="E92" s="823"/>
      <c r="F92" s="823"/>
      <c r="G92" s="823"/>
      <c r="H92" s="823"/>
      <c r="I92" s="313"/>
      <c r="J92" s="333"/>
      <c r="K92" s="301" t="s">
        <v>970</v>
      </c>
      <c r="L92" s="861" t="s">
        <v>971</v>
      </c>
      <c r="M92" s="862"/>
      <c r="N92" s="302"/>
    </row>
    <row r="93" spans="1:14">
      <c r="B93" s="863" t="s">
        <v>972</v>
      </c>
      <c r="C93" s="864"/>
      <c r="D93" s="864"/>
      <c r="E93" s="864"/>
      <c r="F93" s="864"/>
      <c r="G93" s="864"/>
      <c r="H93" s="864"/>
      <c r="I93" s="87"/>
      <c r="J93" s="88"/>
      <c r="K93" s="303">
        <v>0.2</v>
      </c>
      <c r="L93" s="865">
        <f>N88*K93</f>
        <v>9168912.3131897654</v>
      </c>
      <c r="M93" s="866"/>
      <c r="N93" s="51"/>
    </row>
    <row r="94" spans="1:14">
      <c r="B94" s="89" t="s">
        <v>973</v>
      </c>
      <c r="C94" s="90"/>
      <c r="D94" s="90"/>
      <c r="E94" s="90"/>
      <c r="F94" s="90"/>
      <c r="G94" s="90"/>
      <c r="H94" s="90"/>
      <c r="I94" s="87"/>
      <c r="J94" s="88"/>
      <c r="K94" s="303">
        <v>0.05</v>
      </c>
      <c r="L94" s="865">
        <f>N88*K94</f>
        <v>2292228.0782974414</v>
      </c>
      <c r="M94" s="866"/>
      <c r="N94" s="51"/>
    </row>
    <row r="95" spans="1:14" ht="15.75" thickBot="1">
      <c r="B95" s="91" t="s">
        <v>974</v>
      </c>
      <c r="C95" s="92"/>
      <c r="D95" s="92"/>
      <c r="E95" s="92"/>
      <c r="F95" s="92"/>
      <c r="G95" s="92"/>
      <c r="H95" s="92"/>
      <c r="I95" s="93"/>
      <c r="J95" s="94"/>
      <c r="K95" s="304">
        <v>0.05</v>
      </c>
      <c r="L95" s="867">
        <f>N88*K95</f>
        <v>2292228.0782974414</v>
      </c>
      <c r="M95" s="868"/>
      <c r="N95" s="51"/>
    </row>
    <row r="96" spans="1:14" ht="15.75" thickBot="1">
      <c r="B96" s="831" t="s">
        <v>953</v>
      </c>
      <c r="C96" s="832"/>
      <c r="D96" s="832"/>
      <c r="E96" s="832"/>
      <c r="F96" s="832"/>
      <c r="G96" s="832"/>
      <c r="H96" s="832"/>
      <c r="I96" s="832"/>
      <c r="J96" s="832"/>
      <c r="K96" s="832"/>
      <c r="L96" s="832"/>
      <c r="M96" s="833"/>
      <c r="N96" s="52">
        <f>L93+L94+L95</f>
        <v>13753368.469784649</v>
      </c>
    </row>
    <row r="97" spans="1:14" ht="15.75" thickBot="1">
      <c r="B97" s="33"/>
      <c r="C97" s="34"/>
      <c r="D97" s="34"/>
      <c r="E97" s="34"/>
      <c r="F97" s="34"/>
      <c r="G97" s="34"/>
      <c r="H97" s="34"/>
      <c r="I97" s="34"/>
      <c r="J97" s="34"/>
      <c r="K97" s="34"/>
      <c r="L97" s="34"/>
      <c r="M97" s="34"/>
      <c r="N97" s="35"/>
    </row>
    <row r="98" spans="1:14" ht="15.75" thickBot="1">
      <c r="A98" t="s">
        <v>2016</v>
      </c>
      <c r="B98" s="831" t="s">
        <v>975</v>
      </c>
      <c r="C98" s="832"/>
      <c r="D98" s="832"/>
      <c r="E98" s="832"/>
      <c r="F98" s="832"/>
      <c r="G98" s="832"/>
      <c r="H98" s="832"/>
      <c r="I98" s="832"/>
      <c r="J98" s="832"/>
      <c r="K98" s="832"/>
      <c r="L98" s="832"/>
      <c r="M98" s="833"/>
      <c r="N98" s="187">
        <f>N88+N96</f>
        <v>59597930.035733476</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73" t="s">
        <v>2218</v>
      </c>
      <c r="C115" s="974"/>
      <c r="D115" s="974"/>
      <c r="E115" s="974"/>
      <c r="F115" s="974"/>
      <c r="G115" s="974"/>
      <c r="H115" s="974"/>
      <c r="I115" s="974"/>
      <c r="J115" s="974"/>
      <c r="K115" s="974"/>
      <c r="L115" s="974"/>
      <c r="M115" s="974"/>
      <c r="N115" s="975"/>
    </row>
    <row r="116" spans="2:14" ht="15" customHeight="1">
      <c r="B116" s="973"/>
      <c r="C116" s="974"/>
      <c r="D116" s="974"/>
      <c r="E116" s="974"/>
      <c r="F116" s="974"/>
      <c r="G116" s="974"/>
      <c r="H116" s="974"/>
      <c r="I116" s="974"/>
      <c r="J116" s="974"/>
      <c r="K116" s="974"/>
      <c r="L116" s="974"/>
      <c r="M116" s="974"/>
      <c r="N116" s="975"/>
    </row>
    <row r="117" spans="2:14" ht="30" customHeight="1">
      <c r="B117" s="976" t="s">
        <v>2219</v>
      </c>
      <c r="C117" s="977"/>
      <c r="D117" s="977"/>
      <c r="E117" s="977"/>
      <c r="F117" s="977"/>
      <c r="G117" s="977"/>
      <c r="H117" s="977"/>
      <c r="I117" s="977"/>
      <c r="J117" s="977"/>
      <c r="K117" s="977"/>
      <c r="L117" s="977"/>
      <c r="M117" s="977"/>
      <c r="N117" s="978"/>
    </row>
    <row r="118" spans="2:14">
      <c r="B118" s="976"/>
      <c r="C118" s="977"/>
      <c r="D118" s="977"/>
      <c r="E118" s="977"/>
      <c r="F118" s="977"/>
      <c r="G118" s="977"/>
      <c r="H118" s="977"/>
      <c r="I118" s="977"/>
      <c r="J118" s="977"/>
      <c r="K118" s="977"/>
      <c r="L118" s="977"/>
      <c r="M118" s="977"/>
      <c r="N118" s="978"/>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9"/>
      <c r="K128" s="979"/>
      <c r="L128" s="979"/>
      <c r="M128" s="979"/>
      <c r="N128" s="980"/>
    </row>
    <row r="129" spans="2:14" ht="15.75" thickBot="1">
      <c r="B129" s="418" t="s">
        <v>2221</v>
      </c>
      <c r="C129" s="419"/>
      <c r="D129" s="419"/>
      <c r="E129" s="258"/>
      <c r="F129" s="258"/>
      <c r="G129" s="258"/>
      <c r="H129" s="258"/>
      <c r="I129" s="258"/>
      <c r="J129" s="981"/>
      <c r="K129" s="981"/>
      <c r="L129" s="981"/>
      <c r="M129" s="981"/>
      <c r="N129"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326</v>
      </c>
      <c r="B36" s="844" t="str">
        <f>VLOOKUP(A36,EQUIPOS!A6:D154,3,FALSE)</f>
        <v>Sensor de Impacto para prueba de integridad tipo</v>
      </c>
      <c r="C36" s="845"/>
      <c r="D36" s="845"/>
      <c r="E36" s="845"/>
      <c r="F36" s="845"/>
      <c r="G36" s="845"/>
      <c r="H36" s="846"/>
      <c r="I36" s="266"/>
      <c r="J36" s="267"/>
      <c r="K36" s="268">
        <f>VLOOKUP(A36,EQUIPOS!A6:D163,4,FALSE)</f>
        <v>152335.94678541835</v>
      </c>
      <c r="L36" s="269"/>
      <c r="M36" s="335">
        <v>1</v>
      </c>
      <c r="N36" s="271">
        <f>K36/M36</f>
        <v>152335.94678541835</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152335.94678541835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400073.41755476414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552409.36434018251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110481.8728680365</v>
      </c>
      <c r="M84" s="866"/>
      <c r="N84" s="51"/>
    </row>
    <row r="85" spans="1:14">
      <c r="B85" s="89" t="s">
        <v>973</v>
      </c>
      <c r="C85" s="90"/>
      <c r="D85" s="90"/>
      <c r="E85" s="90"/>
      <c r="F85" s="90"/>
      <c r="G85" s="90"/>
      <c r="H85" s="90"/>
      <c r="I85" s="87"/>
      <c r="J85" s="88"/>
      <c r="K85" s="303">
        <v>0.05</v>
      </c>
      <c r="L85" s="865">
        <f>N79*K85</f>
        <v>27620.468217009126</v>
      </c>
      <c r="M85" s="866"/>
      <c r="N85" s="51"/>
    </row>
    <row r="86" spans="1:14" ht="15.75" thickBot="1">
      <c r="B86" s="91" t="s">
        <v>974</v>
      </c>
      <c r="C86" s="92"/>
      <c r="D86" s="92"/>
      <c r="E86" s="92"/>
      <c r="F86" s="92"/>
      <c r="G86" s="92"/>
      <c r="H86" s="92"/>
      <c r="I86" s="93"/>
      <c r="J86" s="94"/>
      <c r="K86" s="304">
        <v>0.05</v>
      </c>
      <c r="L86" s="867">
        <f>N79*K86</f>
        <v>27620.468217009126</v>
      </c>
      <c r="M86" s="868"/>
      <c r="N86" s="51"/>
    </row>
    <row r="87" spans="1:14" ht="15.75" thickBot="1">
      <c r="B87" s="831" t="s">
        <v>953</v>
      </c>
      <c r="C87" s="832"/>
      <c r="D87" s="832"/>
      <c r="E87" s="832"/>
      <c r="F87" s="832"/>
      <c r="G87" s="832"/>
      <c r="H87" s="832"/>
      <c r="I87" s="832"/>
      <c r="J87" s="832"/>
      <c r="K87" s="832"/>
      <c r="L87" s="832"/>
      <c r="M87" s="833"/>
      <c r="N87" s="52">
        <f>L84+L85+L86</f>
        <v>165722.80930205475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718132.17364223721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320</v>
      </c>
      <c r="B36" s="844" t="str">
        <f>VLOOKUP(A36,EQUIPOS!A6:D154,3,FALSE)</f>
        <v>Retroexcavadora sobre llantas, motor 62HP, Profundidad de excavación de 5.41 metros.</v>
      </c>
      <c r="C36" s="845"/>
      <c r="D36" s="845"/>
      <c r="E36" s="845"/>
      <c r="F36" s="845"/>
      <c r="G36" s="845"/>
      <c r="H36" s="846"/>
      <c r="I36" s="266"/>
      <c r="J36" s="267"/>
      <c r="K36" s="268">
        <f>VLOOKUP(A36,EQUIPOS!A6:D163,4,FALSE)</f>
        <v>127151.56241998691</v>
      </c>
      <c r="L36" s="269"/>
      <c r="M36" s="335">
        <v>10</v>
      </c>
      <c r="N36" s="271">
        <f>K36/M36</f>
        <v>12715.156241998691</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336.34905451801001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13051.505296516701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36889.429662770555</v>
      </c>
      <c r="N48" s="271">
        <f>K48*M48</f>
        <v>18034.832279576716</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27561.068138851562</v>
      </c>
      <c r="N49" s="271">
        <f>K49*M49</f>
        <v>36748.090851802081</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4685.7493222231687</v>
      </c>
      <c r="N50" s="271">
        <f>K50*M50</f>
        <v>7028.6239833347536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61811.547114713554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3363.4905451800996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78226.542956410354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15645.308591282072</v>
      </c>
      <c r="M84" s="866"/>
      <c r="N84" s="51"/>
    </row>
    <row r="85" spans="1:14">
      <c r="B85" s="89" t="s">
        <v>973</v>
      </c>
      <c r="C85" s="90"/>
      <c r="D85" s="90"/>
      <c r="E85" s="90"/>
      <c r="F85" s="90"/>
      <c r="G85" s="90"/>
      <c r="H85" s="90"/>
      <c r="I85" s="87"/>
      <c r="J85" s="88"/>
      <c r="K85" s="303">
        <v>0.05</v>
      </c>
      <c r="L85" s="865">
        <f>N79*K85</f>
        <v>3911.3271478205179</v>
      </c>
      <c r="M85" s="866"/>
      <c r="N85" s="51"/>
    </row>
    <row r="86" spans="1:14" ht="15.75" thickBot="1">
      <c r="B86" s="91" t="s">
        <v>974</v>
      </c>
      <c r="C86" s="92"/>
      <c r="D86" s="92"/>
      <c r="E86" s="92"/>
      <c r="F86" s="92"/>
      <c r="G86" s="92"/>
      <c r="H86" s="92"/>
      <c r="I86" s="93"/>
      <c r="J86" s="94"/>
      <c r="K86" s="304">
        <v>0.05</v>
      </c>
      <c r="L86" s="867">
        <f>N79*K86</f>
        <v>3911.3271478205179</v>
      </c>
      <c r="M86" s="868"/>
      <c r="N86" s="51"/>
    </row>
    <row r="87" spans="1:14" ht="15.75" thickBot="1">
      <c r="B87" s="831" t="s">
        <v>953</v>
      </c>
      <c r="C87" s="832"/>
      <c r="D87" s="832"/>
      <c r="E87" s="832"/>
      <c r="F87" s="832"/>
      <c r="G87" s="832"/>
      <c r="H87" s="832"/>
      <c r="I87" s="832"/>
      <c r="J87" s="832"/>
      <c r="K87" s="832"/>
      <c r="L87" s="832"/>
      <c r="M87" s="833"/>
      <c r="N87" s="52">
        <f>L84+L85+L86</f>
        <v>23467.962886923106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101694.50584333346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204</v>
      </c>
      <c r="B36" s="844" t="str">
        <f>VLOOKUP(A36,EQUIPOS!A6:D154,3,FALSE)</f>
        <v xml:space="preserve">Equipo de soldadura 250 AMP
</v>
      </c>
      <c r="C36" s="845"/>
      <c r="D36" s="845"/>
      <c r="E36" s="845"/>
      <c r="F36" s="845"/>
      <c r="G36" s="845"/>
      <c r="H36" s="846"/>
      <c r="I36" s="266"/>
      <c r="J36" s="267"/>
      <c r="K36" s="268">
        <f>VLOOKUP(A36,EQUIPOS!A6:D163,4,FALSE)</f>
        <v>9111.7786136840386</v>
      </c>
      <c r="L36" s="269"/>
      <c r="M36" s="335">
        <v>10</v>
      </c>
      <c r="N36" s="271">
        <f>K36/M36</f>
        <v>911.17786136840391</v>
      </c>
    </row>
    <row r="37" spans="1:14">
      <c r="A37" s="113" t="s">
        <v>320</v>
      </c>
      <c r="B37" s="844" t="str">
        <f>VLOOKUP(A37,EQUIPOS!A7:D154,3,FALSE)</f>
        <v>Retroexcavadora sobre llantas, motor 62HP, Profundidad de excavación de 5.41 metros.</v>
      </c>
      <c r="C37" s="845"/>
      <c r="D37" s="845"/>
      <c r="E37" s="845"/>
      <c r="F37" s="845"/>
      <c r="G37" s="845"/>
      <c r="H37" s="846"/>
      <c r="I37" s="420"/>
      <c r="J37" s="421"/>
      <c r="K37" s="268">
        <f>VLOOKUP(A37,EQUIPOS!A7:D164,4,FALSE)</f>
        <v>127151.56241998691</v>
      </c>
      <c r="L37" s="334"/>
      <c r="M37" s="335">
        <v>10</v>
      </c>
      <c r="N37" s="271">
        <f>K37/M37</f>
        <v>12715.156241998691</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402.04310903601998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14028.377212403115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9105.7528966436512</v>
      </c>
      <c r="N48" s="271">
        <f>K48*M48</f>
        <v>300.48984558924053</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121480.70802739957</v>
      </c>
      <c r="N49" s="271">
        <f>K49*M49</f>
        <v>364442.12408219872</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1303.8505311841316</v>
      </c>
      <c r="N50" s="271">
        <f>K50*M50</f>
        <v>13038.505311841316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377781.1192396293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4020.4310903601995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395829.92754239263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79165.985508478538</v>
      </c>
      <c r="M84" s="866"/>
      <c r="N84" s="51"/>
    </row>
    <row r="85" spans="1:14">
      <c r="B85" s="89" t="s">
        <v>973</v>
      </c>
      <c r="C85" s="90"/>
      <c r="D85" s="90"/>
      <c r="E85" s="90"/>
      <c r="F85" s="90"/>
      <c r="G85" s="90"/>
      <c r="H85" s="90"/>
      <c r="I85" s="87"/>
      <c r="J85" s="88"/>
      <c r="K85" s="303">
        <v>0.05</v>
      </c>
      <c r="L85" s="865">
        <f>N79*K85</f>
        <v>19791.496377119634</v>
      </c>
      <c r="M85" s="866"/>
      <c r="N85" s="51"/>
    </row>
    <row r="86" spans="1:14" ht="15.75" thickBot="1">
      <c r="B86" s="91" t="s">
        <v>974</v>
      </c>
      <c r="C86" s="92"/>
      <c r="D86" s="92"/>
      <c r="E86" s="92"/>
      <c r="F86" s="92"/>
      <c r="G86" s="92"/>
      <c r="H86" s="92"/>
      <c r="I86" s="93"/>
      <c r="J86" s="94"/>
      <c r="K86" s="304">
        <v>0.05</v>
      </c>
      <c r="L86" s="867">
        <f>N79*K86</f>
        <v>19791.496377119634</v>
      </c>
      <c r="M86" s="868"/>
      <c r="N86" s="51"/>
    </row>
    <row r="87" spans="1:14" ht="15.75" thickBot="1">
      <c r="B87" s="831" t="s">
        <v>953</v>
      </c>
      <c r="C87" s="832"/>
      <c r="D87" s="832"/>
      <c r="E87" s="832"/>
      <c r="F87" s="832"/>
      <c r="G87" s="832"/>
      <c r="H87" s="832"/>
      <c r="I87" s="832"/>
      <c r="J87" s="832"/>
      <c r="K87" s="832"/>
      <c r="L87" s="832"/>
      <c r="M87" s="833"/>
      <c r="N87" s="52">
        <f>L84+L85+L86</f>
        <v>118748.97826271781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514578.90580511047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282</v>
      </c>
      <c r="B36" s="844" t="str">
        <f>VLOOKUP(A36,EQUIPOS!A6:D154,3,FALSE)</f>
        <v>Piloteadora potencia 250KW, RPM 1800, fuerza elevadora 200KN</v>
      </c>
      <c r="C36" s="845"/>
      <c r="D36" s="845"/>
      <c r="E36" s="845"/>
      <c r="F36" s="845"/>
      <c r="G36" s="845"/>
      <c r="H36" s="846"/>
      <c r="I36" s="266"/>
      <c r="J36" s="267"/>
      <c r="K36" s="268">
        <f>VLOOKUP(A36,EQUIPOS!A6:D163,4,FALSE)</f>
        <v>628101.28089881397</v>
      </c>
      <c r="L36" s="269"/>
      <c r="M36" s="335">
        <v>2</v>
      </c>
      <c r="N36" s="271">
        <f>K36/M36</f>
        <v>314050.64044940699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4716.7655451800993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318767.40599458711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2811.4495933339017</v>
      </c>
      <c r="N48" s="271">
        <f>K48*M48</f>
        <v>78720.588613349246</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403403.07323363691</v>
      </c>
      <c r="N49" s="271">
        <f>K49*M49</f>
        <v>141191.0756317729</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19631.960843520421</v>
      </c>
      <c r="N50" s="271">
        <f>K50*M50</f>
        <v>58895.882530561263</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278807.54677568341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5">
        <f>VLOOKUP(A60,TRANSPORTE!A2:D117,4,FALSE)</f>
        <v>1429.0106153116624</v>
      </c>
      <c r="M60" s="836"/>
      <c r="N60" s="286">
        <f>K60*L60</f>
        <v>500.15371535908179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500.15371535908179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645242.76193743059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129048.55238748612</v>
      </c>
      <c r="M84" s="866"/>
      <c r="N84" s="51"/>
    </row>
    <row r="85" spans="1:14">
      <c r="B85" s="89" t="s">
        <v>973</v>
      </c>
      <c r="C85" s="90"/>
      <c r="D85" s="90"/>
      <c r="E85" s="90"/>
      <c r="F85" s="90"/>
      <c r="G85" s="90"/>
      <c r="H85" s="90"/>
      <c r="I85" s="87"/>
      <c r="J85" s="88"/>
      <c r="K85" s="303">
        <v>0.05</v>
      </c>
      <c r="L85" s="865">
        <f>N79*K85</f>
        <v>32262.138096871531</v>
      </c>
      <c r="M85" s="866"/>
      <c r="N85" s="51"/>
    </row>
    <row r="86" spans="1:14" ht="15.75" thickBot="1">
      <c r="B86" s="91" t="s">
        <v>974</v>
      </c>
      <c r="C86" s="92"/>
      <c r="D86" s="92"/>
      <c r="E86" s="92"/>
      <c r="F86" s="92"/>
      <c r="G86" s="92"/>
      <c r="H86" s="92"/>
      <c r="I86" s="93"/>
      <c r="J86" s="94"/>
      <c r="K86" s="304">
        <v>0.05</v>
      </c>
      <c r="L86" s="867">
        <f>N79*K86</f>
        <v>32262.138096871531</v>
      </c>
      <c r="M86" s="868"/>
      <c r="N86" s="51"/>
    </row>
    <row r="87" spans="1:14" ht="15.75" thickBot="1">
      <c r="B87" s="831" t="s">
        <v>953</v>
      </c>
      <c r="C87" s="832"/>
      <c r="D87" s="832"/>
      <c r="E87" s="832"/>
      <c r="F87" s="832"/>
      <c r="G87" s="832"/>
      <c r="H87" s="832"/>
      <c r="I87" s="832"/>
      <c r="J87" s="832"/>
      <c r="K87" s="832"/>
      <c r="L87" s="832"/>
      <c r="M87" s="833"/>
      <c r="N87" s="52">
        <f>L84+L85+L86</f>
        <v>193572.82858122917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838815.5905186598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282</v>
      </c>
      <c r="B36" s="844" t="str">
        <f>VLOOKUP(A36,EQUIPOS!A6:D154,3,FALSE)</f>
        <v>Piloteadora potencia 250KW, RPM 1800, fuerza elevadora 200KN</v>
      </c>
      <c r="C36" s="845"/>
      <c r="D36" s="845"/>
      <c r="E36" s="845"/>
      <c r="F36" s="845"/>
      <c r="G36" s="845"/>
      <c r="H36" s="846"/>
      <c r="I36" s="266"/>
      <c r="J36" s="267"/>
      <c r="K36" s="268">
        <f>VLOOKUP(A36,EQUIPOS!A6:D163,4,FALSE)</f>
        <v>628101.28089881397</v>
      </c>
      <c r="L36" s="269"/>
      <c r="M36" s="335">
        <v>2</v>
      </c>
      <c r="N36" s="271">
        <f>K36/M36</f>
        <v>314050.64044940699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4716.7655451800993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318767.40599458711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2811.4495933339017</v>
      </c>
      <c r="N48" s="271">
        <f>K48*M48</f>
        <v>78720.588613349246</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430858.26341178664</v>
      </c>
      <c r="N49" s="271">
        <f>K49*M49</f>
        <v>150800.39219412531</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19631.960843520421</v>
      </c>
      <c r="N50" s="271">
        <f>K50*M50</f>
        <v>39263.921687040842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268784.90249451541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5">
        <f>VLOOKUP(A60,TRANSPORTE!A2:D117,4,FALSE)</f>
        <v>1429.0106153116624</v>
      </c>
      <c r="M60" s="836"/>
      <c r="N60" s="286">
        <f>K60*L60</f>
        <v>500.15371535908179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500.15371535908179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635220.11765626259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127044.02353125252</v>
      </c>
      <c r="M84" s="866"/>
      <c r="N84" s="51"/>
    </row>
    <row r="85" spans="1:14">
      <c r="B85" s="89" t="s">
        <v>973</v>
      </c>
      <c r="C85" s="90"/>
      <c r="D85" s="90"/>
      <c r="E85" s="90"/>
      <c r="F85" s="90"/>
      <c r="G85" s="90"/>
      <c r="H85" s="90"/>
      <c r="I85" s="87"/>
      <c r="J85" s="88"/>
      <c r="K85" s="303">
        <v>0.05</v>
      </c>
      <c r="L85" s="865">
        <f>N79*K85</f>
        <v>31761.00588281313</v>
      </c>
      <c r="M85" s="866"/>
      <c r="N85" s="51"/>
    </row>
    <row r="86" spans="1:14" ht="15.75" thickBot="1">
      <c r="B86" s="91" t="s">
        <v>974</v>
      </c>
      <c r="C86" s="92"/>
      <c r="D86" s="92"/>
      <c r="E86" s="92"/>
      <c r="F86" s="92"/>
      <c r="G86" s="92"/>
      <c r="H86" s="92"/>
      <c r="I86" s="93"/>
      <c r="J86" s="94"/>
      <c r="K86" s="304">
        <v>0.05</v>
      </c>
      <c r="L86" s="867">
        <f>N79*K86</f>
        <v>31761.00588281313</v>
      </c>
      <c r="M86" s="868"/>
      <c r="N86" s="51"/>
    </row>
    <row r="87" spans="1:14" ht="15.75" thickBot="1">
      <c r="B87" s="831" t="s">
        <v>953</v>
      </c>
      <c r="C87" s="832"/>
      <c r="D87" s="832"/>
      <c r="E87" s="832"/>
      <c r="F87" s="832"/>
      <c r="G87" s="832"/>
      <c r="H87" s="832"/>
      <c r="I87" s="832"/>
      <c r="J87" s="832"/>
      <c r="K87" s="832"/>
      <c r="L87" s="832"/>
      <c r="M87" s="833"/>
      <c r="N87" s="52">
        <f>L84+L85+L86</f>
        <v>190566.03529687878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825786.15295314137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195</v>
      </c>
      <c r="B36" s="844" t="str">
        <f>VLOOKUP(A36,EQUIPOS!A6:D154,3,FALSE)</f>
        <v xml:space="preserve">Equipo de oxicorte, Capacidad de corte: hasta 6´´ (152mm) </v>
      </c>
      <c r="C36" s="845"/>
      <c r="D36" s="845"/>
      <c r="E36" s="845"/>
      <c r="F36" s="845"/>
      <c r="G36" s="845"/>
      <c r="H36" s="846"/>
      <c r="I36" s="266"/>
      <c r="J36" s="267"/>
      <c r="K36" s="268">
        <f>VLOOKUP(A36,EQUIPOS!A6:D163,4,FALSE)</f>
        <v>3916.2681225355964</v>
      </c>
      <c r="L36" s="269"/>
      <c r="M36" s="335">
        <v>1.1299999999999999</v>
      </c>
      <c r="N36" s="271">
        <f>K36/M36</f>
        <v>3465.7240022438909</v>
      </c>
    </row>
    <row r="37" spans="1:14">
      <c r="A37" s="113" t="s">
        <v>332</v>
      </c>
      <c r="B37" s="844" t="str">
        <f>VLOOKUP(A37,EQUIPOS!A7:D154,3,FALSE)</f>
        <v xml:space="preserve">Taladro de 1/2´´, pulidora, lijadora y circular
</v>
      </c>
      <c r="C37" s="845"/>
      <c r="D37" s="845"/>
      <c r="E37" s="845"/>
      <c r="F37" s="845"/>
      <c r="G37" s="845"/>
      <c r="H37" s="846"/>
      <c r="I37" s="420"/>
      <c r="J37" s="421"/>
      <c r="K37" s="268">
        <f>VLOOKUP(A37,EQUIPOS!A7:D164,4,FALSE)</f>
        <v>5721.8203088994105</v>
      </c>
      <c r="L37" s="334"/>
      <c r="M37" s="335">
        <v>0.53</v>
      </c>
      <c r="N37" s="271">
        <f>K37/M37</f>
        <v>10795.887375281905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2680.2873935734665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16941.898771099262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74308.879866672869</v>
      </c>
      <c r="N48" s="271">
        <f>K48*M48</f>
        <v>1486.1775973334575</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10600.410822635216</v>
      </c>
      <c r="N49" s="271">
        <f>K49*M49</f>
        <v>5300.2054113176082</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82683.204416554683</v>
      </c>
      <c r="N50" s="271">
        <f>K50*M50</f>
        <v>6614.6563533243752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13401.039361975441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26802.873935734664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57145.81206880937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11429.162413761875</v>
      </c>
      <c r="M84" s="866"/>
      <c r="N84" s="51"/>
    </row>
    <row r="85" spans="1:14">
      <c r="B85" s="89" t="s">
        <v>973</v>
      </c>
      <c r="C85" s="90"/>
      <c r="D85" s="90"/>
      <c r="E85" s="90"/>
      <c r="F85" s="90"/>
      <c r="G85" s="90"/>
      <c r="H85" s="90"/>
      <c r="I85" s="87"/>
      <c r="J85" s="88"/>
      <c r="K85" s="303">
        <v>0.05</v>
      </c>
      <c r="L85" s="865">
        <f>N79*K85</f>
        <v>2857.2906034404687</v>
      </c>
      <c r="M85" s="866"/>
      <c r="N85" s="51"/>
    </row>
    <row r="86" spans="1:14" ht="15.75" thickBot="1">
      <c r="B86" s="91" t="s">
        <v>974</v>
      </c>
      <c r="C86" s="92"/>
      <c r="D86" s="92"/>
      <c r="E86" s="92"/>
      <c r="F86" s="92"/>
      <c r="G86" s="92"/>
      <c r="H86" s="92"/>
      <c r="I86" s="93"/>
      <c r="J86" s="94"/>
      <c r="K86" s="304">
        <v>0.05</v>
      </c>
      <c r="L86" s="867">
        <f>N79*K86</f>
        <v>2857.2906034404687</v>
      </c>
      <c r="M86" s="868"/>
      <c r="N86" s="51"/>
    </row>
    <row r="87" spans="1:14" ht="15.75" thickBot="1">
      <c r="B87" s="831" t="s">
        <v>953</v>
      </c>
      <c r="C87" s="832"/>
      <c r="D87" s="832"/>
      <c r="E87" s="832"/>
      <c r="F87" s="832"/>
      <c r="G87" s="832"/>
      <c r="H87" s="832"/>
      <c r="I87" s="832"/>
      <c r="J87" s="832"/>
      <c r="K87" s="832"/>
      <c r="L87" s="832"/>
      <c r="M87" s="833"/>
      <c r="N87" s="52">
        <f>L84+L85+L86</f>
        <v>17143.743620642814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74289.555689452187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20344.249987197905</v>
      </c>
      <c r="L36" s="269"/>
      <c r="M36" s="335">
        <v>12</v>
      </c>
      <c r="N36" s="271">
        <f t="shared" ref="N36:N42" si="0">K36/M36</f>
        <v>1695.3541655998254</v>
      </c>
    </row>
    <row r="37" spans="1:14">
      <c r="A37" s="113" t="s">
        <v>288</v>
      </c>
      <c r="B37" s="844" t="str">
        <f>VLOOKUP(A37,EQUIPOS!A7:D154,3,FALSE)</f>
        <v xml:space="preserve">Planta eléctrica </v>
      </c>
      <c r="C37" s="845"/>
      <c r="D37" s="845"/>
      <c r="E37" s="845"/>
      <c r="F37" s="845"/>
      <c r="G37" s="845"/>
      <c r="H37" s="846"/>
      <c r="I37" s="266"/>
      <c r="J37" s="267"/>
      <c r="K37" s="268">
        <f>VLOOKUP(A37,EQUIPOS!A7:D164,4,FALSE)</f>
        <v>20344.249987197905</v>
      </c>
      <c r="L37" s="269"/>
      <c r="M37" s="335">
        <v>1.3</v>
      </c>
      <c r="N37" s="271">
        <f t="shared" si="0"/>
        <v>15649.423067075311</v>
      </c>
    </row>
    <row r="38" spans="1:14">
      <c r="A38" s="113" t="s">
        <v>125</v>
      </c>
      <c r="B38" s="844" t="str">
        <f>VLOOKUP(A38,EQUIPOS!A8:D154,3,FALSE)</f>
        <v>Bomba para gato de tensionamiento</v>
      </c>
      <c r="C38" s="845"/>
      <c r="D38" s="845"/>
      <c r="E38" s="845"/>
      <c r="F38" s="845"/>
      <c r="G38" s="845"/>
      <c r="H38" s="846"/>
      <c r="I38" s="266"/>
      <c r="J38" s="267"/>
      <c r="K38" s="268">
        <f>VLOOKUP(A38,EQUIPOS!A8:D165,4,FALSE)</f>
        <v>55946.687464794239</v>
      </c>
      <c r="L38" s="269"/>
      <c r="M38" s="335">
        <v>12</v>
      </c>
      <c r="N38" s="271">
        <f t="shared" si="0"/>
        <v>4662.2239553995196</v>
      </c>
    </row>
    <row r="39" spans="1:14">
      <c r="A39" s="113" t="s">
        <v>180</v>
      </c>
      <c r="B39" s="844" t="str">
        <f>VLOOKUP(A39,EQUIPOS!A9:D154,3,FALSE)</f>
        <v>Compresor 120 HP, con martillo.</v>
      </c>
      <c r="C39" s="845"/>
      <c r="D39" s="845"/>
      <c r="E39" s="845"/>
      <c r="F39" s="845"/>
      <c r="G39" s="845"/>
      <c r="H39" s="846"/>
      <c r="I39" s="266"/>
      <c r="J39" s="267"/>
      <c r="K39" s="268">
        <f>VLOOKUP(A39,EQUIPOS!A9:D166,4,FALSE)</f>
        <v>88065.172132082924</v>
      </c>
      <c r="L39" s="269"/>
      <c r="M39" s="335">
        <v>1.3</v>
      </c>
      <c r="N39" s="271">
        <f t="shared" si="0"/>
        <v>67742.440101602246</v>
      </c>
    </row>
    <row r="40" spans="1:14">
      <c r="A40" s="113" t="s">
        <v>197</v>
      </c>
      <c r="B40" s="844" t="str">
        <f>VLOOKUP(A40,EQUIPOS!A10:D154,3,FALSE)</f>
        <v>Equipo de perforación (TRACKDRILL), potencia 40 HP, 2100 golpes / minuto</v>
      </c>
      <c r="C40" s="845"/>
      <c r="D40" s="845"/>
      <c r="E40" s="845"/>
      <c r="F40" s="845"/>
      <c r="G40" s="845"/>
      <c r="H40" s="846"/>
      <c r="I40" s="266"/>
      <c r="J40" s="267"/>
      <c r="K40" s="268">
        <f>VLOOKUP(A40,EQUIPOS!A10:D167,4,FALSE)</f>
        <v>146631.60183216457</v>
      </c>
      <c r="L40" s="269"/>
      <c r="M40" s="335">
        <v>1.3</v>
      </c>
      <c r="N40" s="271">
        <f t="shared" si="0"/>
        <v>112793.53987089582</v>
      </c>
    </row>
    <row r="41" spans="1:14">
      <c r="A41" s="113" t="s">
        <v>195</v>
      </c>
      <c r="B41" s="844" t="str">
        <f>VLOOKUP(A41,EQUIPOS!A11:D155,3,FALSE)</f>
        <v xml:space="preserve">Equipo de oxicorte, Capacidad de corte: hasta 6´´ (152mm) </v>
      </c>
      <c r="C41" s="845"/>
      <c r="D41" s="845"/>
      <c r="E41" s="845"/>
      <c r="F41" s="845"/>
      <c r="G41" s="845"/>
      <c r="H41" s="846"/>
      <c r="I41" s="266"/>
      <c r="J41" s="267"/>
      <c r="K41" s="268">
        <f>VLOOKUP(A41,EQUIPOS!A11:D168,4,FALSE)</f>
        <v>3916.2681225355964</v>
      </c>
      <c r="L41" s="269"/>
      <c r="M41" s="335">
        <v>15</v>
      </c>
      <c r="N41" s="271">
        <f t="shared" si="0"/>
        <v>261.0845415023731</v>
      </c>
    </row>
    <row r="42" spans="1:14">
      <c r="A42" s="113" t="s">
        <v>240</v>
      </c>
      <c r="B42" s="844" t="str">
        <f>VLOOKUP(A42,EQUIPOS!A12:D156,3,FALSE)</f>
        <v>Gato para tensionamiento, fuerza Max 200 ton, área de tensión 314 cm2.</v>
      </c>
      <c r="C42" s="845"/>
      <c r="D42" s="845"/>
      <c r="E42" s="845"/>
      <c r="F42" s="845"/>
      <c r="G42" s="845"/>
      <c r="H42" s="846"/>
      <c r="I42" s="266"/>
      <c r="J42" s="267"/>
      <c r="K42" s="268">
        <f>VLOOKUP(A42,EQUIPOS!A12:D169,4,FALSE)</f>
        <v>168072.31119168765</v>
      </c>
      <c r="L42" s="269"/>
      <c r="M42" s="335">
        <v>12</v>
      </c>
      <c r="N42" s="271">
        <f t="shared" si="0"/>
        <v>14006.025932640638</v>
      </c>
    </row>
    <row r="43" spans="1:14">
      <c r="A43" s="113"/>
      <c r="B43" s="844"/>
      <c r="C43" s="845"/>
      <c r="D43" s="845"/>
      <c r="E43" s="845"/>
      <c r="F43" s="845"/>
      <c r="G43" s="845"/>
      <c r="H43" s="846"/>
      <c r="I43" s="420"/>
      <c r="J43" s="421"/>
      <c r="K43" s="268"/>
      <c r="L43" s="334"/>
      <c r="M43" s="335"/>
      <c r="N43" s="271"/>
    </row>
    <row r="44" spans="1:14">
      <c r="A44" s="113"/>
      <c r="B44" s="844"/>
      <c r="C44" s="845"/>
      <c r="D44" s="845"/>
      <c r="E44" s="845"/>
      <c r="F44" s="845"/>
      <c r="G44" s="845"/>
      <c r="H44" s="846"/>
      <c r="I44" s="327"/>
      <c r="J44" s="329"/>
      <c r="K44" s="268"/>
      <c r="L44" s="422"/>
      <c r="M44" s="423"/>
      <c r="N44" s="271"/>
    </row>
    <row r="45" spans="1:14">
      <c r="B45" s="844"/>
      <c r="C45" s="845"/>
      <c r="D45" s="845"/>
      <c r="E45" s="845"/>
      <c r="F45" s="845"/>
      <c r="G45" s="845"/>
      <c r="H45" s="846"/>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220943.71170422359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5300.2054113176082</v>
      </c>
      <c r="N54" s="271">
        <f>K54*M54</f>
        <v>1060.0410822635217</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7579.2937381841793</v>
      </c>
      <c r="N55" s="271">
        <f t="shared" ref="N55:N67" si="1">K55*M55</f>
        <v>41913.494372158515</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50918.47596815844</v>
      </c>
      <c r="N56" s="271">
        <f t="shared" si="1"/>
        <v>407.34780774526752</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46512.482607558799</v>
      </c>
      <c r="N57" s="271">
        <f t="shared" si="1"/>
        <v>1023.2746173662936</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920.48942241006262</v>
      </c>
      <c r="N58" s="271">
        <f t="shared" si="1"/>
        <v>276.14682672301876</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1823.2706614932572</v>
      </c>
      <c r="N59" s="271">
        <f t="shared" si="1"/>
        <v>182.32706614932573</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13144.509420067669</v>
      </c>
      <c r="N60" s="271">
        <f t="shared" si="1"/>
        <v>6572.2547100338343</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86711.360529156067</v>
      </c>
      <c r="N61" s="271">
        <f t="shared" si="1"/>
        <v>8671.1360529156063</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1060.0410822635217</v>
      </c>
      <c r="N62" s="271">
        <f t="shared" si="1"/>
        <v>10600.410822635218</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16535.488719311983</v>
      </c>
      <c r="N63" s="271">
        <f t="shared" si="1"/>
        <v>16535.488719311983</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12296.476554256851</v>
      </c>
      <c r="N64" s="271">
        <f t="shared" si="1"/>
        <v>6148.2382771284256</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7844.3040087500594</v>
      </c>
      <c r="N65" s="271">
        <f t="shared" si="1"/>
        <v>4314.3672048125327</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4685.7493222231687</v>
      </c>
      <c r="N66" s="271">
        <f t="shared" si="1"/>
        <v>234.28746611115844</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3470.9254238690146</v>
      </c>
      <c r="N67" s="271">
        <f t="shared" si="1"/>
        <v>3470.9254238690146</v>
      </c>
    </row>
    <row r="68" spans="1:14" ht="15.75" thickBot="1">
      <c r="B68" s="43"/>
      <c r="C68" s="309"/>
      <c r="D68" s="309"/>
      <c r="E68" s="309"/>
      <c r="F68" s="309"/>
      <c r="G68" s="309"/>
      <c r="H68" s="309"/>
      <c r="I68" s="309"/>
      <c r="J68" s="434"/>
      <c r="K68" s="126"/>
      <c r="L68" s="324"/>
      <c r="M68" s="401"/>
      <c r="N68" s="271"/>
    </row>
    <row r="69" spans="1:14" ht="15.75" thickBot="1">
      <c r="B69" s="831" t="s">
        <v>953</v>
      </c>
      <c r="C69" s="832"/>
      <c r="D69" s="832"/>
      <c r="E69" s="832"/>
      <c r="F69" s="832"/>
      <c r="G69" s="832"/>
      <c r="H69" s="832"/>
      <c r="I69" s="832"/>
      <c r="J69" s="832"/>
      <c r="K69" s="832"/>
      <c r="L69" s="832"/>
      <c r="M69" s="833"/>
      <c r="N69" s="393">
        <f>SUM(N54:N68)</f>
        <v>101409.74044922373</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34" t="s">
        <v>961</v>
      </c>
      <c r="M73" s="807"/>
      <c r="N73" s="76" t="s">
        <v>951</v>
      </c>
    </row>
    <row r="74" spans="1:14">
      <c r="B74" s="46"/>
      <c r="C74" s="316"/>
      <c r="D74" s="316"/>
      <c r="E74" s="316"/>
      <c r="F74" s="316"/>
      <c r="G74" s="316"/>
      <c r="H74" s="310"/>
      <c r="I74" s="278"/>
      <c r="J74" s="285"/>
      <c r="K74" s="278"/>
      <c r="L74" s="835"/>
      <c r="M74" s="836"/>
      <c r="N74" s="286"/>
    </row>
    <row r="75" spans="1:14">
      <c r="B75" s="46"/>
      <c r="C75" s="47"/>
      <c r="D75" s="47"/>
      <c r="E75" s="47"/>
      <c r="F75" s="47"/>
      <c r="G75" s="47"/>
      <c r="H75" s="310"/>
      <c r="I75" s="278"/>
      <c r="J75" s="285"/>
      <c r="K75" s="278"/>
      <c r="L75" s="835"/>
      <c r="M75" s="836"/>
      <c r="N75" s="286"/>
    </row>
    <row r="76" spans="1:14">
      <c r="B76" s="46"/>
      <c r="C76" s="47"/>
      <c r="D76" s="47"/>
      <c r="E76" s="47"/>
      <c r="F76" s="47"/>
      <c r="G76" s="47"/>
      <c r="H76" s="310"/>
      <c r="I76" s="278"/>
      <c r="J76" s="285"/>
      <c r="K76" s="278"/>
      <c r="L76" s="835"/>
      <c r="M76" s="836"/>
      <c r="N76" s="286"/>
    </row>
    <row r="77" spans="1:14">
      <c r="B77" s="46"/>
      <c r="C77" s="47"/>
      <c r="D77" s="47"/>
      <c r="E77" s="47"/>
      <c r="F77" s="47"/>
      <c r="G77" s="47"/>
      <c r="H77" s="310"/>
      <c r="I77" s="278"/>
      <c r="J77" s="285"/>
      <c r="K77" s="278"/>
      <c r="L77" s="835"/>
      <c r="M77" s="836"/>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20"/>
      <c r="M79" s="821"/>
      <c r="N79" s="127"/>
    </row>
    <row r="80" spans="1:14" ht="15.75" thickBot="1">
      <c r="B80" s="837" t="s">
        <v>953</v>
      </c>
      <c r="C80" s="838"/>
      <c r="D80" s="838"/>
      <c r="E80" s="838"/>
      <c r="F80" s="838"/>
      <c r="G80" s="838"/>
      <c r="H80" s="838"/>
      <c r="I80" s="838"/>
      <c r="J80" s="838"/>
      <c r="K80" s="838"/>
      <c r="L80" s="838"/>
      <c r="M80" s="83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7" t="s">
        <v>963</v>
      </c>
      <c r="C84" s="858"/>
      <c r="D84" s="858"/>
      <c r="E84" s="858"/>
      <c r="F84" s="858"/>
      <c r="G84" s="858"/>
      <c r="H84" s="858"/>
      <c r="I84" s="73" t="s">
        <v>964</v>
      </c>
      <c r="J84" s="75" t="s">
        <v>1410</v>
      </c>
      <c r="K84" s="74" t="s">
        <v>966</v>
      </c>
      <c r="L84" s="859" t="s">
        <v>950</v>
      </c>
      <c r="M84" s="860"/>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8"/>
      <c r="C90" s="819"/>
      <c r="D90" s="819"/>
      <c r="E90" s="819"/>
      <c r="F90" s="819"/>
      <c r="G90" s="819"/>
      <c r="H90" s="819"/>
      <c r="I90" s="126"/>
      <c r="J90" s="126"/>
      <c r="K90" s="126"/>
      <c r="L90" s="919"/>
      <c r="M90" s="919"/>
      <c r="N90" s="45"/>
    </row>
    <row r="91" spans="1:15" ht="15.75" thickBot="1">
      <c r="B91" s="837" t="s">
        <v>953</v>
      </c>
      <c r="C91" s="838"/>
      <c r="D91" s="838"/>
      <c r="E91" s="838"/>
      <c r="F91" s="838"/>
      <c r="G91" s="838"/>
      <c r="H91" s="838"/>
      <c r="I91" s="838"/>
      <c r="J91" s="838"/>
      <c r="K91" s="838"/>
      <c r="L91" s="838"/>
      <c r="M91" s="839"/>
      <c r="N91" s="300">
        <f>SUM(N85:N90)</f>
        <v>41336.200695078456</v>
      </c>
    </row>
    <row r="92" spans="1:15" ht="15.75" thickBot="1">
      <c r="B92" s="33"/>
      <c r="C92" s="34"/>
      <c r="D92" s="34"/>
      <c r="E92" s="34"/>
      <c r="F92" s="34"/>
      <c r="G92" s="34"/>
      <c r="H92" s="34"/>
      <c r="I92" s="34"/>
      <c r="J92" s="34"/>
      <c r="K92" s="34"/>
      <c r="L92" s="34"/>
      <c r="M92" s="34"/>
      <c r="N92" s="35"/>
    </row>
    <row r="93" spans="1:15" ht="15.75" thickBot="1">
      <c r="B93" s="831" t="s">
        <v>967</v>
      </c>
      <c r="C93" s="832"/>
      <c r="D93" s="832"/>
      <c r="E93" s="832"/>
      <c r="F93" s="832"/>
      <c r="G93" s="832"/>
      <c r="H93" s="832"/>
      <c r="I93" s="832"/>
      <c r="J93" s="832"/>
      <c r="K93" s="832"/>
      <c r="L93" s="832"/>
      <c r="M93" s="833"/>
      <c r="N93" s="99">
        <f>N49+N69+N80+N91</f>
        <v>363689.65284852579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22" t="s">
        <v>969</v>
      </c>
      <c r="C97" s="823"/>
      <c r="D97" s="823"/>
      <c r="E97" s="823"/>
      <c r="F97" s="823"/>
      <c r="G97" s="823"/>
      <c r="H97" s="823"/>
      <c r="I97" s="313"/>
      <c r="J97" s="333"/>
      <c r="K97" s="301" t="s">
        <v>970</v>
      </c>
      <c r="L97" s="861" t="s">
        <v>971</v>
      </c>
      <c r="M97" s="862"/>
      <c r="N97" s="302"/>
    </row>
    <row r="98" spans="1:14">
      <c r="B98" s="863" t="s">
        <v>972</v>
      </c>
      <c r="C98" s="864"/>
      <c r="D98" s="864"/>
      <c r="E98" s="864"/>
      <c r="F98" s="864"/>
      <c r="G98" s="864"/>
      <c r="H98" s="864"/>
      <c r="I98" s="87"/>
      <c r="J98" s="88"/>
      <c r="K98" s="303">
        <v>0.2</v>
      </c>
      <c r="L98" s="865">
        <f>N93*K98</f>
        <v>72737.93056970516</v>
      </c>
      <c r="M98" s="866"/>
      <c r="N98" s="51"/>
    </row>
    <row r="99" spans="1:14">
      <c r="B99" s="89" t="s">
        <v>973</v>
      </c>
      <c r="C99" s="90"/>
      <c r="D99" s="90"/>
      <c r="E99" s="90"/>
      <c r="F99" s="90"/>
      <c r="G99" s="90"/>
      <c r="H99" s="90"/>
      <c r="I99" s="87"/>
      <c r="J99" s="88"/>
      <c r="K99" s="303">
        <v>0.05</v>
      </c>
      <c r="L99" s="865">
        <f>N93*K99</f>
        <v>18184.48264242629</v>
      </c>
      <c r="M99" s="866"/>
      <c r="N99" s="51"/>
    </row>
    <row r="100" spans="1:14" ht="15.75" thickBot="1">
      <c r="B100" s="91" t="s">
        <v>974</v>
      </c>
      <c r="C100" s="92"/>
      <c r="D100" s="92"/>
      <c r="E100" s="92"/>
      <c r="F100" s="92"/>
      <c r="G100" s="92"/>
      <c r="H100" s="92"/>
      <c r="I100" s="93"/>
      <c r="J100" s="94"/>
      <c r="K100" s="304">
        <v>0.05</v>
      </c>
      <c r="L100" s="867">
        <f>N93*K100</f>
        <v>18184.48264242629</v>
      </c>
      <c r="M100" s="868"/>
      <c r="N100" s="51"/>
    </row>
    <row r="101" spans="1:14" ht="15.75" thickBot="1">
      <c r="B101" s="831" t="s">
        <v>953</v>
      </c>
      <c r="C101" s="832"/>
      <c r="D101" s="832"/>
      <c r="E101" s="832"/>
      <c r="F101" s="832"/>
      <c r="G101" s="832"/>
      <c r="H101" s="832"/>
      <c r="I101" s="832"/>
      <c r="J101" s="832"/>
      <c r="K101" s="832"/>
      <c r="L101" s="832"/>
      <c r="M101" s="833"/>
      <c r="N101" s="52">
        <f>L98+L99+L100</f>
        <v>109106.89585455773</v>
      </c>
    </row>
    <row r="102" spans="1:14" ht="15.75" thickBot="1">
      <c r="B102" s="33"/>
      <c r="C102" s="34"/>
      <c r="D102" s="34"/>
      <c r="E102" s="34"/>
      <c r="F102" s="34"/>
      <c r="G102" s="34"/>
      <c r="H102" s="34"/>
      <c r="I102" s="34"/>
      <c r="J102" s="34"/>
      <c r="K102" s="34"/>
      <c r="L102" s="34"/>
      <c r="M102" s="34"/>
      <c r="N102" s="35"/>
    </row>
    <row r="103" spans="1:14" ht="15.75" thickBot="1">
      <c r="A103" t="s">
        <v>2016</v>
      </c>
      <c r="B103" s="831" t="s">
        <v>975</v>
      </c>
      <c r="C103" s="832"/>
      <c r="D103" s="832"/>
      <c r="E103" s="832"/>
      <c r="F103" s="832"/>
      <c r="G103" s="832"/>
      <c r="H103" s="832"/>
      <c r="I103" s="832"/>
      <c r="J103" s="832"/>
      <c r="K103" s="832"/>
      <c r="L103" s="832"/>
      <c r="M103" s="833"/>
      <c r="N103" s="187">
        <f>N93+N101</f>
        <v>472796.54870308354</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73" t="s">
        <v>2218</v>
      </c>
      <c r="C120" s="974"/>
      <c r="D120" s="974"/>
      <c r="E120" s="974"/>
      <c r="F120" s="974"/>
      <c r="G120" s="974"/>
      <c r="H120" s="974"/>
      <c r="I120" s="974"/>
      <c r="J120" s="974"/>
      <c r="K120" s="974"/>
      <c r="L120" s="974"/>
      <c r="M120" s="974"/>
      <c r="N120" s="975"/>
    </row>
    <row r="121" spans="2:14" ht="15" customHeight="1">
      <c r="B121" s="973"/>
      <c r="C121" s="974"/>
      <c r="D121" s="974"/>
      <c r="E121" s="974"/>
      <c r="F121" s="974"/>
      <c r="G121" s="974"/>
      <c r="H121" s="974"/>
      <c r="I121" s="974"/>
      <c r="J121" s="974"/>
      <c r="K121" s="974"/>
      <c r="L121" s="974"/>
      <c r="M121" s="974"/>
      <c r="N121" s="975"/>
    </row>
    <row r="122" spans="2:14" ht="30" customHeight="1">
      <c r="B122" s="976" t="s">
        <v>2219</v>
      </c>
      <c r="C122" s="977"/>
      <c r="D122" s="977"/>
      <c r="E122" s="977"/>
      <c r="F122" s="977"/>
      <c r="G122" s="977"/>
      <c r="H122" s="977"/>
      <c r="I122" s="977"/>
      <c r="J122" s="977"/>
      <c r="K122" s="977"/>
      <c r="L122" s="977"/>
      <c r="M122" s="977"/>
      <c r="N122" s="978"/>
    </row>
    <row r="123" spans="2:14">
      <c r="B123" s="976"/>
      <c r="C123" s="977"/>
      <c r="D123" s="977"/>
      <c r="E123" s="977"/>
      <c r="F123" s="977"/>
      <c r="G123" s="977"/>
      <c r="H123" s="977"/>
      <c r="I123" s="977"/>
      <c r="J123" s="977"/>
      <c r="K123" s="977"/>
      <c r="L123" s="977"/>
      <c r="M123" s="977"/>
      <c r="N123" s="978"/>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9"/>
      <c r="K133" s="979"/>
      <c r="L133" s="979"/>
      <c r="M133" s="979"/>
      <c r="N133" s="980"/>
    </row>
    <row r="134" spans="2:14" ht="15.75" thickBot="1">
      <c r="B134" s="418" t="s">
        <v>2221</v>
      </c>
      <c r="C134" s="419"/>
      <c r="D134" s="419"/>
      <c r="E134" s="258"/>
      <c r="F134" s="258"/>
      <c r="G134" s="258"/>
      <c r="H134" s="258"/>
      <c r="I134" s="258"/>
      <c r="J134" s="981"/>
      <c r="K134" s="981"/>
      <c r="L134" s="981"/>
      <c r="M134" s="981"/>
      <c r="N134" s="98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224</v>
      </c>
      <c r="B36" s="844" t="str">
        <f>VLOOKUP(A36,EQUIPOS!A6:D154,3,FALSE)</f>
        <v>Equipo de Medición (Deformimetros Eléctricos, Mecánicos, Celdas de Carga,  Etc.)</v>
      </c>
      <c r="C36" s="845"/>
      <c r="D36" s="845"/>
      <c r="E36" s="845"/>
      <c r="F36" s="845"/>
      <c r="G36" s="845"/>
      <c r="H36" s="846"/>
      <c r="I36" s="266"/>
      <c r="J36" s="267"/>
      <c r="K36" s="268">
        <f>VLOOKUP(A36,EQUIPOS!A6:D163,4,FALSE)</f>
        <v>212491.97562745944</v>
      </c>
      <c r="L36" s="269"/>
      <c r="M36" s="335">
        <v>3.3333333330000001</v>
      </c>
      <c r="N36" s="271">
        <f>K36/M36</f>
        <v>63747.592694612591</v>
      </c>
    </row>
    <row r="37" spans="1:14">
      <c r="A37" s="113" t="s">
        <v>125</v>
      </c>
      <c r="B37" s="844" t="str">
        <f>VLOOKUP(A37,EQUIPOS!A7:D154,3,FALSE)</f>
        <v>Bomba para gato de tensionamiento</v>
      </c>
      <c r="C37" s="845"/>
      <c r="D37" s="845"/>
      <c r="E37" s="845"/>
      <c r="F37" s="845"/>
      <c r="G37" s="845"/>
      <c r="H37" s="846"/>
      <c r="I37" s="420"/>
      <c r="J37" s="421"/>
      <c r="K37" s="268">
        <f>VLOOKUP(A37,EQUIPOS!A7:D164,4,FALSE)</f>
        <v>55946.687464794239</v>
      </c>
      <c r="L37" s="334"/>
      <c r="M37" s="335">
        <v>0.1</v>
      </c>
      <c r="N37" s="271">
        <f>K37/M37</f>
        <v>559466.87464794237</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168072.31119168765</v>
      </c>
      <c r="L38" s="422"/>
      <c r="M38" s="423">
        <v>0.1</v>
      </c>
      <c r="N38" s="271">
        <f>K38/M38</f>
        <v>1680723.1119168764</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2303937.5792594315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35">
        <f>VLOOKUP(A60,TRANSPORTE!A2:D117,4,FALSE)</f>
        <v>1402.2271640256026</v>
      </c>
      <c r="M60" s="836"/>
      <c r="N60" s="286">
        <f>K60*L60</f>
        <v>21033.407460384038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21033.407460384038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6101.0196361652497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2331072.0063559809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466214.4012711962</v>
      </c>
      <c r="M84" s="866"/>
      <c r="N84" s="51"/>
    </row>
    <row r="85" spans="1:14">
      <c r="B85" s="89" t="s">
        <v>973</v>
      </c>
      <c r="C85" s="90"/>
      <c r="D85" s="90"/>
      <c r="E85" s="90"/>
      <c r="F85" s="90"/>
      <c r="G85" s="90"/>
      <c r="H85" s="90"/>
      <c r="I85" s="87"/>
      <c r="J85" s="88"/>
      <c r="K85" s="303">
        <v>0.05</v>
      </c>
      <c r="L85" s="865">
        <f>N79*K85</f>
        <v>116553.60031779905</v>
      </c>
      <c r="M85" s="866"/>
      <c r="N85" s="51"/>
    </row>
    <row r="86" spans="1:14" ht="15.75" thickBot="1">
      <c r="B86" s="91" t="s">
        <v>974</v>
      </c>
      <c r="C86" s="92"/>
      <c r="D86" s="92"/>
      <c r="E86" s="92"/>
      <c r="F86" s="92"/>
      <c r="G86" s="92"/>
      <c r="H86" s="92"/>
      <c r="I86" s="93"/>
      <c r="J86" s="94"/>
      <c r="K86" s="304">
        <v>0.05</v>
      </c>
      <c r="L86" s="867">
        <f>N79*K86</f>
        <v>116553.60031779905</v>
      </c>
      <c r="M86" s="868"/>
      <c r="N86" s="51"/>
    </row>
    <row r="87" spans="1:14" ht="15.75" thickBot="1">
      <c r="B87" s="831" t="s">
        <v>953</v>
      </c>
      <c r="C87" s="832"/>
      <c r="D87" s="832"/>
      <c r="E87" s="832"/>
      <c r="F87" s="832"/>
      <c r="G87" s="832"/>
      <c r="H87" s="832"/>
      <c r="I87" s="832"/>
      <c r="J87" s="832"/>
      <c r="K87" s="832"/>
      <c r="L87" s="832"/>
      <c r="M87" s="833"/>
      <c r="N87" s="52">
        <f>L84+L85+L86</f>
        <v>699321.60190679424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3030393.608262775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335">
        <v>2</v>
      </c>
      <c r="N36" s="271">
        <f>K36/M36</f>
        <v>1780.1218738798166</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7807.1059325871956</v>
      </c>
      <c r="L37" s="334"/>
      <c r="M37" s="335">
        <v>2</v>
      </c>
      <c r="N37" s="271">
        <f>K37/M37</f>
        <v>3903.5529662935978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1681.7452725900498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7365.4201127634642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50987.976056875385</v>
      </c>
      <c r="N48" s="271">
        <f>K48*M48</f>
        <v>234544.68986162674</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6262.451905269907</v>
      </c>
      <c r="N49" s="271">
        <f>K49*M49</f>
        <v>6262.451905269907</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430858.26341178664</v>
      </c>
      <c r="N50" s="271">
        <f>K50*M50</f>
        <v>430858.26341178664</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23791.111225367771</v>
      </c>
      <c r="N51" s="271">
        <f>K51*M51</f>
        <v>109439.11163669174</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781104.51681537507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1429.0106153116624</v>
      </c>
      <c r="M60" s="836"/>
      <c r="N60" s="286">
        <f>K60*L60</f>
        <v>1429.0106153116624</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1429.0106153116624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823533.85299525119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164706.77059905024</v>
      </c>
      <c r="M84" s="866"/>
      <c r="N84" s="51"/>
    </row>
    <row r="85" spans="1:14">
      <c r="B85" s="89" t="s">
        <v>973</v>
      </c>
      <c r="C85" s="90"/>
      <c r="D85" s="90"/>
      <c r="E85" s="90"/>
      <c r="F85" s="90"/>
      <c r="G85" s="90"/>
      <c r="H85" s="90"/>
      <c r="I85" s="87"/>
      <c r="J85" s="88"/>
      <c r="K85" s="303">
        <v>0.05</v>
      </c>
      <c r="L85" s="865">
        <f>N79*K85</f>
        <v>41176.692649762561</v>
      </c>
      <c r="M85" s="866"/>
      <c r="N85" s="51"/>
    </row>
    <row r="86" spans="1:14" ht="15.75" thickBot="1">
      <c r="B86" s="91" t="s">
        <v>974</v>
      </c>
      <c r="C86" s="92"/>
      <c r="D86" s="92"/>
      <c r="E86" s="92"/>
      <c r="F86" s="92"/>
      <c r="G86" s="92"/>
      <c r="H86" s="92"/>
      <c r="I86" s="93"/>
      <c r="J86" s="94"/>
      <c r="K86" s="304">
        <v>0.05</v>
      </c>
      <c r="L86" s="867">
        <f>N79*K86</f>
        <v>41176.692649762561</v>
      </c>
      <c r="M86" s="868"/>
      <c r="N86" s="51"/>
    </row>
    <row r="87" spans="1:14" ht="15.75" thickBot="1">
      <c r="B87" s="831" t="s">
        <v>953</v>
      </c>
      <c r="C87" s="832"/>
      <c r="D87" s="832"/>
      <c r="E87" s="832"/>
      <c r="F87" s="832"/>
      <c r="G87" s="832"/>
      <c r="H87" s="832"/>
      <c r="I87" s="832"/>
      <c r="J87" s="832"/>
      <c r="K87" s="832"/>
      <c r="L87" s="832"/>
      <c r="M87" s="833"/>
      <c r="N87" s="52">
        <f>L84+L85+L86</f>
        <v>247060.15589857535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1070594.0088938265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335">
        <v>2</v>
      </c>
      <c r="N36" s="271">
        <f>K36/M36</f>
        <v>1780.1218738798166</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7807.1059325871956</v>
      </c>
      <c r="L37" s="334"/>
      <c r="M37" s="335">
        <v>2</v>
      </c>
      <c r="N37" s="271">
        <f>K37/M37</f>
        <v>3903.5529662935978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7032.0256014684401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50987.976056875385</v>
      </c>
      <c r="N48" s="271">
        <f>K48*M48</f>
        <v>234544.68986162674</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6262.451905269907</v>
      </c>
      <c r="N49" s="271">
        <f>K49*M49</f>
        <v>6262.451905269907</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417130.04876252363</v>
      </c>
      <c r="N50" s="271">
        <f>K50*M50</f>
        <v>417130.04876252363</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23791.111225367771</v>
      </c>
      <c r="N51" s="271">
        <f>K51*M51</f>
        <v>109439.11163669174</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767376.302166112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1429.0106153116624</v>
      </c>
      <c r="M60" s="836"/>
      <c r="N60" s="286">
        <f>K60*L60</f>
        <v>1429.0106153116624</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1429.0106153116624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802804.35360879253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160560.87072175852</v>
      </c>
      <c r="M84" s="866"/>
      <c r="N84" s="51"/>
    </row>
    <row r="85" spans="1:14">
      <c r="B85" s="89" t="s">
        <v>973</v>
      </c>
      <c r="C85" s="90"/>
      <c r="D85" s="90"/>
      <c r="E85" s="90"/>
      <c r="F85" s="90"/>
      <c r="G85" s="90"/>
      <c r="H85" s="90"/>
      <c r="I85" s="87"/>
      <c r="J85" s="88"/>
      <c r="K85" s="303">
        <v>0.05</v>
      </c>
      <c r="L85" s="865">
        <f>N79*K85</f>
        <v>40140.217680439629</v>
      </c>
      <c r="M85" s="866"/>
      <c r="N85" s="51"/>
    </row>
    <row r="86" spans="1:14" ht="15.75" thickBot="1">
      <c r="B86" s="91" t="s">
        <v>974</v>
      </c>
      <c r="C86" s="92"/>
      <c r="D86" s="92"/>
      <c r="E86" s="92"/>
      <c r="F86" s="92"/>
      <c r="G86" s="92"/>
      <c r="H86" s="92"/>
      <c r="I86" s="93"/>
      <c r="J86" s="94"/>
      <c r="K86" s="304">
        <v>0.05</v>
      </c>
      <c r="L86" s="867">
        <f>N79*K86</f>
        <v>40140.217680439629</v>
      </c>
      <c r="M86" s="868"/>
      <c r="N86" s="51"/>
    </row>
    <row r="87" spans="1:14" ht="15.75" thickBot="1">
      <c r="B87" s="831" t="s">
        <v>953</v>
      </c>
      <c r="C87" s="832"/>
      <c r="D87" s="832"/>
      <c r="E87" s="832"/>
      <c r="F87" s="832"/>
      <c r="G87" s="832"/>
      <c r="H87" s="832"/>
      <c r="I87" s="832"/>
      <c r="J87" s="832"/>
      <c r="K87" s="832"/>
      <c r="L87" s="832"/>
      <c r="M87" s="833"/>
      <c r="N87" s="52">
        <f>L84+L85+L86</f>
        <v>240841.30608263781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1043645.6596914304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335">
        <v>2</v>
      </c>
      <c r="N36" s="271">
        <f>K36/M36</f>
        <v>1780.1218738798166</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7807.1059325871956</v>
      </c>
      <c r="L37" s="334"/>
      <c r="M37" s="335">
        <v>2</v>
      </c>
      <c r="N37" s="271">
        <f>K37/M37</f>
        <v>3903.5529662935978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7032.0256014684401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403403.07323363691</v>
      </c>
      <c r="N48" s="271">
        <f>K48*M48</f>
        <v>403403.07323363691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6262.451905269907</v>
      </c>
      <c r="N49" s="271">
        <f>K49*M49</f>
        <v>6262.451905269907</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23791.111225367771</v>
      </c>
      <c r="N50" s="271">
        <f>K50*M50</f>
        <v>109439.11163669174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519104.63677559857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1429.0106153116624</v>
      </c>
      <c r="M60" s="836"/>
      <c r="N60" s="286">
        <f>K60*L60</f>
        <v>1429.0106153116624</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1429.0106153116624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554532.68821827916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110906.53764365584</v>
      </c>
      <c r="M84" s="866"/>
      <c r="N84" s="51"/>
    </row>
    <row r="85" spans="1:14">
      <c r="B85" s="89" t="s">
        <v>973</v>
      </c>
      <c r="C85" s="90"/>
      <c r="D85" s="90"/>
      <c r="E85" s="90"/>
      <c r="F85" s="90"/>
      <c r="G85" s="90"/>
      <c r="H85" s="90"/>
      <c r="I85" s="87"/>
      <c r="J85" s="88"/>
      <c r="K85" s="303">
        <v>0.05</v>
      </c>
      <c r="L85" s="865">
        <f>N79*K85</f>
        <v>27726.634410913961</v>
      </c>
      <c r="M85" s="866"/>
      <c r="N85" s="51"/>
    </row>
    <row r="86" spans="1:14" ht="15.75" thickBot="1">
      <c r="B86" s="91" t="s">
        <v>974</v>
      </c>
      <c r="C86" s="92"/>
      <c r="D86" s="92"/>
      <c r="E86" s="92"/>
      <c r="F86" s="92"/>
      <c r="G86" s="92"/>
      <c r="H86" s="92"/>
      <c r="I86" s="93"/>
      <c r="J86" s="94"/>
      <c r="K86" s="304">
        <v>0.05</v>
      </c>
      <c r="L86" s="867">
        <f>N79*K86</f>
        <v>27726.634410913961</v>
      </c>
      <c r="M86" s="868"/>
      <c r="N86" s="51"/>
    </row>
    <row r="87" spans="1:14" ht="15.75" thickBot="1">
      <c r="B87" s="831" t="s">
        <v>953</v>
      </c>
      <c r="C87" s="832"/>
      <c r="D87" s="832"/>
      <c r="E87" s="832"/>
      <c r="F87" s="832"/>
      <c r="G87" s="832"/>
      <c r="H87" s="832"/>
      <c r="I87" s="832"/>
      <c r="J87" s="832"/>
      <c r="K87" s="832"/>
      <c r="L87" s="832"/>
      <c r="M87" s="833"/>
      <c r="N87" s="52">
        <f>L84+L85+L86</f>
        <v>166359.80646548379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720892.49468376301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3560.2437477596332</v>
      </c>
      <c r="L36" s="269"/>
      <c r="M36" s="335">
        <v>2</v>
      </c>
      <c r="N36" s="271">
        <f>K36/M36</f>
        <v>1780.1218738798166</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7807.1059325871956</v>
      </c>
      <c r="L37" s="334"/>
      <c r="M37" s="335">
        <v>2</v>
      </c>
      <c r="N37" s="271">
        <f>K37/M37</f>
        <v>3903.5529662935978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7032.0256014684401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374892.15249486163</v>
      </c>
      <c r="N48" s="271">
        <f>K48*M48</f>
        <v>374892.15249486163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6262.451905269907</v>
      </c>
      <c r="N49" s="271">
        <f>K49*M49</f>
        <v>6262.451905269907</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5088.1971948649034</v>
      </c>
      <c r="N50" s="271">
        <f>K50*M50</f>
        <v>23405.707096378555</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404560.31149651011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1429.0106153116624</v>
      </c>
      <c r="M60" s="836"/>
      <c r="N60" s="286">
        <f>K60*L60</f>
        <v>1429.0106153116624</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1429.0106153116624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439988.36293919076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87997.672587838155</v>
      </c>
      <c r="M84" s="866"/>
      <c r="N84" s="51"/>
    </row>
    <row r="85" spans="1:14">
      <c r="B85" s="89" t="s">
        <v>973</v>
      </c>
      <c r="C85" s="90"/>
      <c r="D85" s="90"/>
      <c r="E85" s="90"/>
      <c r="F85" s="90"/>
      <c r="G85" s="90"/>
      <c r="H85" s="90"/>
      <c r="I85" s="87"/>
      <c r="J85" s="88"/>
      <c r="K85" s="303">
        <v>0.05</v>
      </c>
      <c r="L85" s="865">
        <f>N79*K85</f>
        <v>21999.418146959539</v>
      </c>
      <c r="M85" s="866"/>
      <c r="N85" s="51"/>
    </row>
    <row r="86" spans="1:14" ht="15.75" thickBot="1">
      <c r="B86" s="91" t="s">
        <v>974</v>
      </c>
      <c r="C86" s="92"/>
      <c r="D86" s="92"/>
      <c r="E86" s="92"/>
      <c r="F86" s="92"/>
      <c r="G86" s="92"/>
      <c r="H86" s="92"/>
      <c r="I86" s="93"/>
      <c r="J86" s="94"/>
      <c r="K86" s="304">
        <v>0.05</v>
      </c>
      <c r="L86" s="867">
        <f>N79*K86</f>
        <v>21999.418146959539</v>
      </c>
      <c r="M86" s="868"/>
      <c r="N86" s="51"/>
    </row>
    <row r="87" spans="1:14" ht="15.75" thickBot="1">
      <c r="B87" s="831" t="s">
        <v>953</v>
      </c>
      <c r="C87" s="832"/>
      <c r="D87" s="832"/>
      <c r="E87" s="832"/>
      <c r="F87" s="832"/>
      <c r="G87" s="832"/>
      <c r="H87" s="832"/>
      <c r="I87" s="832"/>
      <c r="J87" s="832"/>
      <c r="K87" s="832"/>
      <c r="L87" s="832"/>
      <c r="M87" s="833"/>
      <c r="N87" s="52">
        <f>L84+L85+L86</f>
        <v>131996.50888175724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571984.87182094797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6357.5781209993447</v>
      </c>
      <c r="L36" s="269"/>
      <c r="M36" s="335">
        <v>1</v>
      </c>
      <c r="N36" s="271">
        <f>K36/M36</f>
        <v>6357.5781209993447</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7807.1059325871956</v>
      </c>
      <c r="L37" s="334"/>
      <c r="M37" s="335">
        <v>1</v>
      </c>
      <c r="N37" s="271">
        <f>K37/M37</f>
        <v>7807.1059325871956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17538.023076176592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77262.799935324263</v>
      </c>
      <c r="N48" s="271">
        <f>K48*M48</f>
        <v>73399.659938558048</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71.022752511655938</v>
      </c>
      <c r="N49" s="271">
        <f>K49*M49</f>
        <v>12073.867926981509</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37277.739052353216</v>
      </c>
      <c r="N50" s="271">
        <f>K50*M50</f>
        <v>20502.756478794272</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412.3459403556389</v>
      </c>
      <c r="N51" s="271">
        <f>K51*M51</f>
        <v>123703.78210669167</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5088.1971948649034</v>
      </c>
      <c r="N52" s="271">
        <f>K52*M52</f>
        <v>15773.411304081201</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245453.47775510669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35">
        <f>VLOOKUP(A64,TRANSPORTE!A2:D117,4,FALSE)</f>
        <v>1402.2271640256026</v>
      </c>
      <c r="M64" s="836"/>
      <c r="N64" s="286">
        <f>K64*L64</f>
        <v>771.22494021408147</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35">
        <f>VLOOKUP(A65,TRANSPORTE!A3:D117,4,FALSE)</f>
        <v>1402.2271640256026</v>
      </c>
      <c r="M65" s="836"/>
      <c r="N65" s="286">
        <f>K65*L65</f>
        <v>1332.1158058243225</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2103.3407460384042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332561.62202912266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66512.324405824533</v>
      </c>
      <c r="M88" s="866"/>
      <c r="N88" s="51"/>
    </row>
    <row r="89" spans="1:14">
      <c r="B89" s="89" t="s">
        <v>973</v>
      </c>
      <c r="C89" s="90"/>
      <c r="D89" s="90"/>
      <c r="E89" s="90"/>
      <c r="F89" s="90"/>
      <c r="G89" s="90"/>
      <c r="H89" s="90"/>
      <c r="I89" s="87"/>
      <c r="J89" s="88"/>
      <c r="K89" s="303">
        <v>0.05</v>
      </c>
      <c r="L89" s="865">
        <f>N83*K89</f>
        <v>16628.081101456133</v>
      </c>
      <c r="M89" s="866"/>
      <c r="N89" s="51"/>
    </row>
    <row r="90" spans="1:14" ht="15.75" thickBot="1">
      <c r="B90" s="91" t="s">
        <v>974</v>
      </c>
      <c r="C90" s="92"/>
      <c r="D90" s="92"/>
      <c r="E90" s="92"/>
      <c r="F90" s="92"/>
      <c r="G90" s="92"/>
      <c r="H90" s="92"/>
      <c r="I90" s="93"/>
      <c r="J90" s="94"/>
      <c r="K90" s="304">
        <v>0.05</v>
      </c>
      <c r="L90" s="867">
        <f>N83*K90</f>
        <v>16628.081101456133</v>
      </c>
      <c r="M90" s="868"/>
      <c r="N90" s="51"/>
    </row>
    <row r="91" spans="1:14" ht="15.75" thickBot="1">
      <c r="B91" s="831" t="s">
        <v>953</v>
      </c>
      <c r="C91" s="832"/>
      <c r="D91" s="832"/>
      <c r="E91" s="832"/>
      <c r="F91" s="832"/>
      <c r="G91" s="832"/>
      <c r="H91" s="832"/>
      <c r="I91" s="832"/>
      <c r="J91" s="832"/>
      <c r="K91" s="832"/>
      <c r="L91" s="832"/>
      <c r="M91" s="833"/>
      <c r="N91" s="52">
        <f>L88+L89+L90</f>
        <v>99768.486608736799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432330.10863785946</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6357.5781209993447</v>
      </c>
      <c r="L36" s="269"/>
      <c r="M36" s="335">
        <v>1</v>
      </c>
      <c r="N36" s="271">
        <f>K36/M36</f>
        <v>6357.5781209993447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9730.917143589395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77262.799935324263</v>
      </c>
      <c r="N48" s="271">
        <f>K48*M48</f>
        <v>64900.751945672382</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71.022752511655938</v>
      </c>
      <c r="N49" s="271">
        <f>K49*M49</f>
        <v>13139.209214656348</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37277.739052353216</v>
      </c>
      <c r="N50" s="271">
        <f>K50*M50</f>
        <v>23484.975602982526</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412.3459403556389</v>
      </c>
      <c r="N51" s="271">
        <f>K51*M51</f>
        <v>107209.94449246611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208734.88125577738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35">
        <f>VLOOKUP(A64,TRANSPORTE!A2:D117,4,FALSE)</f>
        <v>1402.2271640256026</v>
      </c>
      <c r="M64" s="836"/>
      <c r="N64" s="286">
        <f>K64*L64</f>
        <v>883.40311333612965</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35">
        <f>VLOOKUP(A65,TRANSPORTE!A3:D117,4,FALSE)</f>
        <v>1402.2271640256026</v>
      </c>
      <c r="M65" s="836"/>
      <c r="N65" s="286">
        <f>K65*L65</f>
        <v>1177.8708177815063</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2061.273931117636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287993.85278228542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57598.770556457086</v>
      </c>
      <c r="M88" s="866"/>
      <c r="N88" s="51"/>
    </row>
    <row r="89" spans="1:14">
      <c r="B89" s="89" t="s">
        <v>973</v>
      </c>
      <c r="C89" s="90"/>
      <c r="D89" s="90"/>
      <c r="E89" s="90"/>
      <c r="F89" s="90"/>
      <c r="G89" s="90"/>
      <c r="H89" s="90"/>
      <c r="I89" s="87"/>
      <c r="J89" s="88"/>
      <c r="K89" s="303">
        <v>0.05</v>
      </c>
      <c r="L89" s="865">
        <f>N83*K89</f>
        <v>14399.692639114272</v>
      </c>
      <c r="M89" s="866"/>
      <c r="N89" s="51"/>
    </row>
    <row r="90" spans="1:14" ht="15.75" thickBot="1">
      <c r="B90" s="91" t="s">
        <v>974</v>
      </c>
      <c r="C90" s="92"/>
      <c r="D90" s="92"/>
      <c r="E90" s="92"/>
      <c r="F90" s="92"/>
      <c r="G90" s="92"/>
      <c r="H90" s="92"/>
      <c r="I90" s="93"/>
      <c r="J90" s="94"/>
      <c r="K90" s="304">
        <v>0.05</v>
      </c>
      <c r="L90" s="867">
        <f>N83*K90</f>
        <v>14399.692639114272</v>
      </c>
      <c r="M90" s="868"/>
      <c r="N90" s="51"/>
    </row>
    <row r="91" spans="1:14" ht="15.75" thickBot="1">
      <c r="B91" s="831" t="s">
        <v>953</v>
      </c>
      <c r="C91" s="832"/>
      <c r="D91" s="832"/>
      <c r="E91" s="832"/>
      <c r="F91" s="832"/>
      <c r="G91" s="832"/>
      <c r="H91" s="832"/>
      <c r="I91" s="832"/>
      <c r="J91" s="832"/>
      <c r="K91" s="832"/>
      <c r="L91" s="832"/>
      <c r="M91" s="833"/>
      <c r="N91" s="52">
        <f>L88+L89+L90</f>
        <v>86398.155834685633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374392.00861697108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6357.5781209993447</v>
      </c>
      <c r="L36" s="269"/>
      <c r="M36" s="335">
        <v>1</v>
      </c>
      <c r="N36" s="271">
        <f>K36/M36</f>
        <v>6357.5781209993447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2698.6712180720406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9056.2493390713862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77262.799935324263</v>
      </c>
      <c r="N48" s="271">
        <f>K48*M48</f>
        <v>38940.451167403429</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71.022752511655938</v>
      </c>
      <c r="N49" s="271">
        <f>K49*M49</f>
        <v>7883.5255287938089</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62854.641408301592</v>
      </c>
      <c r="N50" s="271">
        <f>K50*M50</f>
        <v>25141.856563320638</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37277.739052353216</v>
      </c>
      <c r="N51" s="271">
        <f>K51*M51</f>
        <v>14090.985361789515</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412.3459403556389</v>
      </c>
      <c r="N52" s="271">
        <f>K52*M52</f>
        <v>64325.96669547967</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150382.78531678708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35">
        <f>VLOOKUP(A64,TRANSPORTE!A2:D117,4,FALSE)</f>
        <v>1402.2271640256026</v>
      </c>
      <c r="M64" s="836"/>
      <c r="N64" s="286">
        <f>K64*L64</f>
        <v>530.04186800167781</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35">
        <f>VLOOKUP(A65,TRANSPORTE!A3:D117,4,FALSE)</f>
        <v>1402.2271640256026</v>
      </c>
      <c r="M65" s="836"/>
      <c r="N65" s="286">
        <f>K65*L65</f>
        <v>706.72249066890379</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35">
        <f>VLOOKUP(A66,TRANSPORTE!A3:D117,4,FALSE)</f>
        <v>1402.2271640256026</v>
      </c>
      <c r="M66" s="836"/>
      <c r="N66" s="286">
        <f>K66*L66</f>
        <v>560.89086561024112</v>
      </c>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1797.6552242808229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53973.424361440804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215210.11424158007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43042.022848316017</v>
      </c>
      <c r="M88" s="866"/>
      <c r="N88" s="51"/>
    </row>
    <row r="89" spans="1:14">
      <c r="B89" s="89" t="s">
        <v>973</v>
      </c>
      <c r="C89" s="90"/>
      <c r="D89" s="90"/>
      <c r="E89" s="90"/>
      <c r="F89" s="90"/>
      <c r="G89" s="90"/>
      <c r="H89" s="90"/>
      <c r="I89" s="87"/>
      <c r="J89" s="88"/>
      <c r="K89" s="303">
        <v>0.05</v>
      </c>
      <c r="L89" s="865">
        <f>N83*K89</f>
        <v>10760.505712079004</v>
      </c>
      <c r="M89" s="866"/>
      <c r="N89" s="51"/>
    </row>
    <row r="90" spans="1:14" ht="15.75" thickBot="1">
      <c r="B90" s="91" t="s">
        <v>974</v>
      </c>
      <c r="C90" s="92"/>
      <c r="D90" s="92"/>
      <c r="E90" s="92"/>
      <c r="F90" s="92"/>
      <c r="G90" s="92"/>
      <c r="H90" s="92"/>
      <c r="I90" s="93"/>
      <c r="J90" s="94"/>
      <c r="K90" s="304">
        <v>0.05</v>
      </c>
      <c r="L90" s="867">
        <f>N83*K90</f>
        <v>10760.505712079004</v>
      </c>
      <c r="M90" s="868"/>
      <c r="N90" s="51"/>
    </row>
    <row r="91" spans="1:14" ht="15.75" thickBot="1">
      <c r="B91" s="831" t="s">
        <v>953</v>
      </c>
      <c r="C91" s="832"/>
      <c r="D91" s="832"/>
      <c r="E91" s="832"/>
      <c r="F91" s="832"/>
      <c r="G91" s="832"/>
      <c r="H91" s="832"/>
      <c r="I91" s="832"/>
      <c r="J91" s="832"/>
      <c r="K91" s="832"/>
      <c r="L91" s="832"/>
      <c r="M91" s="833"/>
      <c r="N91" s="52">
        <f>L88+L89+L90</f>
        <v>64563.034272474019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279773.14851405408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7807.1059325871956</v>
      </c>
      <c r="L36" s="269"/>
      <c r="M36" s="335">
        <v>1</v>
      </c>
      <c r="N36" s="271">
        <f>K36/M36</f>
        <v>7807.1059325871956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1582.8190800847531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9389.9250126719489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2811.4495933339017</v>
      </c>
      <c r="N48" s="271">
        <f>K48*M48</f>
        <v>95904.168527806061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43369.213171243333</v>
      </c>
      <c r="N49" s="271">
        <f>K49*M49</f>
        <v>6505.3819756864996</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374892.15249486163</v>
      </c>
      <c r="N50" s="271">
        <f>K50*M50</f>
        <v>47236.411214352564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25546.990082550867</v>
      </c>
      <c r="N51" s="271">
        <f>K51*M51</f>
        <v>25546.990082550867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175192.95180039597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35">
        <f>VLOOKUP(A61,TRANSPORTE!A3:D117,4,FALSE)</f>
        <v>1429.0106153116624</v>
      </c>
      <c r="M61" s="836"/>
      <c r="N61" s="286">
        <f>K61*L61</f>
        <v>180.05533752926945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180.05533752926945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263903.88615483482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52780.777230966967</v>
      </c>
      <c r="M85" s="866"/>
      <c r="N85" s="51"/>
    </row>
    <row r="86" spans="1:14">
      <c r="B86" s="89" t="s">
        <v>973</v>
      </c>
      <c r="C86" s="90"/>
      <c r="D86" s="90"/>
      <c r="E86" s="90"/>
      <c r="F86" s="90"/>
      <c r="G86" s="90"/>
      <c r="H86" s="90"/>
      <c r="I86" s="87"/>
      <c r="J86" s="88"/>
      <c r="K86" s="303">
        <v>0.05</v>
      </c>
      <c r="L86" s="865">
        <f>N80*K86</f>
        <v>13195.194307741742</v>
      </c>
      <c r="M86" s="866"/>
      <c r="N86" s="51"/>
    </row>
    <row r="87" spans="1:14" ht="15.75" thickBot="1">
      <c r="B87" s="91" t="s">
        <v>974</v>
      </c>
      <c r="C87" s="92"/>
      <c r="D87" s="92"/>
      <c r="E87" s="92"/>
      <c r="F87" s="92"/>
      <c r="G87" s="92"/>
      <c r="H87" s="92"/>
      <c r="I87" s="93"/>
      <c r="J87" s="94"/>
      <c r="K87" s="304">
        <v>0.05</v>
      </c>
      <c r="L87" s="867">
        <f>N80*K87</f>
        <v>13195.194307741742</v>
      </c>
      <c r="M87" s="868"/>
      <c r="N87" s="51"/>
    </row>
    <row r="88" spans="1:14" ht="15.75" thickBot="1">
      <c r="B88" s="831" t="s">
        <v>953</v>
      </c>
      <c r="C88" s="832"/>
      <c r="D88" s="832"/>
      <c r="E88" s="832"/>
      <c r="F88" s="832"/>
      <c r="G88" s="832"/>
      <c r="H88" s="832"/>
      <c r="I88" s="832"/>
      <c r="J88" s="832"/>
      <c r="K88" s="832"/>
      <c r="L88" s="832"/>
      <c r="M88" s="833"/>
      <c r="N88" s="52">
        <f>L85+L86+L87</f>
        <v>79171.165846450443</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343075.05200128525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7807.1059325871956</v>
      </c>
      <c r="L36" s="269"/>
      <c r="M36" s="335">
        <v>1</v>
      </c>
      <c r="N36" s="271">
        <f>K36/M36</f>
        <v>7807.1059325871956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1582.8190800847531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9389.9250126719489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2811.4495933339017</v>
      </c>
      <c r="N48" s="271">
        <f>K48*M48</f>
        <v>95904.168527806061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43369.213171243333</v>
      </c>
      <c r="N49" s="271">
        <f>K49*M49</f>
        <v>6505.3819756864996</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403403.07323363691</v>
      </c>
      <c r="N50" s="271">
        <f>K50*M50</f>
        <v>50828.787227438253</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25546.990082550867</v>
      </c>
      <c r="N51" s="271">
        <f>K51*M51</f>
        <v>25546.990082550867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178785.32781348168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35">
        <f>VLOOKUP(A61,TRANSPORTE!A3:D117,4,FALSE)</f>
        <v>1429.0106153116624</v>
      </c>
      <c r="M61" s="836"/>
      <c r="N61" s="286">
        <f>K61*L61</f>
        <v>180.05533752926945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180.05533752926945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267496.26216792053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53499.252433584108</v>
      </c>
      <c r="M85" s="866"/>
      <c r="N85" s="51"/>
    </row>
    <row r="86" spans="1:14">
      <c r="B86" s="89" t="s">
        <v>973</v>
      </c>
      <c r="C86" s="90"/>
      <c r="D86" s="90"/>
      <c r="E86" s="90"/>
      <c r="F86" s="90"/>
      <c r="G86" s="90"/>
      <c r="H86" s="90"/>
      <c r="I86" s="87"/>
      <c r="J86" s="88"/>
      <c r="K86" s="303">
        <v>0.05</v>
      </c>
      <c r="L86" s="865">
        <f>N80*K86</f>
        <v>13374.813108396027</v>
      </c>
      <c r="M86" s="866"/>
      <c r="N86" s="51"/>
    </row>
    <row r="87" spans="1:14" ht="15.75" thickBot="1">
      <c r="B87" s="91" t="s">
        <v>974</v>
      </c>
      <c r="C87" s="92"/>
      <c r="D87" s="92"/>
      <c r="E87" s="92"/>
      <c r="F87" s="92"/>
      <c r="G87" s="92"/>
      <c r="H87" s="92"/>
      <c r="I87" s="93"/>
      <c r="J87" s="94"/>
      <c r="K87" s="304">
        <v>0.05</v>
      </c>
      <c r="L87" s="867">
        <f>N80*K87</f>
        <v>13374.813108396027</v>
      </c>
      <c r="M87" s="868"/>
      <c r="N87" s="51"/>
    </row>
    <row r="88" spans="1:14" ht="15.75" thickBot="1">
      <c r="B88" s="831" t="s">
        <v>953</v>
      </c>
      <c r="C88" s="832"/>
      <c r="D88" s="832"/>
      <c r="E88" s="832"/>
      <c r="F88" s="832"/>
      <c r="G88" s="832"/>
      <c r="H88" s="832"/>
      <c r="I88" s="832"/>
      <c r="J88" s="832"/>
      <c r="K88" s="832"/>
      <c r="L88" s="832"/>
      <c r="M88" s="833"/>
      <c r="N88" s="52">
        <f>L85+L86+L87</f>
        <v>80248.878650376166</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347745.1408182967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156</v>
      </c>
      <c r="B36" s="844" t="str">
        <f>VLOOKUP(A36,EQUIPOS!A6:D154,3,FALSE)</f>
        <v>Cizalla manual de 90 cm.</v>
      </c>
      <c r="C36" s="845"/>
      <c r="D36" s="845"/>
      <c r="E36" s="845"/>
      <c r="F36" s="845"/>
      <c r="G36" s="845"/>
      <c r="H36" s="846"/>
      <c r="I36" s="266"/>
      <c r="J36" s="267"/>
      <c r="K36" s="268">
        <f>VLOOKUP(A36,EQUIPOS!A6:D163,4,FALSE)</f>
        <v>1525.8187490398427</v>
      </c>
      <c r="L36" s="269"/>
      <c r="M36" s="335">
        <v>37.5</v>
      </c>
      <c r="N36" s="271">
        <f>K36/M36</f>
        <v>40.688499974395803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16.081724361440799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56.770224335836602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2811.4495933339017</v>
      </c>
      <c r="N48" s="271">
        <f>K48*M48</f>
        <v>2952.0220730005967</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4685.7493222231687</v>
      </c>
      <c r="N49" s="271">
        <f>K49*M49</f>
        <v>140.57247966669505</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3092.5945526672917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5">
        <f>VLOOKUP(A61,TRANSPORTE!A3:D117,4,FALSE)</f>
        <v>622.64033952865293</v>
      </c>
      <c r="M61" s="836"/>
      <c r="N61" s="286">
        <f>K61*L61</f>
        <v>653.77235650508555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653.77235650508555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4607.2233515802536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921.44467031605075</v>
      </c>
      <c r="M85" s="866"/>
      <c r="N85" s="51"/>
    </row>
    <row r="86" spans="1:14">
      <c r="B86" s="89" t="s">
        <v>973</v>
      </c>
      <c r="C86" s="90"/>
      <c r="D86" s="90"/>
      <c r="E86" s="90"/>
      <c r="F86" s="90"/>
      <c r="G86" s="90"/>
      <c r="H86" s="90"/>
      <c r="I86" s="87"/>
      <c r="J86" s="88"/>
      <c r="K86" s="303">
        <v>0.05</v>
      </c>
      <c r="L86" s="865">
        <f>N80*K86</f>
        <v>230.36116757901269</v>
      </c>
      <c r="M86" s="866"/>
      <c r="N86" s="51"/>
    </row>
    <row r="87" spans="1:14" ht="15.75" thickBot="1">
      <c r="B87" s="91" t="s">
        <v>974</v>
      </c>
      <c r="C87" s="92"/>
      <c r="D87" s="92"/>
      <c r="E87" s="92"/>
      <c r="F87" s="92"/>
      <c r="G87" s="92"/>
      <c r="H87" s="92"/>
      <c r="I87" s="93"/>
      <c r="J87" s="94"/>
      <c r="K87" s="304">
        <v>0.05</v>
      </c>
      <c r="L87" s="867">
        <f>N80*K87</f>
        <v>230.36116757901269</v>
      </c>
      <c r="M87" s="868"/>
      <c r="N87" s="51"/>
    </row>
    <row r="88" spans="1:14" ht="15.75" thickBot="1">
      <c r="B88" s="831" t="s">
        <v>953</v>
      </c>
      <c r="C88" s="832"/>
      <c r="D88" s="832"/>
      <c r="E88" s="832"/>
      <c r="F88" s="832"/>
      <c r="G88" s="832"/>
      <c r="H88" s="832"/>
      <c r="I88" s="832"/>
      <c r="J88" s="832"/>
      <c r="K88" s="832"/>
      <c r="L88" s="832"/>
      <c r="M88" s="833"/>
      <c r="N88" s="52">
        <f>L85+L86+L87</f>
        <v>1382.1670054740762</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5989.3903570543298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156</v>
      </c>
      <c r="B36" s="844" t="str">
        <f>VLOOKUP(A36,EQUIPOS!A6:D154,3,FALSE)</f>
        <v>Cizalla manual de 90 cm.</v>
      </c>
      <c r="C36" s="845"/>
      <c r="D36" s="845"/>
      <c r="E36" s="845"/>
      <c r="F36" s="845"/>
      <c r="G36" s="845"/>
      <c r="H36" s="846"/>
      <c r="I36" s="266"/>
      <c r="J36" s="267"/>
      <c r="K36" s="268">
        <f>VLOOKUP(A36,EQUIPOS!A6:D163,4,FALSE)</f>
        <v>1525.8187490398427</v>
      </c>
      <c r="L36" s="269"/>
      <c r="M36" s="335">
        <v>37.5</v>
      </c>
      <c r="N36" s="271">
        <f>K36/M36</f>
        <v>40.688499974395803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16.081724361440799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56.770224335836602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3710.1437879223254</v>
      </c>
      <c r="N48" s="271">
        <f>K48*M48</f>
        <v>3895.6509773184416</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4685.7493222231687</v>
      </c>
      <c r="N49" s="271">
        <f>K49*M49</f>
        <v>140.57247966669505</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4036.2234569851366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5">
        <f>VLOOKUP(A61,TRANSPORTE!A3:D117,4,FALSE)</f>
        <v>622.64033952865293</v>
      </c>
      <c r="M61" s="836"/>
      <c r="N61" s="286">
        <f>K61*L61</f>
        <v>653.77235650508555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653.77235650508555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5550.8522558980985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1110.1704511796197</v>
      </c>
      <c r="M85" s="866"/>
      <c r="N85" s="51"/>
    </row>
    <row r="86" spans="1:14">
      <c r="B86" s="89" t="s">
        <v>973</v>
      </c>
      <c r="C86" s="90"/>
      <c r="D86" s="90"/>
      <c r="E86" s="90"/>
      <c r="F86" s="90"/>
      <c r="G86" s="90"/>
      <c r="H86" s="90"/>
      <c r="I86" s="87"/>
      <c r="J86" s="88"/>
      <c r="K86" s="303">
        <v>0.05</v>
      </c>
      <c r="L86" s="865">
        <f>N80*K86</f>
        <v>277.54261279490493</v>
      </c>
      <c r="M86" s="866"/>
      <c r="N86" s="51"/>
    </row>
    <row r="87" spans="1:14" ht="15.75" thickBot="1">
      <c r="B87" s="91" t="s">
        <v>974</v>
      </c>
      <c r="C87" s="92"/>
      <c r="D87" s="92"/>
      <c r="E87" s="92"/>
      <c r="F87" s="92"/>
      <c r="G87" s="92"/>
      <c r="H87" s="92"/>
      <c r="I87" s="93"/>
      <c r="J87" s="94"/>
      <c r="K87" s="304">
        <v>0.05</v>
      </c>
      <c r="L87" s="867">
        <f>N80*K87</f>
        <v>277.54261279490493</v>
      </c>
      <c r="M87" s="868"/>
      <c r="N87" s="51"/>
    </row>
    <row r="88" spans="1:14" ht="15.75" thickBot="1">
      <c r="B88" s="831" t="s">
        <v>953</v>
      </c>
      <c r="C88" s="832"/>
      <c r="D88" s="832"/>
      <c r="E88" s="832"/>
      <c r="F88" s="832"/>
      <c r="G88" s="832"/>
      <c r="H88" s="832"/>
      <c r="I88" s="832"/>
      <c r="J88" s="832"/>
      <c r="K88" s="832"/>
      <c r="L88" s="832"/>
      <c r="M88" s="833"/>
      <c r="N88" s="52">
        <f>L85+L86+L87</f>
        <v>1665.2556767694296</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7216.1079326675281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20344.249987197905</v>
      </c>
      <c r="L36" s="269"/>
      <c r="M36" s="335">
        <v>670</v>
      </c>
      <c r="N36" s="271">
        <f>K36/M36</f>
        <v>30.364552219698368</v>
      </c>
    </row>
    <row r="37" spans="1:14">
      <c r="A37" s="113" t="s">
        <v>125</v>
      </c>
      <c r="B37" s="844" t="str">
        <f>VLOOKUP(A37,EQUIPOS!A7:D154,3,FALSE)</f>
        <v>Bomba para gato de tensionamiento</v>
      </c>
      <c r="C37" s="845"/>
      <c r="D37" s="845"/>
      <c r="E37" s="845"/>
      <c r="F37" s="845"/>
      <c r="G37" s="845"/>
      <c r="H37" s="846"/>
      <c r="I37" s="420"/>
      <c r="J37" s="421"/>
      <c r="K37" s="268">
        <f>VLOOKUP(A37,EQUIPOS!A7:D164,4,FALSE)</f>
        <v>55946.687464794239</v>
      </c>
      <c r="L37" s="334"/>
      <c r="M37" s="335">
        <v>670</v>
      </c>
      <c r="N37" s="271">
        <f>K37/M37</f>
        <v>83.502518604170504</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168072.31119168765</v>
      </c>
      <c r="L38" s="422"/>
      <c r="M38" s="423">
        <v>670</v>
      </c>
      <c r="N38" s="271">
        <f>K38/M38</f>
        <v>250.85419580848904</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6.4163654810271034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371.13763211338505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13144.509420067669</v>
      </c>
      <c r="N48" s="271">
        <f t="shared" ref="N48:N53" si="0">K48*M48</f>
        <v>52.578037680270675</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16535.488719311983</v>
      </c>
      <c r="N49" s="271">
        <f t="shared" si="0"/>
        <v>66.14195487724794</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1441.6558718783892</v>
      </c>
      <c r="N50" s="271">
        <f t="shared" si="0"/>
        <v>28.833117437567786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7579.2937381841793</v>
      </c>
      <c r="N51" s="271">
        <f t="shared" si="0"/>
        <v>644.23996774565524</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86711.360529156067</v>
      </c>
      <c r="N52" s="271">
        <f t="shared" si="0"/>
        <v>86.711360529156067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4685.7493222231687</v>
      </c>
      <c r="N53" s="271">
        <f t="shared" si="0"/>
        <v>93.714986444463378</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972.21942471436114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1664.1753308791012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332.83506617582026</v>
      </c>
      <c r="M85" s="866"/>
      <c r="N85" s="51"/>
    </row>
    <row r="86" spans="1:14">
      <c r="B86" s="89" t="s">
        <v>973</v>
      </c>
      <c r="C86" s="90"/>
      <c r="D86" s="90"/>
      <c r="E86" s="90"/>
      <c r="F86" s="90"/>
      <c r="G86" s="90"/>
      <c r="H86" s="90"/>
      <c r="I86" s="87"/>
      <c r="J86" s="88"/>
      <c r="K86" s="303">
        <v>0.05</v>
      </c>
      <c r="L86" s="865">
        <f>N80*K86</f>
        <v>83.208766543955065</v>
      </c>
      <c r="M86" s="866"/>
      <c r="N86" s="51"/>
    </row>
    <row r="87" spans="1:14" ht="15.75" thickBot="1">
      <c r="B87" s="91" t="s">
        <v>974</v>
      </c>
      <c r="C87" s="92"/>
      <c r="D87" s="92"/>
      <c r="E87" s="92"/>
      <c r="F87" s="92"/>
      <c r="G87" s="92"/>
      <c r="H87" s="92"/>
      <c r="I87" s="93"/>
      <c r="J87" s="94"/>
      <c r="K87" s="304">
        <v>0.05</v>
      </c>
      <c r="L87" s="867">
        <f>N80*K87</f>
        <v>83.208766543955065</v>
      </c>
      <c r="M87" s="868"/>
      <c r="N87" s="51"/>
    </row>
    <row r="88" spans="1:14" ht="15.75" thickBot="1">
      <c r="B88" s="831" t="s">
        <v>953</v>
      </c>
      <c r="C88" s="832"/>
      <c r="D88" s="832"/>
      <c r="E88" s="832"/>
      <c r="F88" s="832"/>
      <c r="G88" s="832"/>
      <c r="H88" s="832"/>
      <c r="I88" s="832"/>
      <c r="J88" s="832"/>
      <c r="K88" s="832"/>
      <c r="L88" s="832"/>
      <c r="M88" s="833"/>
      <c r="N88" s="52">
        <f>L85+L86+L87</f>
        <v>499.25259926373036</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2163.4279301428314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20344.249987197905</v>
      </c>
      <c r="L36" s="269"/>
      <c r="M36" s="335">
        <v>670</v>
      </c>
      <c r="N36" s="271">
        <f>K36/M36</f>
        <v>30.364552219698368</v>
      </c>
    </row>
    <row r="37" spans="1:14">
      <c r="A37" s="113" t="s">
        <v>125</v>
      </c>
      <c r="B37" s="844" t="str">
        <f>VLOOKUP(A37,EQUIPOS!A7:D154,3,FALSE)</f>
        <v>Bomba para gato de tensionamiento</v>
      </c>
      <c r="C37" s="845"/>
      <c r="D37" s="845"/>
      <c r="E37" s="845"/>
      <c r="F37" s="845"/>
      <c r="G37" s="845"/>
      <c r="H37" s="846"/>
      <c r="I37" s="420"/>
      <c r="J37" s="421"/>
      <c r="K37" s="268">
        <f>VLOOKUP(A37,EQUIPOS!A7:D164,4,FALSE)</f>
        <v>55946.687464794239</v>
      </c>
      <c r="L37" s="334"/>
      <c r="M37" s="335">
        <v>670</v>
      </c>
      <c r="N37" s="271">
        <f>K37/M37</f>
        <v>83.502518604170504</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168072.31119168765</v>
      </c>
      <c r="L38" s="422"/>
      <c r="M38" s="423">
        <v>670</v>
      </c>
      <c r="N38" s="271">
        <f>K38/M38</f>
        <v>250.85419580848904</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6.4163654810271034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371.13763211338505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13144.509420067669</v>
      </c>
      <c r="N48" s="271">
        <f t="shared" ref="N48:N53" si="0">K48*M48</f>
        <v>52.578037680270675</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16535.488719311983</v>
      </c>
      <c r="N49" s="271">
        <f t="shared" si="0"/>
        <v>66.14195487724794</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1441.6558718783892</v>
      </c>
      <c r="N50" s="271">
        <f t="shared" si="0"/>
        <v>28.833117437567786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7579.2937381841793</v>
      </c>
      <c r="N51" s="271">
        <f t="shared" si="0"/>
        <v>41913.494372158515</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86711.360529156067</v>
      </c>
      <c r="N52" s="271">
        <f t="shared" si="0"/>
        <v>86.711360529156067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4685.7493222231687</v>
      </c>
      <c r="N53" s="271">
        <f t="shared" si="0"/>
        <v>93.714986444463378</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42241.473829127222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42933.429735291968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8586.6859470583931</v>
      </c>
      <c r="M85" s="866"/>
      <c r="N85" s="51"/>
    </row>
    <row r="86" spans="1:14">
      <c r="B86" s="89" t="s">
        <v>973</v>
      </c>
      <c r="C86" s="90"/>
      <c r="D86" s="90"/>
      <c r="E86" s="90"/>
      <c r="F86" s="90"/>
      <c r="G86" s="90"/>
      <c r="H86" s="90"/>
      <c r="I86" s="87"/>
      <c r="J86" s="88"/>
      <c r="K86" s="303">
        <v>0.05</v>
      </c>
      <c r="L86" s="865">
        <f>N80*K86</f>
        <v>2146.6714867645983</v>
      </c>
      <c r="M86" s="866"/>
      <c r="N86" s="51"/>
    </row>
    <row r="87" spans="1:14" ht="15.75" thickBot="1">
      <c r="B87" s="91" t="s">
        <v>974</v>
      </c>
      <c r="C87" s="92"/>
      <c r="D87" s="92"/>
      <c r="E87" s="92"/>
      <c r="F87" s="92"/>
      <c r="G87" s="92"/>
      <c r="H87" s="92"/>
      <c r="I87" s="93"/>
      <c r="J87" s="94"/>
      <c r="K87" s="304">
        <v>0.05</v>
      </c>
      <c r="L87" s="867">
        <f>N80*K87</f>
        <v>2146.6714867645983</v>
      </c>
      <c r="M87" s="868"/>
      <c r="N87" s="51"/>
    </row>
    <row r="88" spans="1:14" ht="15.75" thickBot="1">
      <c r="B88" s="831" t="s">
        <v>953</v>
      </c>
      <c r="C88" s="832"/>
      <c r="D88" s="832"/>
      <c r="E88" s="832"/>
      <c r="F88" s="832"/>
      <c r="G88" s="832"/>
      <c r="H88" s="832"/>
      <c r="I88" s="832"/>
      <c r="J88" s="832"/>
      <c r="K88" s="832"/>
      <c r="L88" s="832"/>
      <c r="M88" s="833"/>
      <c r="N88" s="52">
        <f>L85+L86+L87</f>
        <v>12880.028920587591</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55813.458655879556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91" t="s">
        <v>933</v>
      </c>
      <c r="L1" s="937" t="s">
        <v>2198</v>
      </c>
      <c r="M1" s="938"/>
      <c r="N1" s="939"/>
    </row>
    <row r="2" spans="2:14">
      <c r="B2" s="921"/>
      <c r="C2" s="943" t="s">
        <v>934</v>
      </c>
      <c r="D2" s="944"/>
      <c r="E2" s="944"/>
      <c r="F2" s="944"/>
      <c r="G2" s="944"/>
      <c r="H2" s="944"/>
      <c r="I2" s="944"/>
      <c r="J2" s="945"/>
      <c r="K2" s="990"/>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90"/>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989" t="s">
        <v>945</v>
      </c>
      <c r="M30" s="843"/>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7" t="s">
        <v>948</v>
      </c>
      <c r="J35" s="814"/>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964"/>
      <c r="D41" s="964"/>
      <c r="E41" s="38"/>
      <c r="F41" s="39"/>
      <c r="G41" s="39"/>
      <c r="H41" s="40"/>
      <c r="I41" s="36"/>
      <c r="J41" s="37"/>
      <c r="K41" s="278"/>
      <c r="L41" s="275"/>
      <c r="M41" s="400">
        <v>0.01</v>
      </c>
      <c r="N41" s="343">
        <f>N78*M41</f>
        <v>16.915937500000002</v>
      </c>
    </row>
    <row r="42" spans="1:14" ht="15.75" thickBot="1">
      <c r="B42" s="965"/>
      <c r="C42" s="966"/>
      <c r="D42" s="966"/>
      <c r="E42" s="966"/>
      <c r="F42" s="966"/>
      <c r="G42" s="966"/>
      <c r="H42" s="967"/>
      <c r="I42" s="853"/>
      <c r="J42" s="854"/>
      <c r="K42" s="41"/>
      <c r="L42" s="855"/>
      <c r="M42" s="968"/>
      <c r="N42" s="105"/>
    </row>
    <row r="43" spans="1:14" ht="15.75" thickBot="1">
      <c r="B43" s="831" t="s">
        <v>953</v>
      </c>
      <c r="C43" s="832"/>
      <c r="D43" s="832"/>
      <c r="E43" s="832"/>
      <c r="F43" s="832"/>
      <c r="G43" s="832"/>
      <c r="H43" s="832"/>
      <c r="I43" s="832"/>
      <c r="J43" s="832"/>
      <c r="K43" s="832"/>
      <c r="L43" s="832"/>
      <c r="M43" s="833"/>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519420.13030912558</v>
      </c>
      <c r="N48" s="271">
        <f>K48*M48</f>
        <v>519420.13030912558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519420.13030912558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988"/>
      <c r="I71" s="73" t="s">
        <v>964</v>
      </c>
      <c r="J71" s="75" t="s">
        <v>1410</v>
      </c>
      <c r="K71" s="74" t="s">
        <v>966</v>
      </c>
      <c r="L71" s="859" t="s">
        <v>950</v>
      </c>
      <c r="M71" s="98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54"/>
      <c r="I77" s="126"/>
      <c r="J77" s="126"/>
      <c r="K77" s="126"/>
      <c r="L77" s="987"/>
      <c r="M77" s="856"/>
      <c r="N77" s="127"/>
    </row>
    <row r="78" spans="1:15" ht="15.75" thickBot="1">
      <c r="B78" s="837" t="s">
        <v>953</v>
      </c>
      <c r="C78" s="838"/>
      <c r="D78" s="838"/>
      <c r="E78" s="838"/>
      <c r="F78" s="838"/>
      <c r="G78" s="838"/>
      <c r="H78" s="838"/>
      <c r="I78" s="838"/>
      <c r="J78" s="838"/>
      <c r="K78" s="838"/>
      <c r="L78" s="838"/>
      <c r="M78" s="839"/>
      <c r="N78" s="459">
        <f>SUM(N72:N77)</f>
        <v>1691.59375</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521128.6399966256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104225.72799932513</v>
      </c>
      <c r="M85" s="866"/>
      <c r="N85" s="51"/>
    </row>
    <row r="86" spans="1:14">
      <c r="B86" s="89" t="s">
        <v>973</v>
      </c>
      <c r="C86" s="90"/>
      <c r="D86" s="90"/>
      <c r="E86" s="90"/>
      <c r="F86" s="90"/>
      <c r="G86" s="90"/>
      <c r="H86" s="90"/>
      <c r="I86" s="87"/>
      <c r="J86" s="88"/>
      <c r="K86" s="303">
        <v>0.05</v>
      </c>
      <c r="L86" s="865">
        <f>N80*K86</f>
        <v>26056.431999831282</v>
      </c>
      <c r="M86" s="866"/>
      <c r="N86" s="51"/>
    </row>
    <row r="87" spans="1:14" ht="15.75" thickBot="1">
      <c r="B87" s="91" t="s">
        <v>974</v>
      </c>
      <c r="C87" s="92"/>
      <c r="D87" s="92"/>
      <c r="E87" s="92"/>
      <c r="F87" s="92"/>
      <c r="G87" s="92"/>
      <c r="H87" s="92"/>
      <c r="I87" s="93"/>
      <c r="J87" s="94"/>
      <c r="K87" s="304">
        <v>0.05</v>
      </c>
      <c r="L87" s="867">
        <f>N80*K87</f>
        <v>26056.431999831282</v>
      </c>
      <c r="M87" s="868"/>
      <c r="N87" s="51"/>
    </row>
    <row r="88" spans="1:14" ht="15.75" thickBot="1">
      <c r="B88" s="831" t="s">
        <v>953</v>
      </c>
      <c r="C88" s="832"/>
      <c r="D88" s="832"/>
      <c r="E88" s="832"/>
      <c r="F88" s="832"/>
      <c r="G88" s="832"/>
      <c r="H88" s="832"/>
      <c r="I88" s="832"/>
      <c r="J88" s="832"/>
      <c r="K88" s="832"/>
      <c r="L88" s="832"/>
      <c r="M88" s="833"/>
      <c r="N88" s="52">
        <f>L85+L86+L87</f>
        <v>156338.59199898769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677467.23199561331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N78*M41</f>
        <v>54.131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39478.375189594648</v>
      </c>
      <c r="N48" s="271">
        <f>K48*M48</f>
        <v>41452.293949074381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41452.293949074381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1082.6199999999999</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42589.044949074385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8517.8089898148773</v>
      </c>
      <c r="M85" s="866"/>
      <c r="N85" s="51"/>
    </row>
    <row r="86" spans="1:14">
      <c r="B86" s="89" t="s">
        <v>973</v>
      </c>
      <c r="C86" s="90"/>
      <c r="D86" s="90"/>
      <c r="E86" s="90"/>
      <c r="F86" s="90"/>
      <c r="G86" s="90"/>
      <c r="H86" s="90"/>
      <c r="I86" s="87"/>
      <c r="J86" s="88"/>
      <c r="K86" s="303">
        <v>0.05</v>
      </c>
      <c r="L86" s="865">
        <f>N80*K86</f>
        <v>2129.4522474537193</v>
      </c>
      <c r="M86" s="866"/>
      <c r="N86" s="51"/>
    </row>
    <row r="87" spans="1:14" ht="15.75" thickBot="1">
      <c r="B87" s="91" t="s">
        <v>974</v>
      </c>
      <c r="C87" s="92"/>
      <c r="D87" s="92"/>
      <c r="E87" s="92"/>
      <c r="F87" s="92"/>
      <c r="G87" s="92"/>
      <c r="H87" s="92"/>
      <c r="I87" s="93"/>
      <c r="J87" s="94"/>
      <c r="K87" s="304">
        <v>0.05</v>
      </c>
      <c r="L87" s="867">
        <f>N80*K87</f>
        <v>2129.4522474537193</v>
      </c>
      <c r="M87" s="868"/>
      <c r="N87" s="51"/>
    </row>
    <row r="88" spans="1:14" ht="15.75" thickBot="1">
      <c r="B88" s="831" t="s">
        <v>953</v>
      </c>
      <c r="C88" s="832"/>
      <c r="D88" s="832"/>
      <c r="E88" s="832"/>
      <c r="F88" s="832"/>
      <c r="G88" s="832"/>
      <c r="H88" s="832"/>
      <c r="I88" s="832"/>
      <c r="J88" s="832"/>
      <c r="K88" s="832"/>
      <c r="L88" s="832"/>
      <c r="M88" s="833"/>
      <c r="N88" s="52">
        <f>L85+L86+L87</f>
        <v>12776.713484722315</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55365.758433796698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L58" zoomScale="75" zoomScaleNormal="75" workbookViewId="0">
      <selection activeCell="T82" sqref="T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3458.5224978236438</v>
      </c>
      <c r="L36" s="269"/>
      <c r="M36" s="335">
        <v>40</v>
      </c>
      <c r="N36" s="271">
        <f>K36/M36</f>
        <v>86.463062445591092</v>
      </c>
    </row>
    <row r="37" spans="1:14">
      <c r="A37" s="113" t="s">
        <v>195</v>
      </c>
      <c r="B37" s="844" t="str">
        <f>VLOOKUP(A37,EQUIPOS!A7:D154,3,FALSE)</f>
        <v xml:space="preserve">Equipo de oxicorte, Capacidad de corte: hasta 6´´ (152mm) </v>
      </c>
      <c r="C37" s="845"/>
      <c r="D37" s="845"/>
      <c r="E37" s="845"/>
      <c r="F37" s="845"/>
      <c r="G37" s="845"/>
      <c r="H37" s="846"/>
      <c r="I37" s="420"/>
      <c r="J37" s="421"/>
      <c r="K37" s="268">
        <f>VLOOKUP(A37,EQUIPOS!A7:D164,4,FALSE)</f>
        <v>3916.2681225355964</v>
      </c>
      <c r="L37" s="334"/>
      <c r="M37" s="335">
        <v>40</v>
      </c>
      <c r="N37" s="271">
        <f t="shared" ref="N37:N43" si="0">K37/M37</f>
        <v>97.906703063389912</v>
      </c>
    </row>
    <row r="38" spans="1:14">
      <c r="A38" s="113" t="s">
        <v>204</v>
      </c>
      <c r="B38" s="844" t="str">
        <f>VLOOKUP(A38,EQUIPOS!A8:D154,3,FALSE)</f>
        <v xml:space="preserve">Equipo de soldadura 250 AMP
</v>
      </c>
      <c r="C38" s="845"/>
      <c r="D38" s="845"/>
      <c r="E38" s="845"/>
      <c r="F38" s="845"/>
      <c r="G38" s="845"/>
      <c r="H38" s="846"/>
      <c r="I38" s="420"/>
      <c r="J38" s="421"/>
      <c r="K38" s="268">
        <f>VLOOKUP(A38,EQUIPOS!A8:D165,4,FALSE)</f>
        <v>9111.7786136840386</v>
      </c>
      <c r="L38" s="334"/>
      <c r="M38" s="335">
        <v>40</v>
      </c>
      <c r="N38" s="271">
        <f t="shared" si="0"/>
        <v>227.79446534210098</v>
      </c>
    </row>
    <row r="39" spans="1:14">
      <c r="A39" s="113" t="s">
        <v>208</v>
      </c>
      <c r="B39" s="844" t="str">
        <f>VLOOKUP(A39,EQUIPOS!A9:D154,3,FALSE)</f>
        <v>Equipo de soldadura 400</v>
      </c>
      <c r="C39" s="845"/>
      <c r="D39" s="845"/>
      <c r="E39" s="845"/>
      <c r="F39" s="845"/>
      <c r="G39" s="845"/>
      <c r="H39" s="846"/>
      <c r="I39" s="420"/>
      <c r="J39" s="421"/>
      <c r="K39" s="268">
        <f>VLOOKUP(A39,EQUIPOS!A9:D166,4,FALSE)</f>
        <v>12264.751738996147</v>
      </c>
      <c r="L39" s="334"/>
      <c r="M39" s="335">
        <v>40</v>
      </c>
      <c r="N39" s="271">
        <f t="shared" si="0"/>
        <v>306.61879347490367</v>
      </c>
    </row>
    <row r="40" spans="1:14">
      <c r="A40" s="113" t="s">
        <v>210</v>
      </c>
      <c r="B40" s="844" t="str">
        <f>VLOOKUP(A40,EQUIPOS!A10:D154,3,FALSE)</f>
        <v>Equipo de soldadura 600</v>
      </c>
      <c r="C40" s="845"/>
      <c r="D40" s="845"/>
      <c r="E40" s="845"/>
      <c r="F40" s="845"/>
      <c r="G40" s="845"/>
      <c r="H40" s="846"/>
      <c r="I40" s="420"/>
      <c r="J40" s="421"/>
      <c r="K40" s="268">
        <f>VLOOKUP(A40,EQUIPOS!A10:D167,4,FALSE)</f>
        <v>14501.381390874667</v>
      </c>
      <c r="L40" s="334"/>
      <c r="M40" s="335">
        <v>40</v>
      </c>
      <c r="N40" s="271">
        <f t="shared" si="0"/>
        <v>362.53453477186667</v>
      </c>
    </row>
    <row r="41" spans="1:14">
      <c r="A41" s="113" t="s">
        <v>202</v>
      </c>
      <c r="B41" s="844" t="str">
        <f>VLOOKUP(A41,EQUIPOS!A11:D155,3,FALSE)</f>
        <v xml:space="preserve">Equipo de rayos X y/o ultrasonido
</v>
      </c>
      <c r="C41" s="845"/>
      <c r="D41" s="845"/>
      <c r="E41" s="845"/>
      <c r="F41" s="845"/>
      <c r="G41" s="845"/>
      <c r="H41" s="846"/>
      <c r="I41" s="420"/>
      <c r="J41" s="421"/>
      <c r="K41" s="268">
        <f>VLOOKUP(A41,EQUIPOS!A11:D168,4,FALSE)</f>
        <v>64019.071937630652</v>
      </c>
      <c r="L41" s="334"/>
      <c r="M41" s="335">
        <v>4000</v>
      </c>
      <c r="N41" s="271">
        <f t="shared" si="0"/>
        <v>16.004767984407664</v>
      </c>
    </row>
    <row r="42" spans="1:14">
      <c r="A42" s="113" t="s">
        <v>294</v>
      </c>
      <c r="B42" s="844" t="str">
        <f>VLOOKUP(A42,EQUIPOS!A12:D156,3,FALSE)</f>
        <v>Puente grúa</v>
      </c>
      <c r="C42" s="845"/>
      <c r="D42" s="845"/>
      <c r="E42" s="845"/>
      <c r="F42" s="845"/>
      <c r="G42" s="845"/>
      <c r="H42" s="846"/>
      <c r="I42" s="420"/>
      <c r="J42" s="421"/>
      <c r="K42" s="268">
        <f>VLOOKUP(A42,EQUIPOS!A12:D169,4,FALSE)</f>
        <v>937013.49990578613</v>
      </c>
      <c r="L42" s="334"/>
      <c r="M42" s="335">
        <v>40000</v>
      </c>
      <c r="N42" s="271">
        <f t="shared" si="0"/>
        <v>23.425337497644652</v>
      </c>
    </row>
    <row r="43" spans="1:14">
      <c r="A43" s="113" t="s">
        <v>334</v>
      </c>
      <c r="B43" s="844" t="str">
        <f>VLOOKUP(A43,EQUIPOS!A13:D157,3,FALSE)</f>
        <v>Taladro industrial</v>
      </c>
      <c r="C43" s="845"/>
      <c r="D43" s="845"/>
      <c r="E43" s="845"/>
      <c r="F43" s="845"/>
      <c r="G43" s="845"/>
      <c r="H43" s="846"/>
      <c r="I43" s="420"/>
      <c r="J43" s="421"/>
      <c r="K43" s="268">
        <f>VLOOKUP(A43,EQUIPOS!A13:D170,4,FALSE)</f>
        <v>4424.8743722155441</v>
      </c>
      <c r="L43" s="334"/>
      <c r="M43" s="335">
        <v>40</v>
      </c>
      <c r="N43" s="271">
        <f t="shared" si="0"/>
        <v>110.6218593053886</v>
      </c>
    </row>
    <row r="44" spans="1:14">
      <c r="B44" s="844"/>
      <c r="C44" s="845"/>
      <c r="D44" s="845"/>
      <c r="E44" s="845"/>
      <c r="F44" s="845"/>
      <c r="G44" s="845"/>
      <c r="H44" s="846"/>
      <c r="I44" s="36"/>
      <c r="J44" s="37"/>
      <c r="K44" s="268"/>
      <c r="L44" s="275"/>
      <c r="M44" s="335"/>
      <c r="N44" s="271"/>
    </row>
    <row r="45" spans="1:14">
      <c r="B45" s="319"/>
      <c r="C45" s="320"/>
      <c r="D45" s="320"/>
      <c r="E45" s="320"/>
      <c r="F45" s="322"/>
      <c r="G45" s="322"/>
      <c r="H45" s="125"/>
      <c r="I45" s="36"/>
      <c r="J45" s="37"/>
      <c r="K45" s="268"/>
      <c r="L45" s="275"/>
      <c r="M45" s="276"/>
      <c r="N45" s="272"/>
    </row>
    <row r="46" spans="1:14">
      <c r="B46" s="851" t="s">
        <v>952</v>
      </c>
      <c r="C46" s="852"/>
      <c r="D46" s="852"/>
      <c r="E46" s="38"/>
      <c r="F46" s="39"/>
      <c r="G46" s="39"/>
      <c r="H46" s="40"/>
      <c r="I46" s="36"/>
      <c r="J46" s="37"/>
      <c r="K46" s="278"/>
      <c r="L46" s="275"/>
      <c r="M46" s="400">
        <v>0.1</v>
      </c>
      <c r="N46" s="343">
        <f>N83*M46</f>
        <v>201.60799618480041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SUM(N36:N46)</f>
        <v>1432.9775200700938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42719.655615219919</v>
      </c>
      <c r="N53" s="271">
        <f t="shared" ref="N53:N58" si="1">K53*M53</f>
        <v>213.5982780760996</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7568.6933273615441</v>
      </c>
      <c r="N54" s="271">
        <f t="shared" si="1"/>
        <v>37.843466636807719</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12296.476554256851</v>
      </c>
      <c r="N55" s="271">
        <f t="shared" si="1"/>
        <v>61.482382771284257</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9105.7528966436512</v>
      </c>
      <c r="N56" s="271">
        <f t="shared" si="1"/>
        <v>91.057528966436507</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5907.3969432381527</v>
      </c>
      <c r="N57" s="271">
        <f t="shared" si="1"/>
        <v>59.073969432381531</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2949.9395177462752</v>
      </c>
      <c r="N58" s="271">
        <f t="shared" si="1"/>
        <v>2949.9395177462752</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31" t="s">
        <v>953</v>
      </c>
      <c r="C61" s="832"/>
      <c r="D61" s="832"/>
      <c r="E61" s="832"/>
      <c r="F61" s="832"/>
      <c r="G61" s="832"/>
      <c r="H61" s="832"/>
      <c r="I61" s="832"/>
      <c r="J61" s="832"/>
      <c r="K61" s="832"/>
      <c r="L61" s="832"/>
      <c r="M61" s="833"/>
      <c r="N61" s="393">
        <f>SUM(N53:N60)</f>
        <v>3412.9951436292849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B66" s="46"/>
      <c r="C66" s="316"/>
      <c r="D66" s="316"/>
      <c r="E66" s="316"/>
      <c r="F66" s="316"/>
      <c r="G66" s="316"/>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310"/>
      <c r="I68" s="278"/>
      <c r="J68" s="285"/>
      <c r="K68" s="278"/>
      <c r="L68" s="835"/>
      <c r="M68" s="836"/>
      <c r="N68" s="286"/>
    </row>
    <row r="69" spans="1:15">
      <c r="B69" s="46"/>
      <c r="C69" s="47"/>
      <c r="D69" s="47"/>
      <c r="E69" s="47"/>
      <c r="F69" s="47"/>
      <c r="G69" s="47"/>
      <c r="H69" s="310"/>
      <c r="I69" s="278"/>
      <c r="J69" s="285"/>
      <c r="K69" s="278"/>
      <c r="L69" s="835"/>
      <c r="M69" s="836"/>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8"/>
      <c r="C82" s="819" t="e">
        <f>VLOOKUP(B82,'MANO DE OBRA'!B12:E73,3,FALSE)</f>
        <v>#N/A</v>
      </c>
      <c r="D82" s="819" t="e">
        <f>VLOOKUP(C82,'MANO DE OBRA'!C12:E73,3,FALSE)</f>
        <v>#N/A</v>
      </c>
      <c r="E82" s="819" t="e">
        <f>VLOOKUP(D82,'MANO DE OBRA'!D12:F73,3,FALSE)</f>
        <v>#N/A</v>
      </c>
      <c r="F82" s="819" t="e">
        <f>VLOOKUP(E82,'MANO DE OBRA'!E12:G73,3,FALSE)</f>
        <v>#N/A</v>
      </c>
      <c r="G82" s="819" t="e">
        <f>VLOOKUP(F82,'MANO DE OBRA'!F12:H73,3,FALSE)</f>
        <v>#N/A</v>
      </c>
      <c r="H82" s="819" t="e">
        <f>VLOOKUP(G82,'MANO DE OBRA'!F12:I73,3,FALSE)</f>
        <v>#N/A</v>
      </c>
      <c r="I82" s="469"/>
      <c r="J82" s="470"/>
      <c r="K82" s="473"/>
      <c r="L82" s="474"/>
      <c r="M82" s="475"/>
      <c r="N82" s="439"/>
    </row>
    <row r="83" spans="1:14" ht="15.75" thickBot="1">
      <c r="B83" s="837" t="s">
        <v>953</v>
      </c>
      <c r="C83" s="838"/>
      <c r="D83" s="838"/>
      <c r="E83" s="838"/>
      <c r="F83" s="838"/>
      <c r="G83" s="838"/>
      <c r="H83" s="838"/>
      <c r="I83" s="838"/>
      <c r="J83" s="838"/>
      <c r="K83" s="838"/>
      <c r="L83" s="838"/>
      <c r="M83" s="839"/>
      <c r="N83" s="459">
        <f>SUM(N77:N82)</f>
        <v>2016.0799618480041</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6862.0526255473824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1372.4105251094766</v>
      </c>
      <c r="M90" s="866"/>
      <c r="N90" s="51"/>
    </row>
    <row r="91" spans="1:14">
      <c r="B91" s="89" t="s">
        <v>973</v>
      </c>
      <c r="C91" s="90"/>
      <c r="D91" s="90"/>
      <c r="E91" s="90"/>
      <c r="F91" s="90"/>
      <c r="G91" s="90"/>
      <c r="H91" s="90"/>
      <c r="I91" s="87"/>
      <c r="J91" s="88"/>
      <c r="K91" s="303">
        <v>0.05</v>
      </c>
      <c r="L91" s="865">
        <f>N85*K91</f>
        <v>343.10263127736914</v>
      </c>
      <c r="M91" s="866"/>
      <c r="N91" s="51"/>
    </row>
    <row r="92" spans="1:14" ht="15.75" thickBot="1">
      <c r="B92" s="91" t="s">
        <v>974</v>
      </c>
      <c r="C92" s="92"/>
      <c r="D92" s="92"/>
      <c r="E92" s="92"/>
      <c r="F92" s="92"/>
      <c r="G92" s="92"/>
      <c r="H92" s="92"/>
      <c r="I92" s="93"/>
      <c r="J92" s="94"/>
      <c r="K92" s="304">
        <v>0.05</v>
      </c>
      <c r="L92" s="867">
        <f>N85*K92</f>
        <v>343.10263127736914</v>
      </c>
      <c r="M92" s="868"/>
      <c r="N92" s="51"/>
    </row>
    <row r="93" spans="1:14" ht="15.75" thickBot="1">
      <c r="B93" s="831" t="s">
        <v>953</v>
      </c>
      <c r="C93" s="832"/>
      <c r="D93" s="832"/>
      <c r="E93" s="832"/>
      <c r="F93" s="832"/>
      <c r="G93" s="832"/>
      <c r="H93" s="832"/>
      <c r="I93" s="832"/>
      <c r="J93" s="832"/>
      <c r="K93" s="832"/>
      <c r="L93" s="832"/>
      <c r="M93" s="833"/>
      <c r="N93" s="52">
        <f>L90+L91+L92</f>
        <v>2058.6157876642151</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8920.668413211597</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3458.5224978236438</v>
      </c>
      <c r="L36" s="269"/>
      <c r="M36" s="335">
        <v>40</v>
      </c>
      <c r="N36" s="271">
        <f t="shared" ref="N36:N41" si="0">K36/M36</f>
        <v>86.463062445591092</v>
      </c>
    </row>
    <row r="37" spans="1:14">
      <c r="A37" s="113" t="s">
        <v>334</v>
      </c>
      <c r="B37" s="844" t="str">
        <f>VLOOKUP(A37,EQUIPOS!A7:D154,3,FALSE)</f>
        <v>Taladro industrial</v>
      </c>
      <c r="C37" s="845"/>
      <c r="D37" s="845"/>
      <c r="E37" s="845"/>
      <c r="F37" s="845"/>
      <c r="G37" s="845"/>
      <c r="H37" s="846"/>
      <c r="I37" s="420"/>
      <c r="J37" s="421"/>
      <c r="K37" s="268">
        <f>VLOOKUP(A37,EQUIPOS!A7:D164,4,FALSE)</f>
        <v>4424.8743722155441</v>
      </c>
      <c r="L37" s="334"/>
      <c r="M37" s="335">
        <v>40</v>
      </c>
      <c r="N37" s="271">
        <f t="shared" si="0"/>
        <v>110.6218593053886</v>
      </c>
    </row>
    <row r="38" spans="1:14">
      <c r="A38" s="113" t="s">
        <v>195</v>
      </c>
      <c r="B38" s="844" t="str">
        <f>VLOOKUP(A38,EQUIPOS!A8:D154,3,FALSE)</f>
        <v xml:space="preserve">Equipo de oxicorte, Capacidad de corte: hasta 6´´ (152mm) </v>
      </c>
      <c r="C38" s="845"/>
      <c r="D38" s="845"/>
      <c r="E38" s="845"/>
      <c r="F38" s="845"/>
      <c r="G38" s="845"/>
      <c r="H38" s="846"/>
      <c r="I38" s="420"/>
      <c r="J38" s="421"/>
      <c r="K38" s="268">
        <f>VLOOKUP(A38,EQUIPOS!A8:D165,4,FALSE)</f>
        <v>3916.2681225355964</v>
      </c>
      <c r="L38" s="334"/>
      <c r="M38" s="335">
        <v>40</v>
      </c>
      <c r="N38" s="271">
        <f t="shared" si="0"/>
        <v>97.906703063389912</v>
      </c>
    </row>
    <row r="39" spans="1:14">
      <c r="A39" s="113" t="s">
        <v>204</v>
      </c>
      <c r="B39" s="844" t="str">
        <f>VLOOKUP(A39,EQUIPOS!A9:D154,3,FALSE)</f>
        <v xml:space="preserve">Equipo de soldadura 250 AMP
</v>
      </c>
      <c r="C39" s="845"/>
      <c r="D39" s="845"/>
      <c r="E39" s="845"/>
      <c r="F39" s="845"/>
      <c r="G39" s="845"/>
      <c r="H39" s="846"/>
      <c r="I39" s="420"/>
      <c r="J39" s="421"/>
      <c r="K39" s="268">
        <f>VLOOKUP(A39,EQUIPOS!A9:D166,4,FALSE)</f>
        <v>9111.7786136840386</v>
      </c>
      <c r="L39" s="334"/>
      <c r="M39" s="335">
        <v>40</v>
      </c>
      <c r="N39" s="271">
        <f t="shared" si="0"/>
        <v>227.79446534210098</v>
      </c>
    </row>
    <row r="40" spans="1:14">
      <c r="A40" s="113" t="s">
        <v>208</v>
      </c>
      <c r="B40" s="844" t="str">
        <f>VLOOKUP(A40,EQUIPOS!A10:D154,3,FALSE)</f>
        <v>Equipo de soldadura 400</v>
      </c>
      <c r="C40" s="845"/>
      <c r="D40" s="845"/>
      <c r="E40" s="845"/>
      <c r="F40" s="845"/>
      <c r="G40" s="845"/>
      <c r="H40" s="846"/>
      <c r="I40" s="420"/>
      <c r="J40" s="421"/>
      <c r="K40" s="268">
        <f>VLOOKUP(A40,EQUIPOS!A10:D167,4,FALSE)</f>
        <v>12264.751738996147</v>
      </c>
      <c r="L40" s="334"/>
      <c r="M40" s="335">
        <v>40</v>
      </c>
      <c r="N40" s="271">
        <f t="shared" si="0"/>
        <v>306.61879347490367</v>
      </c>
    </row>
    <row r="41" spans="1:14">
      <c r="A41" s="113" t="s">
        <v>210</v>
      </c>
      <c r="B41" s="844" t="str">
        <f>VLOOKUP(A41,EQUIPOS!A11:D155,3,FALSE)</f>
        <v>Equipo de soldadura 600</v>
      </c>
      <c r="C41" s="845"/>
      <c r="D41" s="845"/>
      <c r="E41" s="845"/>
      <c r="F41" s="845"/>
      <c r="G41" s="845"/>
      <c r="H41" s="846"/>
      <c r="I41" s="420"/>
      <c r="J41" s="421"/>
      <c r="K41" s="268">
        <f>VLOOKUP(A41,EQUIPOS!A11:D168,4,FALSE)</f>
        <v>14501.381390874667</v>
      </c>
      <c r="L41" s="334"/>
      <c r="M41" s="335">
        <v>40</v>
      </c>
      <c r="N41" s="271">
        <f t="shared" si="0"/>
        <v>362.53453477186667</v>
      </c>
    </row>
    <row r="42" spans="1:14">
      <c r="B42" s="844"/>
      <c r="C42" s="845"/>
      <c r="D42" s="845"/>
      <c r="E42" s="845"/>
      <c r="F42" s="845"/>
      <c r="G42" s="845"/>
      <c r="H42" s="846"/>
      <c r="I42" s="36"/>
      <c r="J42" s="37"/>
      <c r="K42" s="268"/>
      <c r="L42" s="275"/>
      <c r="M42" s="335"/>
      <c r="N42" s="271"/>
    </row>
    <row r="43" spans="1:14">
      <c r="B43" s="319"/>
      <c r="C43" s="320"/>
      <c r="D43" s="320"/>
      <c r="E43" s="320"/>
      <c r="F43" s="322"/>
      <c r="G43" s="322"/>
      <c r="H43" s="125"/>
      <c r="I43" s="36"/>
      <c r="J43" s="37"/>
      <c r="K43" s="268"/>
      <c r="L43" s="275"/>
      <c r="M43" s="276"/>
      <c r="N43" s="272"/>
    </row>
    <row r="44" spans="1:14">
      <c r="B44" s="851" t="s">
        <v>952</v>
      </c>
      <c r="C44" s="852"/>
      <c r="D44" s="852"/>
      <c r="E44" s="38"/>
      <c r="F44" s="39"/>
      <c r="G44" s="39"/>
      <c r="H44" s="40"/>
      <c r="I44" s="36"/>
      <c r="J44" s="37"/>
      <c r="K44" s="278"/>
      <c r="L44" s="275"/>
      <c r="M44" s="400">
        <v>0.05</v>
      </c>
      <c r="N44" s="343">
        <f>N81*M44</f>
        <v>100.80399809240021</v>
      </c>
    </row>
    <row r="45" spans="1:14" ht="15.75" thickBot="1">
      <c r="B45" s="844"/>
      <c r="C45" s="845"/>
      <c r="D45" s="845"/>
      <c r="E45" s="845"/>
      <c r="F45" s="845"/>
      <c r="G45" s="845"/>
      <c r="H45" s="846"/>
      <c r="I45" s="853"/>
      <c r="J45" s="854"/>
      <c r="K45" s="41"/>
      <c r="L45" s="855"/>
      <c r="M45" s="856"/>
      <c r="N45" s="105"/>
    </row>
    <row r="46" spans="1:14" ht="15.75" thickBot="1">
      <c r="B46" s="831" t="s">
        <v>953</v>
      </c>
      <c r="C46" s="832"/>
      <c r="D46" s="832"/>
      <c r="E46" s="832"/>
      <c r="F46" s="832"/>
      <c r="G46" s="832"/>
      <c r="H46" s="832"/>
      <c r="I46" s="832"/>
      <c r="J46" s="832"/>
      <c r="K46" s="832"/>
      <c r="L46" s="832"/>
      <c r="M46" s="833"/>
      <c r="N46" s="393">
        <f>SUM(N36:N44)</f>
        <v>1292.743416495641</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2" t="s">
        <v>944</v>
      </c>
      <c r="C50" s="823"/>
      <c r="D50" s="823"/>
      <c r="E50" s="823"/>
      <c r="F50" s="823"/>
      <c r="G50" s="823"/>
      <c r="H50" s="823"/>
      <c r="I50" s="824"/>
      <c r="J50" s="314" t="s">
        <v>945</v>
      </c>
      <c r="K50" s="85" t="s">
        <v>946</v>
      </c>
      <c r="L50" s="825" t="s">
        <v>955</v>
      </c>
      <c r="M50" s="824"/>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42719.655615219919</v>
      </c>
      <c r="N51" s="271">
        <f t="shared" ref="N51:N56" si="1">K51*M51</f>
        <v>213.5982780760996</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7568.6933273615441</v>
      </c>
      <c r="N52" s="271">
        <f t="shared" si="1"/>
        <v>37.843466636807719</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12296.476554256851</v>
      </c>
      <c r="N53" s="271">
        <f t="shared" si="1"/>
        <v>61.482382771284257</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9105.7528966436512</v>
      </c>
      <c r="N54" s="271">
        <f t="shared" si="1"/>
        <v>91.057528966436507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5907.3969432381527</v>
      </c>
      <c r="N55" s="271">
        <f t="shared" si="1"/>
        <v>59.073969432381531</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2949.9395177462752</v>
      </c>
      <c r="N56" s="271">
        <f t="shared" si="1"/>
        <v>2949.9395177462752</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SUM(N51:N58)</f>
        <v>3412.9951436292849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B64" s="46"/>
      <c r="C64" s="316"/>
      <c r="D64" s="316"/>
      <c r="E64" s="316"/>
      <c r="F64" s="316"/>
      <c r="G64" s="316"/>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8"/>
      <c r="C80" s="819"/>
      <c r="D80" s="819"/>
      <c r="E80" s="819"/>
      <c r="F80" s="819"/>
      <c r="G80" s="819"/>
      <c r="H80" s="819"/>
      <c r="I80" s="469"/>
      <c r="J80" s="470"/>
      <c r="K80" s="471"/>
      <c r="L80" s="474"/>
      <c r="M80" s="475"/>
      <c r="N80" s="439"/>
    </row>
    <row r="81" spans="1:14" ht="15.75" thickBot="1">
      <c r="B81" s="837" t="s">
        <v>953</v>
      </c>
      <c r="C81" s="838"/>
      <c r="D81" s="838"/>
      <c r="E81" s="838"/>
      <c r="F81" s="838"/>
      <c r="G81" s="838"/>
      <c r="H81" s="838"/>
      <c r="I81" s="838"/>
      <c r="J81" s="838"/>
      <c r="K81" s="838"/>
      <c r="L81" s="838"/>
      <c r="M81" s="839"/>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6721.8185219729303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1344.3637043945862</v>
      </c>
      <c r="M88" s="866"/>
      <c r="N88" s="51"/>
    </row>
    <row r="89" spans="1:14">
      <c r="B89" s="89" t="s">
        <v>973</v>
      </c>
      <c r="C89" s="90"/>
      <c r="D89" s="90"/>
      <c r="E89" s="90"/>
      <c r="F89" s="90"/>
      <c r="G89" s="90"/>
      <c r="H89" s="90"/>
      <c r="I89" s="87"/>
      <c r="J89" s="88"/>
      <c r="K89" s="303">
        <v>0.05</v>
      </c>
      <c r="L89" s="865">
        <f>N83*K89</f>
        <v>336.09092609864655</v>
      </c>
      <c r="M89" s="866"/>
      <c r="N89" s="51"/>
    </row>
    <row r="90" spans="1:14" ht="15.75" thickBot="1">
      <c r="B90" s="91" t="s">
        <v>974</v>
      </c>
      <c r="C90" s="92"/>
      <c r="D90" s="92"/>
      <c r="E90" s="92"/>
      <c r="F90" s="92"/>
      <c r="G90" s="92"/>
      <c r="H90" s="92"/>
      <c r="I90" s="93"/>
      <c r="J90" s="94"/>
      <c r="K90" s="304">
        <v>0.05</v>
      </c>
      <c r="L90" s="867">
        <f>N83*K90</f>
        <v>336.09092609864655</v>
      </c>
      <c r="M90" s="868"/>
      <c r="N90" s="51"/>
    </row>
    <row r="91" spans="1:14" ht="15.75" thickBot="1">
      <c r="B91" s="831" t="s">
        <v>953</v>
      </c>
      <c r="C91" s="832"/>
      <c r="D91" s="832"/>
      <c r="E91" s="832"/>
      <c r="F91" s="832"/>
      <c r="G91" s="832"/>
      <c r="H91" s="832"/>
      <c r="I91" s="832"/>
      <c r="J91" s="832"/>
      <c r="K91" s="832"/>
      <c r="L91" s="832"/>
      <c r="M91" s="833"/>
      <c r="N91" s="52">
        <f>L88+L89+L90</f>
        <v>2016.5455565918794</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8738.3640785648095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35">
        <f>VLOOKUP(A61,TRANSPORTE!A3:D117,4,FALSE)</f>
        <v>254.02666014956571</v>
      </c>
      <c r="M61" s="836"/>
      <c r="N61" s="286">
        <f>K61*L61</f>
        <v>254.02666014956571</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254.02666014956571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254.02666014956571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50.805332029913146</v>
      </c>
      <c r="M85" s="866"/>
      <c r="N85" s="51"/>
    </row>
    <row r="86" spans="1:14">
      <c r="B86" s="89" t="s">
        <v>973</v>
      </c>
      <c r="C86" s="90"/>
      <c r="D86" s="90"/>
      <c r="E86" s="90"/>
      <c r="F86" s="90"/>
      <c r="G86" s="90"/>
      <c r="H86" s="90"/>
      <c r="I86" s="87"/>
      <c r="J86" s="88"/>
      <c r="K86" s="303">
        <v>0.05</v>
      </c>
      <c r="L86" s="865">
        <f>N80*K86</f>
        <v>12.701333007478286</v>
      </c>
      <c r="M86" s="866"/>
      <c r="N86" s="51"/>
    </row>
    <row r="87" spans="1:14" ht="15.75" thickBot="1">
      <c r="B87" s="91" t="s">
        <v>974</v>
      </c>
      <c r="C87" s="92"/>
      <c r="D87" s="92"/>
      <c r="E87" s="92"/>
      <c r="F87" s="92"/>
      <c r="G87" s="92"/>
      <c r="H87" s="92"/>
      <c r="I87" s="93"/>
      <c r="J87" s="94"/>
      <c r="K87" s="304">
        <v>0.05</v>
      </c>
      <c r="L87" s="867">
        <f>N80*K87</f>
        <v>12.701333007478286</v>
      </c>
      <c r="M87" s="868"/>
      <c r="N87" s="51"/>
    </row>
    <row r="88" spans="1:14" ht="15.75" thickBot="1">
      <c r="B88" s="831" t="s">
        <v>953</v>
      </c>
      <c r="C88" s="832"/>
      <c r="D88" s="832"/>
      <c r="E88" s="832"/>
      <c r="F88" s="832"/>
      <c r="G88" s="832"/>
      <c r="H88" s="832"/>
      <c r="I88" s="832"/>
      <c r="J88" s="832"/>
      <c r="K88" s="832"/>
      <c r="L88" s="832"/>
      <c r="M88" s="833"/>
      <c r="N88" s="52">
        <f>L85+L86+L87</f>
        <v>76.207998044869711</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52">
        <f>N80+N88</f>
        <v>330.23465819443544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3458.5224978236438</v>
      </c>
      <c r="L36" s="269"/>
      <c r="M36" s="335">
        <v>40</v>
      </c>
      <c r="N36" s="271">
        <f t="shared" ref="N36:N41" si="0">K36/M36</f>
        <v>86.463062445591092</v>
      </c>
    </row>
    <row r="37" spans="1:14">
      <c r="A37" s="113" t="s">
        <v>195</v>
      </c>
      <c r="B37" s="844" t="str">
        <f>VLOOKUP(A37,EQUIPOS!A7:D154,3,FALSE)</f>
        <v xml:space="preserve">Equipo de oxicorte, Capacidad de corte: hasta 6´´ (152mm) </v>
      </c>
      <c r="C37" s="845"/>
      <c r="D37" s="845"/>
      <c r="E37" s="845"/>
      <c r="F37" s="845"/>
      <c r="G37" s="845"/>
      <c r="H37" s="846"/>
      <c r="I37" s="420"/>
      <c r="J37" s="421"/>
      <c r="K37" s="268">
        <f>VLOOKUP(A37,EQUIPOS!A7:D164,4,FALSE)</f>
        <v>3916.2681225355964</v>
      </c>
      <c r="L37" s="334"/>
      <c r="M37" s="335">
        <v>400</v>
      </c>
      <c r="N37" s="271">
        <f t="shared" si="0"/>
        <v>9.7906703063389902</v>
      </c>
    </row>
    <row r="38" spans="1:14">
      <c r="A38" s="113" t="s">
        <v>204</v>
      </c>
      <c r="B38" s="844" t="str">
        <f>VLOOKUP(A38,EQUIPOS!A8:D154,3,FALSE)</f>
        <v xml:space="preserve">Equipo de soldadura 250 AMP
</v>
      </c>
      <c r="C38" s="845"/>
      <c r="D38" s="845"/>
      <c r="E38" s="845"/>
      <c r="F38" s="845"/>
      <c r="G38" s="845"/>
      <c r="H38" s="846"/>
      <c r="I38" s="420"/>
      <c r="J38" s="421"/>
      <c r="K38" s="268">
        <f>VLOOKUP(A38,EQUIPOS!A8:D165,4,FALSE)</f>
        <v>9111.7786136840386</v>
      </c>
      <c r="L38" s="334"/>
      <c r="M38" s="335">
        <v>400</v>
      </c>
      <c r="N38" s="271">
        <f t="shared" si="0"/>
        <v>22.779446534210095</v>
      </c>
    </row>
    <row r="39" spans="1:14">
      <c r="A39" s="113" t="s">
        <v>208</v>
      </c>
      <c r="B39" s="844" t="str">
        <f>VLOOKUP(A39,EQUIPOS!A9:D154,3,FALSE)</f>
        <v>Equipo de soldadura 400</v>
      </c>
      <c r="C39" s="845"/>
      <c r="D39" s="845"/>
      <c r="E39" s="845"/>
      <c r="F39" s="845"/>
      <c r="G39" s="845"/>
      <c r="H39" s="846"/>
      <c r="I39" s="420"/>
      <c r="J39" s="421"/>
      <c r="K39" s="268">
        <f>VLOOKUP(A39,EQUIPOS!A9:D166,4,FALSE)</f>
        <v>12264.751738996147</v>
      </c>
      <c r="L39" s="334"/>
      <c r="M39" s="335">
        <v>400</v>
      </c>
      <c r="N39" s="271">
        <f t="shared" si="0"/>
        <v>30.661879347490366</v>
      </c>
    </row>
    <row r="40" spans="1:14">
      <c r="A40" s="113" t="s">
        <v>210</v>
      </c>
      <c r="B40" s="844" t="str">
        <f>VLOOKUP(A40,EQUIPOS!A10:D154,3,FALSE)</f>
        <v>Equipo de soldadura 600</v>
      </c>
      <c r="C40" s="845"/>
      <c r="D40" s="845"/>
      <c r="E40" s="845"/>
      <c r="F40" s="845"/>
      <c r="G40" s="845"/>
      <c r="H40" s="846"/>
      <c r="I40" s="420"/>
      <c r="J40" s="421"/>
      <c r="K40" s="268">
        <f>VLOOKUP(A40,EQUIPOS!A10:D167,4,FALSE)</f>
        <v>14501.381390874667</v>
      </c>
      <c r="L40" s="334"/>
      <c r="M40" s="335">
        <v>400</v>
      </c>
      <c r="N40" s="271">
        <f t="shared" si="0"/>
        <v>36.253453477186667</v>
      </c>
    </row>
    <row r="41" spans="1:14">
      <c r="A41" s="113" t="s">
        <v>243</v>
      </c>
      <c r="B41" s="844" t="str">
        <f>VLOOKUP(A41,EQUIPOS!A11:D155,3,FALSE)</f>
        <v>Grúa 10 ton</v>
      </c>
      <c r="C41" s="845"/>
      <c r="D41" s="845"/>
      <c r="E41" s="845"/>
      <c r="F41" s="845"/>
      <c r="G41" s="845"/>
      <c r="H41" s="846"/>
      <c r="I41" s="420"/>
      <c r="J41" s="421"/>
      <c r="K41" s="268">
        <f>VLOOKUP(A41,EQUIPOS!A11:D168,4,FALSE)</f>
        <v>169432.57806515583</v>
      </c>
      <c r="L41" s="334"/>
      <c r="M41" s="335">
        <v>400</v>
      </c>
      <c r="N41" s="271">
        <f t="shared" si="0"/>
        <v>423.58144516288957</v>
      </c>
    </row>
    <row r="42" spans="1:14">
      <c r="B42" s="844"/>
      <c r="C42" s="845"/>
      <c r="D42" s="845"/>
      <c r="E42" s="845"/>
      <c r="F42" s="845"/>
      <c r="G42" s="845"/>
      <c r="H42" s="846"/>
      <c r="I42" s="36"/>
      <c r="J42" s="37"/>
      <c r="K42" s="268"/>
      <c r="L42" s="275"/>
      <c r="M42" s="335"/>
      <c r="N42" s="271"/>
    </row>
    <row r="43" spans="1:14">
      <c r="B43" s="319"/>
      <c r="C43" s="320"/>
      <c r="D43" s="320"/>
      <c r="E43" s="320"/>
      <c r="F43" s="322"/>
      <c r="G43" s="322"/>
      <c r="H43" s="125"/>
      <c r="I43" s="36"/>
      <c r="J43" s="37"/>
      <c r="K43" s="268"/>
      <c r="L43" s="275"/>
      <c r="M43" s="276"/>
      <c r="N43" s="272"/>
    </row>
    <row r="44" spans="1:14">
      <c r="B44" s="851" t="s">
        <v>952</v>
      </c>
      <c r="C44" s="852"/>
      <c r="D44" s="852"/>
      <c r="E44" s="38"/>
      <c r="F44" s="39"/>
      <c r="G44" s="39"/>
      <c r="H44" s="40"/>
      <c r="I44" s="36"/>
      <c r="J44" s="37"/>
      <c r="K44" s="278"/>
      <c r="L44" s="275"/>
      <c r="M44" s="400">
        <v>0.05</v>
      </c>
      <c r="N44" s="343">
        <f>N81*M44</f>
        <v>100.80399809240021</v>
      </c>
    </row>
    <row r="45" spans="1:14" ht="15.75" thickBot="1">
      <c r="B45" s="844"/>
      <c r="C45" s="845"/>
      <c r="D45" s="845"/>
      <c r="E45" s="845"/>
      <c r="F45" s="845"/>
      <c r="G45" s="845"/>
      <c r="H45" s="846"/>
      <c r="I45" s="853"/>
      <c r="J45" s="854"/>
      <c r="K45" s="41"/>
      <c r="L45" s="855"/>
      <c r="M45" s="856"/>
      <c r="N45" s="105"/>
    </row>
    <row r="46" spans="1:14" ht="15.75" thickBot="1">
      <c r="B46" s="831" t="s">
        <v>953</v>
      </c>
      <c r="C46" s="832"/>
      <c r="D46" s="832"/>
      <c r="E46" s="832"/>
      <c r="F46" s="832"/>
      <c r="G46" s="832"/>
      <c r="H46" s="832"/>
      <c r="I46" s="832"/>
      <c r="J46" s="832"/>
      <c r="K46" s="832"/>
      <c r="L46" s="832"/>
      <c r="M46" s="833"/>
      <c r="N46" s="393">
        <f>SUM(N36:N44)</f>
        <v>710.33395536610692</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2" t="s">
        <v>944</v>
      </c>
      <c r="C50" s="823"/>
      <c r="D50" s="823"/>
      <c r="E50" s="823"/>
      <c r="F50" s="823"/>
      <c r="G50" s="823"/>
      <c r="H50" s="823"/>
      <c r="I50" s="824"/>
      <c r="J50" s="314" t="s">
        <v>945</v>
      </c>
      <c r="K50" s="85" t="s">
        <v>946</v>
      </c>
      <c r="L50" s="825" t="s">
        <v>955</v>
      </c>
      <c r="M50" s="824"/>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42719.655615219919</v>
      </c>
      <c r="N51" s="271">
        <f>K51*M51</f>
        <v>213.5982780760996</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7568.6933273615441</v>
      </c>
      <c r="N52" s="271">
        <f t="shared" ref="N52:N58" si="1">K52*M52</f>
        <v>37.843466636807719</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12296.476554256851</v>
      </c>
      <c r="N53" s="271">
        <f t="shared" si="1"/>
        <v>61.482382771284257</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9105.7528966436512</v>
      </c>
      <c r="N54" s="271">
        <f t="shared" si="1"/>
        <v>91.057528966436507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5907.3969432381527</v>
      </c>
      <c r="N55" s="271">
        <f t="shared" si="1"/>
        <v>59.073969432381531</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43369.213171243333</v>
      </c>
      <c r="N56" s="271">
        <f t="shared" si="1"/>
        <v>21.684606585621665</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60549.546618892353</v>
      </c>
      <c r="N57" s="271">
        <f t="shared" si="1"/>
        <v>60.549546618892357</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27260.648279067238</v>
      </c>
      <c r="N58" s="271">
        <f t="shared" si="1"/>
        <v>27.26064827906724</v>
      </c>
    </row>
    <row r="59" spans="1:14" ht="15.75" thickBot="1">
      <c r="B59" s="831" t="s">
        <v>953</v>
      </c>
      <c r="C59" s="832"/>
      <c r="D59" s="832"/>
      <c r="E59" s="832"/>
      <c r="F59" s="832"/>
      <c r="G59" s="832"/>
      <c r="H59" s="832"/>
      <c r="I59" s="832"/>
      <c r="J59" s="832"/>
      <c r="K59" s="832"/>
      <c r="L59" s="832"/>
      <c r="M59" s="833"/>
      <c r="N59" s="393">
        <f>SUM(N51:N58)</f>
        <v>572.55042736659095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B64" s="46"/>
      <c r="C64" s="316"/>
      <c r="D64" s="316"/>
      <c r="E64" s="316"/>
      <c r="F64" s="316"/>
      <c r="G64" s="316"/>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8"/>
      <c r="C80" s="819"/>
      <c r="D80" s="819"/>
      <c r="E80" s="819"/>
      <c r="F80" s="819"/>
      <c r="G80" s="819"/>
      <c r="H80" s="819"/>
      <c r="I80" s="469"/>
      <c r="J80" s="470"/>
      <c r="K80" s="473"/>
      <c r="L80" s="474"/>
      <c r="M80" s="475"/>
      <c r="N80" s="394"/>
    </row>
    <row r="81" spans="1:14" ht="15.75" thickBot="1">
      <c r="B81" s="837" t="s">
        <v>953</v>
      </c>
      <c r="C81" s="838"/>
      <c r="D81" s="838"/>
      <c r="E81" s="838"/>
      <c r="F81" s="838"/>
      <c r="G81" s="838"/>
      <c r="H81" s="838"/>
      <c r="I81" s="838"/>
      <c r="J81" s="838"/>
      <c r="K81" s="838"/>
      <c r="L81" s="838"/>
      <c r="M81" s="839"/>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3298.9643445807019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659.79286891614038</v>
      </c>
      <c r="M88" s="866"/>
      <c r="N88" s="51"/>
    </row>
    <row r="89" spans="1:14">
      <c r="B89" s="89" t="s">
        <v>973</v>
      </c>
      <c r="C89" s="90"/>
      <c r="D89" s="90"/>
      <c r="E89" s="90"/>
      <c r="F89" s="90"/>
      <c r="G89" s="90"/>
      <c r="H89" s="90"/>
      <c r="I89" s="87"/>
      <c r="J89" s="88"/>
      <c r="K89" s="303">
        <v>0.05</v>
      </c>
      <c r="L89" s="865">
        <f>N83*K89</f>
        <v>164.94821722903509</v>
      </c>
      <c r="M89" s="866"/>
      <c r="N89" s="51"/>
    </row>
    <row r="90" spans="1:14" ht="15.75" thickBot="1">
      <c r="B90" s="91" t="s">
        <v>974</v>
      </c>
      <c r="C90" s="92"/>
      <c r="D90" s="92"/>
      <c r="E90" s="92"/>
      <c r="F90" s="92"/>
      <c r="G90" s="92"/>
      <c r="H90" s="92"/>
      <c r="I90" s="93"/>
      <c r="J90" s="94"/>
      <c r="K90" s="304">
        <v>0.05</v>
      </c>
      <c r="L90" s="867">
        <f>N83*K90</f>
        <v>164.94821722903509</v>
      </c>
      <c r="M90" s="868"/>
      <c r="N90" s="51"/>
    </row>
    <row r="91" spans="1:14" ht="15.75" thickBot="1">
      <c r="B91" s="831" t="s">
        <v>953</v>
      </c>
      <c r="C91" s="832"/>
      <c r="D91" s="832"/>
      <c r="E91" s="832"/>
      <c r="F91" s="832"/>
      <c r="G91" s="832"/>
      <c r="H91" s="832"/>
      <c r="I91" s="832"/>
      <c r="J91" s="832"/>
      <c r="K91" s="832"/>
      <c r="L91" s="832"/>
      <c r="M91" s="833"/>
      <c r="N91" s="52">
        <f>L88+L89+L90</f>
        <v>989.68930337421057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4288.6536479549122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42.75" customHeight="1" thickBot="1">
      <c r="A31" t="s">
        <v>1845</v>
      </c>
      <c r="B31" s="80" t="s">
        <v>1128</v>
      </c>
      <c r="C31" s="971" t="s">
        <v>2132</v>
      </c>
      <c r="D31" s="972"/>
      <c r="E31" s="972"/>
      <c r="F31" s="972"/>
      <c r="G31" s="972"/>
      <c r="H31" s="972"/>
      <c r="I31" s="972"/>
      <c r="J31" s="972"/>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188</v>
      </c>
      <c r="B36" s="844" t="str">
        <f>VLOOKUP(A36,EQUIPOS!A6:D154,3,FALSE)</f>
        <v>Diferencial</v>
      </c>
      <c r="C36" s="845"/>
      <c r="D36" s="845"/>
      <c r="E36" s="845"/>
      <c r="F36" s="845"/>
      <c r="G36" s="845"/>
      <c r="H36" s="846"/>
      <c r="I36" s="266"/>
      <c r="J36" s="267"/>
      <c r="K36" s="268">
        <f>VLOOKUP(A36,EQUIPOS!A6:D163,4,FALSE)</f>
        <v>3031.2932480924878</v>
      </c>
      <c r="L36" s="269"/>
      <c r="M36" s="335">
        <v>4</v>
      </c>
      <c r="N36" s="271">
        <f>K36/M36</f>
        <v>757.82331202312196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1010.0320112950249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1767.8553233181469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350576.78672619187</v>
      </c>
      <c r="N48" s="271">
        <f>K48*M48</f>
        <v>3505.7678672619186</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136003.27085440981</v>
      </c>
      <c r="N49" s="271">
        <f>K49*M49</f>
        <v>136003.27085440981</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342891.86877636565</v>
      </c>
      <c r="N50" s="271">
        <f>K50*M50</f>
        <v>125155.53210337347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264664.57082504523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142.90106153116622</v>
      </c>
      <c r="M58" s="836"/>
      <c r="N58" s="286">
        <f>K58*L58</f>
        <v>40.012297228726545</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f>
        <v>40.012297228726545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276572.75855854235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55314.551711708475</v>
      </c>
      <c r="M82" s="866"/>
      <c r="N82" s="51"/>
    </row>
    <row r="83" spans="1:14">
      <c r="B83" s="89" t="s">
        <v>973</v>
      </c>
      <c r="C83" s="90"/>
      <c r="D83" s="90"/>
      <c r="E83" s="90"/>
      <c r="F83" s="90"/>
      <c r="G83" s="90"/>
      <c r="H83" s="90"/>
      <c r="I83" s="87"/>
      <c r="J83" s="88"/>
      <c r="K83" s="303">
        <v>0.05</v>
      </c>
      <c r="L83" s="865">
        <f>N77*K83</f>
        <v>13828.637927927119</v>
      </c>
      <c r="M83" s="866"/>
      <c r="N83" s="51"/>
    </row>
    <row r="84" spans="1:14" ht="15.75" thickBot="1">
      <c r="B84" s="91" t="s">
        <v>974</v>
      </c>
      <c r="C84" s="92"/>
      <c r="D84" s="92"/>
      <c r="E84" s="92"/>
      <c r="F84" s="92"/>
      <c r="G84" s="92"/>
      <c r="H84" s="92"/>
      <c r="I84" s="93"/>
      <c r="J84" s="94"/>
      <c r="K84" s="304">
        <v>0.05</v>
      </c>
      <c r="L84" s="867">
        <f>N77*K84</f>
        <v>13828.637927927119</v>
      </c>
      <c r="M84" s="868"/>
      <c r="N84" s="51"/>
    </row>
    <row r="85" spans="1:14" ht="15.75" thickBot="1">
      <c r="B85" s="831" t="s">
        <v>953</v>
      </c>
      <c r="C85" s="832"/>
      <c r="D85" s="832"/>
      <c r="E85" s="832"/>
      <c r="F85" s="832"/>
      <c r="G85" s="832"/>
      <c r="H85" s="832"/>
      <c r="I85" s="832"/>
      <c r="J85" s="832"/>
      <c r="K85" s="832"/>
      <c r="L85" s="832"/>
      <c r="M85" s="833"/>
      <c r="N85" s="52">
        <f>L82+L83+L84</f>
        <v>82971.827567562708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359544.58612610504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45" customHeight="1" thickBot="1">
      <c r="A31" t="s">
        <v>1845</v>
      </c>
      <c r="B31" s="80" t="s">
        <v>1129</v>
      </c>
      <c r="C31" s="992" t="s">
        <v>2133</v>
      </c>
      <c r="D31" s="993"/>
      <c r="E31" s="993"/>
      <c r="F31" s="993"/>
      <c r="G31" s="993"/>
      <c r="H31" s="993"/>
      <c r="I31" s="993"/>
      <c r="J31" s="993"/>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188</v>
      </c>
      <c r="B36" s="844" t="str">
        <f>VLOOKUP(A36,EQUIPOS!A6:D154,3,FALSE)</f>
        <v>Diferencial</v>
      </c>
      <c r="C36" s="845"/>
      <c r="D36" s="845"/>
      <c r="E36" s="845"/>
      <c r="F36" s="845"/>
      <c r="G36" s="845"/>
      <c r="H36" s="846"/>
      <c r="I36" s="266"/>
      <c r="J36" s="267"/>
      <c r="K36" s="268">
        <f>VLOOKUP(A36,EQUIPOS!A6:D163,4,FALSE)</f>
        <v>3031.2932480924878</v>
      </c>
      <c r="L36" s="269"/>
      <c r="M36" s="440">
        <v>4</v>
      </c>
      <c r="N36" s="271">
        <f>K36/M36</f>
        <v>757.82331202312196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1010.0320112950249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1767.8553233181469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350576.78672619187</v>
      </c>
      <c r="N48" s="271">
        <f>K48*M48</f>
        <v>7011.5357345238372</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136003.27085440981</v>
      </c>
      <c r="N49" s="271">
        <f>K49*M49</f>
        <v>136003.27085440981</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342891.86877636565</v>
      </c>
      <c r="N50" s="271">
        <f>K50*M50</f>
        <v>157730.25963712821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300745.0662260619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142.90106153116622</v>
      </c>
      <c r="M58" s="836"/>
      <c r="N58" s="286">
        <f>K58*L58</f>
        <v>40.012297228726545</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f>
        <v>40.012297228726545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312653.25395955902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62530.650791911808</v>
      </c>
      <c r="M82" s="866"/>
      <c r="N82" s="51"/>
    </row>
    <row r="83" spans="1:14">
      <c r="B83" s="89" t="s">
        <v>973</v>
      </c>
      <c r="C83" s="90"/>
      <c r="D83" s="90"/>
      <c r="E83" s="90"/>
      <c r="F83" s="90"/>
      <c r="G83" s="90"/>
      <c r="H83" s="90"/>
      <c r="I83" s="87"/>
      <c r="J83" s="88"/>
      <c r="K83" s="303">
        <v>0.05</v>
      </c>
      <c r="L83" s="865">
        <f>N77*K83</f>
        <v>15632.662697977952</v>
      </c>
      <c r="M83" s="866"/>
      <c r="N83" s="51"/>
    </row>
    <row r="84" spans="1:14" ht="15.75" thickBot="1">
      <c r="B84" s="91" t="s">
        <v>974</v>
      </c>
      <c r="C84" s="92"/>
      <c r="D84" s="92"/>
      <c r="E84" s="92"/>
      <c r="F84" s="92"/>
      <c r="G84" s="92"/>
      <c r="H84" s="92"/>
      <c r="I84" s="93"/>
      <c r="J84" s="94"/>
      <c r="K84" s="304">
        <v>0.05</v>
      </c>
      <c r="L84" s="867">
        <f>N77*K84</f>
        <v>15632.662697977952</v>
      </c>
      <c r="M84" s="868"/>
      <c r="N84" s="51"/>
    </row>
    <row r="85" spans="1:14" ht="15.75" thickBot="1">
      <c r="B85" s="831" t="s">
        <v>953</v>
      </c>
      <c r="C85" s="832"/>
      <c r="D85" s="832"/>
      <c r="E85" s="832"/>
      <c r="F85" s="832"/>
      <c r="G85" s="832"/>
      <c r="H85" s="832"/>
      <c r="I85" s="832"/>
      <c r="J85" s="832"/>
      <c r="K85" s="832"/>
      <c r="L85" s="832"/>
      <c r="M85" s="833"/>
      <c r="N85" s="52">
        <f>L82+L83+L84</f>
        <v>93795.976187867709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406449.23014742672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310</v>
      </c>
      <c r="B36" s="844" t="str">
        <f>VLOOKUP(A36,EQUIPOS!A6:D154,3,FALSE)</f>
        <v>Retroexcavadora A25C</v>
      </c>
      <c r="C36" s="845"/>
      <c r="D36" s="845"/>
      <c r="E36" s="845"/>
      <c r="F36" s="845"/>
      <c r="G36" s="845"/>
      <c r="H36" s="846"/>
      <c r="I36" s="266"/>
      <c r="J36" s="267"/>
      <c r="K36" s="268">
        <f>VLOOKUP(A36,EQUIPOS!A6:D163,4,FALSE)</f>
        <v>193270.3748783801</v>
      </c>
      <c r="L36" s="269"/>
      <c r="M36" s="335">
        <v>3</v>
      </c>
      <c r="N36" s="271">
        <f>K36/M36</f>
        <v>64423.458292793366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1346.7093483933668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65770.167641186737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350576.78672619187</v>
      </c>
      <c r="N48" s="271">
        <f>K48*M48</f>
        <v>7011.5357345238372</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33921.314632432695</v>
      </c>
      <c r="N49" s="271">
        <f>K49*M49</f>
        <v>15603.804730919041</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396667.37298300979</v>
      </c>
      <c r="N50" s="271">
        <f>K50*M50</f>
        <v>396667.37298300979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419282.71344845265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142.90106153116622</v>
      </c>
      <c r="M58" s="836"/>
      <c r="N58" s="286">
        <f>K58*L58</f>
        <v>40.012297228726545</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35">
        <f>VLOOKUP(A59,TRANSPORTE!A1:D117,4,FALSE)</f>
        <v>1402.2271640256026</v>
      </c>
      <c r="M59" s="836"/>
      <c r="N59" s="286">
        <f>K59*L59</f>
        <v>645.02449545177728</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685.03679268050382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13467.093483933666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499205.01136625354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99841.00227325072</v>
      </c>
      <c r="M82" s="866"/>
      <c r="N82" s="51"/>
    </row>
    <row r="83" spans="1:14">
      <c r="B83" s="89" t="s">
        <v>973</v>
      </c>
      <c r="C83" s="90"/>
      <c r="D83" s="90"/>
      <c r="E83" s="90"/>
      <c r="F83" s="90"/>
      <c r="G83" s="90"/>
      <c r="H83" s="90"/>
      <c r="I83" s="87"/>
      <c r="J83" s="88"/>
      <c r="K83" s="303">
        <v>0.05</v>
      </c>
      <c r="L83" s="865">
        <f>N77*K83</f>
        <v>24960.25056831268</v>
      </c>
      <c r="M83" s="866"/>
      <c r="N83" s="51"/>
    </row>
    <row r="84" spans="1:14" ht="15.75" thickBot="1">
      <c r="B84" s="91" t="s">
        <v>974</v>
      </c>
      <c r="C84" s="92"/>
      <c r="D84" s="92"/>
      <c r="E84" s="92"/>
      <c r="F84" s="92"/>
      <c r="G84" s="92"/>
      <c r="H84" s="92"/>
      <c r="I84" s="93"/>
      <c r="J84" s="94"/>
      <c r="K84" s="304">
        <v>0.05</v>
      </c>
      <c r="L84" s="867">
        <f>N77*K84</f>
        <v>24960.25056831268</v>
      </c>
      <c r="M84" s="868"/>
      <c r="N84" s="51"/>
    </row>
    <row r="85" spans="1:14" ht="15.75" thickBot="1">
      <c r="B85" s="831" t="s">
        <v>953</v>
      </c>
      <c r="C85" s="832"/>
      <c r="D85" s="832"/>
      <c r="E85" s="832"/>
      <c r="F85" s="832"/>
      <c r="G85" s="832"/>
      <c r="H85" s="832"/>
      <c r="I85" s="832"/>
      <c r="J85" s="832"/>
      <c r="K85" s="832"/>
      <c r="L85" s="832"/>
      <c r="M85" s="833"/>
      <c r="N85" s="52">
        <f>L82+L83+L84</f>
        <v>149761.50340987608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648966.51477612962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335">
        <v>0.5</v>
      </c>
      <c r="N36" s="271">
        <f>K36/M36</f>
        <v>16478.842489630304</v>
      </c>
    </row>
    <row r="37" spans="1:14">
      <c r="A37" s="113" t="s">
        <v>320</v>
      </c>
      <c r="B37" s="844" t="str">
        <f>VLOOKUP(A37,EQUIPOS!A7:D154,3,FALSE)</f>
        <v>Retroexcavadora sobre llantas, motor 62HP, Profundidad de excavación de 5.41 metros.</v>
      </c>
      <c r="C37" s="845"/>
      <c r="D37" s="845"/>
      <c r="E37" s="845"/>
      <c r="F37" s="845"/>
      <c r="G37" s="845"/>
      <c r="H37" s="846"/>
      <c r="I37" s="420"/>
      <c r="J37" s="421"/>
      <c r="K37" s="268">
        <f>VLOOKUP(A37,EQUIPOS!A7:D164,4,FALSE)</f>
        <v>127151.56241998691</v>
      </c>
      <c r="L37" s="334"/>
      <c r="M37" s="335">
        <v>1.5</v>
      </c>
      <c r="N37" s="271">
        <f>K37/M37</f>
        <v>84767.708279991275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103939.96946640831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33921.314632432695</v>
      </c>
      <c r="N48" s="271">
        <f>K48*M48</f>
        <v>19674.362486810962</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191867.4358896974</v>
      </c>
      <c r="N49" s="271">
        <f>K49*M49</f>
        <v>191867.4358896974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211541.79837650835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5">
        <f>VLOOKUP(A58,TRANSPORTE!A1:D117,4,FALSE)</f>
        <v>1377.9745219076744</v>
      </c>
      <c r="M58" s="836"/>
      <c r="N58" s="286">
        <f>K58*L58</f>
        <v>1377.9745219076744</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5">
        <f>VLOOKUP(A59,TRANSPORTE!A1:D117,4,FALSE)</f>
        <v>1402.2271640256026</v>
      </c>
      <c r="M59" s="836"/>
      <c r="N59" s="286">
        <f>K59*L59</f>
        <v>813.2917551348495</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f>
        <v>2191.2662770425241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344607.22108782647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68921.444217565295</v>
      </c>
      <c r="M82" s="866"/>
      <c r="N82" s="51"/>
    </row>
    <row r="83" spans="1:14">
      <c r="B83" s="89" t="s">
        <v>973</v>
      </c>
      <c r="C83" s="90"/>
      <c r="D83" s="90"/>
      <c r="E83" s="90"/>
      <c r="F83" s="90"/>
      <c r="G83" s="90"/>
      <c r="H83" s="90"/>
      <c r="I83" s="87"/>
      <c r="J83" s="88"/>
      <c r="K83" s="303">
        <v>0.05</v>
      </c>
      <c r="L83" s="865">
        <f>N77*K83</f>
        <v>17230.361054391324</v>
      </c>
      <c r="M83" s="866"/>
      <c r="N83" s="51"/>
    </row>
    <row r="84" spans="1:14" ht="15.75" thickBot="1">
      <c r="B84" s="91" t="s">
        <v>974</v>
      </c>
      <c r="C84" s="92"/>
      <c r="D84" s="92"/>
      <c r="E84" s="92"/>
      <c r="F84" s="92"/>
      <c r="G84" s="92"/>
      <c r="H84" s="92"/>
      <c r="I84" s="93"/>
      <c r="J84" s="94"/>
      <c r="K84" s="304">
        <v>0.05</v>
      </c>
      <c r="L84" s="867">
        <f>N77*K84</f>
        <v>17230.361054391324</v>
      </c>
      <c r="M84" s="868"/>
      <c r="N84" s="51"/>
    </row>
    <row r="85" spans="1:14" ht="15.75" thickBot="1">
      <c r="B85" s="831" t="s">
        <v>953</v>
      </c>
      <c r="C85" s="832"/>
      <c r="D85" s="832"/>
      <c r="E85" s="832"/>
      <c r="F85" s="832"/>
      <c r="G85" s="832"/>
      <c r="H85" s="832"/>
      <c r="I85" s="832"/>
      <c r="J85" s="832"/>
      <c r="K85" s="832"/>
      <c r="L85" s="832"/>
      <c r="M85" s="833"/>
      <c r="N85" s="52">
        <f>L82+L83+L84</f>
        <v>103382.16632634794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447989.38741417439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335">
        <v>0.5</v>
      </c>
      <c r="N36" s="271">
        <f>K36/M36</f>
        <v>16478.842489630304</v>
      </c>
    </row>
    <row r="37" spans="1:14">
      <c r="A37" s="113" t="s">
        <v>303</v>
      </c>
      <c r="B37" s="844" t="str">
        <f>VLOOKUP(A37,EQUIPOS!A7:D154,3,FALSE)</f>
        <v>Retrocargador, pala de 1,1 m3 de capacidad, profundidad de excavación de 4.400 mm y una altura de 5.680 mm</v>
      </c>
      <c r="C37" s="845"/>
      <c r="D37" s="845"/>
      <c r="E37" s="845"/>
      <c r="F37" s="845"/>
      <c r="G37" s="845"/>
      <c r="H37" s="846"/>
      <c r="I37" s="420"/>
      <c r="J37" s="421"/>
      <c r="K37" s="268">
        <f>VLOOKUP(A37,EQUIPOS!A7:D164,4,FALSE)</f>
        <v>121870.39778633704</v>
      </c>
      <c r="L37" s="334"/>
      <c r="M37" s="335">
        <v>1.5</v>
      </c>
      <c r="N37" s="271">
        <f>K37/M37</f>
        <v>81246.931857558026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100419.19304397506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33921.314632432695</v>
      </c>
      <c r="N48" s="271">
        <f>K48*M48</f>
        <v>19674.362486810962</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191867.4358896974</v>
      </c>
      <c r="N49" s="271">
        <f>K49*M49</f>
        <v>191867.4358896974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211541.79837650835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5">
        <f>VLOOKUP(A58,TRANSPORTE!A1:D117,4,FALSE)</f>
        <v>1377.9745219076744</v>
      </c>
      <c r="M58" s="836"/>
      <c r="N58" s="286">
        <f>K58*L58</f>
        <v>1377.9745219076744</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5">
        <f>VLOOKUP(A59,TRANSPORTE!A1:D117,4,FALSE)</f>
        <v>1402.2271640256026</v>
      </c>
      <c r="M59" s="836"/>
      <c r="N59" s="286">
        <f>K59*L59</f>
        <v>813.2917551348495</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2191.2662770425241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341086.44466539321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68217.288933078642</v>
      </c>
      <c r="M82" s="866"/>
      <c r="N82" s="51"/>
    </row>
    <row r="83" spans="1:14">
      <c r="B83" s="89" t="s">
        <v>973</v>
      </c>
      <c r="C83" s="90"/>
      <c r="D83" s="90"/>
      <c r="E83" s="90"/>
      <c r="F83" s="90"/>
      <c r="G83" s="90"/>
      <c r="H83" s="90"/>
      <c r="I83" s="87"/>
      <c r="J83" s="88"/>
      <c r="K83" s="303">
        <v>0.05</v>
      </c>
      <c r="L83" s="865">
        <f>N77*K83</f>
        <v>17054.322233269661</v>
      </c>
      <c r="M83" s="866"/>
      <c r="N83" s="51"/>
    </row>
    <row r="84" spans="1:14" ht="15.75" thickBot="1">
      <c r="B84" s="91" t="s">
        <v>974</v>
      </c>
      <c r="C84" s="92"/>
      <c r="D84" s="92"/>
      <c r="E84" s="92"/>
      <c r="F84" s="92"/>
      <c r="G84" s="92"/>
      <c r="H84" s="92"/>
      <c r="I84" s="93"/>
      <c r="J84" s="94"/>
      <c r="K84" s="304">
        <v>0.05</v>
      </c>
      <c r="L84" s="867">
        <f>N77*K84</f>
        <v>17054.322233269661</v>
      </c>
      <c r="M84" s="868"/>
      <c r="N84" s="51"/>
    </row>
    <row r="85" spans="1:14" ht="15.75" thickBot="1">
      <c r="B85" s="831" t="s">
        <v>953</v>
      </c>
      <c r="C85" s="832"/>
      <c r="D85" s="832"/>
      <c r="E85" s="832"/>
      <c r="F85" s="832"/>
      <c r="G85" s="832"/>
      <c r="H85" s="832"/>
      <c r="I85" s="832"/>
      <c r="J85" s="832"/>
      <c r="K85" s="832"/>
      <c r="L85" s="832"/>
      <c r="M85" s="833"/>
      <c r="N85" s="52">
        <f>L82+L83+L84</f>
        <v>102325.93339961796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443412.37806501117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134.53962180720401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17808.690182027163</v>
      </c>
      <c r="N48" s="271">
        <f>K48*M48</f>
        <v>17808.690182027163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17808.690182027163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20634.022239978447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4126.8044479956898</v>
      </c>
      <c r="M82" s="866"/>
      <c r="N82" s="51"/>
    </row>
    <row r="83" spans="1:14">
      <c r="B83" s="89" t="s">
        <v>973</v>
      </c>
      <c r="C83" s="90"/>
      <c r="D83" s="90"/>
      <c r="E83" s="90"/>
      <c r="F83" s="90"/>
      <c r="G83" s="90"/>
      <c r="H83" s="90"/>
      <c r="I83" s="87"/>
      <c r="J83" s="88"/>
      <c r="K83" s="303">
        <v>0.05</v>
      </c>
      <c r="L83" s="865">
        <f>N77*K83</f>
        <v>1031.7011119989224</v>
      </c>
      <c r="M83" s="866"/>
      <c r="N83" s="51"/>
    </row>
    <row r="84" spans="1:14" ht="15.75" thickBot="1">
      <c r="B84" s="91" t="s">
        <v>974</v>
      </c>
      <c r="C84" s="92"/>
      <c r="D84" s="92"/>
      <c r="E84" s="92"/>
      <c r="F84" s="92"/>
      <c r="G84" s="92"/>
      <c r="H84" s="92"/>
      <c r="I84" s="93"/>
      <c r="J84" s="94"/>
      <c r="K84" s="304">
        <v>0.05</v>
      </c>
      <c r="L84" s="867">
        <f>N77*K84</f>
        <v>1031.7011119989224</v>
      </c>
      <c r="M84" s="868"/>
      <c r="N84" s="51"/>
    </row>
    <row r="85" spans="1:14" ht="15.75" thickBot="1">
      <c r="B85" s="831" t="s">
        <v>953</v>
      </c>
      <c r="C85" s="832"/>
      <c r="D85" s="832"/>
      <c r="E85" s="832"/>
      <c r="F85" s="832"/>
      <c r="G85" s="832"/>
      <c r="H85" s="832"/>
      <c r="I85" s="832"/>
      <c r="J85" s="832"/>
      <c r="K85" s="832"/>
      <c r="L85" s="832"/>
      <c r="M85" s="833"/>
      <c r="N85" s="52">
        <f>L82+L83+L84</f>
        <v>6190.2066719935337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26824.228911971979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30" customHeight="1" thickBot="1">
      <c r="A31" t="s">
        <v>1845</v>
      </c>
      <c r="B31" s="80" t="s">
        <v>1132</v>
      </c>
      <c r="C31" s="994" t="s">
        <v>2137</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346082.21253739449</v>
      </c>
      <c r="N50" s="271">
        <f>K50*M50</f>
        <v>41529.865504487338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5088.1971948649034</v>
      </c>
      <c r="N51" s="271">
        <f>K51*M51</f>
        <v>10176.394389729807</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55093.999253072863</v>
      </c>
      <c r="N52" s="271">
        <f>K52*M52</f>
        <v>27546.999626536432</v>
      </c>
    </row>
    <row r="53" spans="1:14" ht="15.75" thickBot="1">
      <c r="B53" s="831" t="s">
        <v>953</v>
      </c>
      <c r="C53" s="832"/>
      <c r="D53" s="832"/>
      <c r="E53" s="832"/>
      <c r="F53" s="832"/>
      <c r="G53" s="832"/>
      <c r="H53" s="832"/>
      <c r="I53" s="832"/>
      <c r="J53" s="832"/>
      <c r="K53" s="832"/>
      <c r="L53" s="832"/>
      <c r="M53" s="833"/>
      <c r="N53" s="393">
        <f>SUM(N48:N52)</f>
        <v>161535.27793839923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1402.2271640256026</v>
      </c>
      <c r="M58" s="836"/>
      <c r="N58" s="286">
        <f>K58*L58</f>
        <v>1542.4498804281629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1542.4498804281629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205499.07229321846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41099.814458643697</v>
      </c>
      <c r="M82" s="866"/>
      <c r="N82" s="51"/>
    </row>
    <row r="83" spans="1:14">
      <c r="B83" s="89" t="s">
        <v>973</v>
      </c>
      <c r="C83" s="90"/>
      <c r="D83" s="90"/>
      <c r="E83" s="90"/>
      <c r="F83" s="90"/>
      <c r="G83" s="90"/>
      <c r="H83" s="90"/>
      <c r="I83" s="87"/>
      <c r="J83" s="88"/>
      <c r="K83" s="303">
        <v>0.05</v>
      </c>
      <c r="L83" s="865">
        <f>N77*K83</f>
        <v>10274.953614660924</v>
      </c>
      <c r="M83" s="866"/>
      <c r="N83" s="51"/>
    </row>
    <row r="84" spans="1:14" ht="15.75" thickBot="1">
      <c r="B84" s="91" t="s">
        <v>974</v>
      </c>
      <c r="C84" s="92"/>
      <c r="D84" s="92"/>
      <c r="E84" s="92"/>
      <c r="F84" s="92"/>
      <c r="G84" s="92"/>
      <c r="H84" s="92"/>
      <c r="I84" s="93"/>
      <c r="J84" s="94"/>
      <c r="K84" s="304">
        <v>0.05</v>
      </c>
      <c r="L84" s="867">
        <f>N77*K84</f>
        <v>10274.953614660924</v>
      </c>
      <c r="M84" s="868"/>
      <c r="N84" s="51"/>
    </row>
    <row r="85" spans="1:14" ht="15.75" thickBot="1">
      <c r="B85" s="831" t="s">
        <v>953</v>
      </c>
      <c r="C85" s="832"/>
      <c r="D85" s="832"/>
      <c r="E85" s="832"/>
      <c r="F85" s="832"/>
      <c r="G85" s="832"/>
      <c r="H85" s="832"/>
      <c r="I85" s="832"/>
      <c r="J85" s="832"/>
      <c r="K85" s="832"/>
      <c r="L85" s="832"/>
      <c r="M85" s="833"/>
      <c r="N85" s="52">
        <f>L82+L83+L84</f>
        <v>61649.721687965546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267148.79398118402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7" customHeight="1" thickBot="1">
      <c r="A31" t="s">
        <v>1845</v>
      </c>
      <c r="B31" s="80" t="s">
        <v>1133</v>
      </c>
      <c r="C31" s="994" t="s">
        <v>2138</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346082.21253739449</v>
      </c>
      <c r="N50" s="271">
        <f>K50*M50</f>
        <v>41529.865504487338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5088.1971948649034</v>
      </c>
      <c r="N51" s="271">
        <f>K51*M51</f>
        <v>10176.394389729807</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97131.564367806481</v>
      </c>
      <c r="N52" s="271">
        <f>K52*M52</f>
        <v>48565.78218390324</v>
      </c>
    </row>
    <row r="53" spans="1:14" ht="15.75" thickBot="1">
      <c r="B53" s="831" t="s">
        <v>953</v>
      </c>
      <c r="C53" s="832"/>
      <c r="D53" s="832"/>
      <c r="E53" s="832"/>
      <c r="F53" s="832"/>
      <c r="G53" s="832"/>
      <c r="H53" s="832"/>
      <c r="I53" s="832"/>
      <c r="J53" s="832"/>
      <c r="K53" s="832"/>
      <c r="L53" s="832"/>
      <c r="M53" s="833"/>
      <c r="N53" s="393">
        <f>SUM(N48:N52)</f>
        <v>182554.06049576603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1402.2271640256026</v>
      </c>
      <c r="M58" s="836"/>
      <c r="N58" s="286">
        <f>K58*L58</f>
        <v>1542.4498804281629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1542.4498804281629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226517.85485058525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45303.570970117056</v>
      </c>
      <c r="M82" s="866"/>
      <c r="N82" s="51"/>
    </row>
    <row r="83" spans="1:14">
      <c r="B83" s="89" t="s">
        <v>973</v>
      </c>
      <c r="C83" s="90"/>
      <c r="D83" s="90"/>
      <c r="E83" s="90"/>
      <c r="F83" s="90"/>
      <c r="G83" s="90"/>
      <c r="H83" s="90"/>
      <c r="I83" s="87"/>
      <c r="J83" s="88"/>
      <c r="K83" s="303">
        <v>0.05</v>
      </c>
      <c r="L83" s="865">
        <f>N77*K83</f>
        <v>11325.892742529264</v>
      </c>
      <c r="M83" s="866"/>
      <c r="N83" s="51"/>
    </row>
    <row r="84" spans="1:14" ht="15.75" thickBot="1">
      <c r="B84" s="91" t="s">
        <v>974</v>
      </c>
      <c r="C84" s="92"/>
      <c r="D84" s="92"/>
      <c r="E84" s="92"/>
      <c r="F84" s="92"/>
      <c r="G84" s="92"/>
      <c r="H84" s="92"/>
      <c r="I84" s="93"/>
      <c r="J84" s="94"/>
      <c r="K84" s="304">
        <v>0.05</v>
      </c>
      <c r="L84" s="867">
        <f>N77*K84</f>
        <v>11325.892742529264</v>
      </c>
      <c r="M84" s="868"/>
      <c r="N84" s="51"/>
    </row>
    <row r="85" spans="1:14" ht="15.75" thickBot="1">
      <c r="B85" s="831" t="s">
        <v>953</v>
      </c>
      <c r="C85" s="832"/>
      <c r="D85" s="832"/>
      <c r="E85" s="832"/>
      <c r="F85" s="832"/>
      <c r="G85" s="832"/>
      <c r="H85" s="832"/>
      <c r="I85" s="832"/>
      <c r="J85" s="832"/>
      <c r="K85" s="832"/>
      <c r="L85" s="832"/>
      <c r="M85" s="833"/>
      <c r="N85" s="52">
        <f>L82+L83+L84</f>
        <v>67955.356455175584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294473.21130576084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7" customHeight="1" thickBot="1">
      <c r="A31" t="s">
        <v>1845</v>
      </c>
      <c r="B31" s="80" t="s">
        <v>1680</v>
      </c>
      <c r="C31" s="994" t="s">
        <v>2139</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346082.21253739449</v>
      </c>
      <c r="N50" s="271">
        <f>K50*M50</f>
        <v>41529.865504487338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5088.1971948649034</v>
      </c>
      <c r="N51" s="271">
        <f>K51*M51</f>
        <v>10176.394389729807</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98843.393298768846</v>
      </c>
      <c r="N52" s="271">
        <f>K52*M52</f>
        <v>49421.696649384423</v>
      </c>
    </row>
    <row r="53" spans="1:14" ht="15.75" thickBot="1">
      <c r="B53" s="831" t="s">
        <v>953</v>
      </c>
      <c r="C53" s="832"/>
      <c r="D53" s="832"/>
      <c r="E53" s="832"/>
      <c r="F53" s="832"/>
      <c r="G53" s="832"/>
      <c r="H53" s="832"/>
      <c r="I53" s="832"/>
      <c r="J53" s="832"/>
      <c r="K53" s="832"/>
      <c r="L53" s="832"/>
      <c r="M53" s="833"/>
      <c r="N53" s="393">
        <f>SUM(N48:N52)</f>
        <v>183409.97496124721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1402.2271640256026</v>
      </c>
      <c r="M58" s="836"/>
      <c r="N58" s="286">
        <f>K58*L58</f>
        <v>1542.4498804281629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1542.4498804281629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227373.76931606643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45474.753863213293</v>
      </c>
      <c r="M82" s="866"/>
      <c r="N82" s="51"/>
    </row>
    <row r="83" spans="1:14">
      <c r="B83" s="89" t="s">
        <v>973</v>
      </c>
      <c r="C83" s="90"/>
      <c r="D83" s="90"/>
      <c r="E83" s="90"/>
      <c r="F83" s="90"/>
      <c r="G83" s="90"/>
      <c r="H83" s="90"/>
      <c r="I83" s="87"/>
      <c r="J83" s="88"/>
      <c r="K83" s="303">
        <v>0.05</v>
      </c>
      <c r="L83" s="865">
        <f>N77*K83</f>
        <v>11368.688465803323</v>
      </c>
      <c r="M83" s="866"/>
      <c r="N83" s="51"/>
    </row>
    <row r="84" spans="1:14" ht="15.75" thickBot="1">
      <c r="B84" s="91" t="s">
        <v>974</v>
      </c>
      <c r="C84" s="92"/>
      <c r="D84" s="92"/>
      <c r="E84" s="92"/>
      <c r="F84" s="92"/>
      <c r="G84" s="92"/>
      <c r="H84" s="92"/>
      <c r="I84" s="93"/>
      <c r="J84" s="94"/>
      <c r="K84" s="304">
        <v>0.05</v>
      </c>
      <c r="L84" s="867">
        <f>N77*K84</f>
        <v>11368.688465803323</v>
      </c>
      <c r="M84" s="868"/>
      <c r="N84" s="51"/>
    </row>
    <row r="85" spans="1:14" ht="15.75" thickBot="1">
      <c r="B85" s="831" t="s">
        <v>953</v>
      </c>
      <c r="C85" s="832"/>
      <c r="D85" s="832"/>
      <c r="E85" s="832"/>
      <c r="F85" s="832"/>
      <c r="G85" s="832"/>
      <c r="H85" s="832"/>
      <c r="I85" s="832"/>
      <c r="J85" s="832"/>
      <c r="K85" s="832"/>
      <c r="L85" s="832"/>
      <c r="M85" s="833"/>
      <c r="N85" s="52">
        <f>L82+L83+L84</f>
        <v>68212.130794819939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295585.90011088637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8.5" customHeight="1" thickBot="1">
      <c r="A31" t="s">
        <v>1845</v>
      </c>
      <c r="B31" s="80" t="s">
        <v>1681</v>
      </c>
      <c r="C31" s="994" t="s">
        <v>2140</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346082.21253739449</v>
      </c>
      <c r="N50" s="271">
        <f>K50*M50</f>
        <v>41529.865504487338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5088.1971948649034</v>
      </c>
      <c r="N51" s="271">
        <f>K51*M51</f>
        <v>10176.394389729807</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130385.05311841315</v>
      </c>
      <c r="N52" s="271">
        <f>K52*M52</f>
        <v>65192.526559206577</v>
      </c>
    </row>
    <row r="53" spans="1:14" ht="15.75" thickBot="1">
      <c r="B53" s="831" t="s">
        <v>953</v>
      </c>
      <c r="C53" s="832"/>
      <c r="D53" s="832"/>
      <c r="E53" s="832"/>
      <c r="F53" s="832"/>
      <c r="G53" s="832"/>
      <c r="H53" s="832"/>
      <c r="I53" s="832"/>
      <c r="J53" s="832"/>
      <c r="K53" s="832"/>
      <c r="L53" s="832"/>
      <c r="M53" s="833"/>
      <c r="N53" s="393">
        <f>SUM(N48:N52)</f>
        <v>199180.80487106935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1402.2271640256026</v>
      </c>
      <c r="M58" s="836"/>
      <c r="N58" s="286">
        <f>K58*L58</f>
        <v>1542.4498804281629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1542.4498804281629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243144.59922588858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48628.919845177719</v>
      </c>
      <c r="M82" s="866"/>
      <c r="N82" s="51"/>
    </row>
    <row r="83" spans="1:14">
      <c r="B83" s="89" t="s">
        <v>973</v>
      </c>
      <c r="C83" s="90"/>
      <c r="D83" s="90"/>
      <c r="E83" s="90"/>
      <c r="F83" s="90"/>
      <c r="G83" s="90"/>
      <c r="H83" s="90"/>
      <c r="I83" s="87"/>
      <c r="J83" s="88"/>
      <c r="K83" s="303">
        <v>0.05</v>
      </c>
      <c r="L83" s="865">
        <f>N77*K83</f>
        <v>12157.22996129443</v>
      </c>
      <c r="M83" s="866"/>
      <c r="N83" s="51"/>
    </row>
    <row r="84" spans="1:14" ht="15.75" thickBot="1">
      <c r="B84" s="91" t="s">
        <v>974</v>
      </c>
      <c r="C84" s="92"/>
      <c r="D84" s="92"/>
      <c r="E84" s="92"/>
      <c r="F84" s="92"/>
      <c r="G84" s="92"/>
      <c r="H84" s="92"/>
      <c r="I84" s="93"/>
      <c r="J84" s="94"/>
      <c r="K84" s="304">
        <v>0.05</v>
      </c>
      <c r="L84" s="867">
        <f>N77*K84</f>
        <v>12157.22996129443</v>
      </c>
      <c r="M84" s="868"/>
      <c r="N84" s="51"/>
    </row>
    <row r="85" spans="1:14" ht="15.75" thickBot="1">
      <c r="B85" s="831" t="s">
        <v>953</v>
      </c>
      <c r="C85" s="832"/>
      <c r="D85" s="832"/>
      <c r="E85" s="832"/>
      <c r="F85" s="832"/>
      <c r="G85" s="832"/>
      <c r="H85" s="832"/>
      <c r="I85" s="832"/>
      <c r="J85" s="832"/>
      <c r="K85" s="832"/>
      <c r="L85" s="832"/>
      <c r="M85" s="833"/>
      <c r="N85" s="52">
        <f>L82+L83+L84</f>
        <v>72943.379767766586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316087.97899365518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6357.5781209993447</v>
      </c>
      <c r="L36" s="269"/>
      <c r="M36" s="335">
        <v>1</v>
      </c>
      <c r="N36" s="271">
        <f>K36*M36</f>
        <v>6357.5781209993447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9730.917143589395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77262.799935324263</v>
      </c>
      <c r="N48" s="271">
        <f t="shared" ref="N48:N53" si="0">K48*M48</f>
        <v>38940.451167403429</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5088.1971948649034</v>
      </c>
      <c r="N49" s="271">
        <f t="shared" si="0"/>
        <v>10176.394389729807</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71.022752511655938</v>
      </c>
      <c r="N50" s="271">
        <f t="shared" si="0"/>
        <v>7883.5255287938089</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62854.641408301592</v>
      </c>
      <c r="N51" s="271">
        <f t="shared" si="0"/>
        <v>25141.856563320638</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37277.739052353216</v>
      </c>
      <c r="N52" s="272">
        <f t="shared" si="0"/>
        <v>14090.985361789515</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412.3459403556389</v>
      </c>
      <c r="N53" s="272">
        <f t="shared" si="0"/>
        <v>64325.96669547967</v>
      </c>
    </row>
    <row r="54" spans="1:14">
      <c r="B54" s="319"/>
      <c r="C54" s="316"/>
      <c r="D54" s="316"/>
      <c r="E54" s="316"/>
      <c r="F54" s="316"/>
      <c r="G54" s="316"/>
      <c r="H54" s="316"/>
      <c r="I54" s="316"/>
      <c r="J54" s="310"/>
      <c r="K54" s="44"/>
      <c r="L54" s="317"/>
      <c r="M54" s="425"/>
      <c r="N54" s="272"/>
    </row>
    <row r="55" spans="1:14" ht="15.75" thickBot="1">
      <c r="B55" s="837" t="s">
        <v>953</v>
      </c>
      <c r="C55" s="838"/>
      <c r="D55" s="838"/>
      <c r="E55" s="838"/>
      <c r="F55" s="838"/>
      <c r="G55" s="838"/>
      <c r="H55" s="838"/>
      <c r="I55" s="838"/>
      <c r="J55" s="838"/>
      <c r="K55" s="838"/>
      <c r="L55" s="838"/>
      <c r="M55" s="839"/>
      <c r="N55" s="104">
        <f>SUM(N48:N54)</f>
        <v>160559.17970651685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35">
        <f>VLOOKUP(A60,TRANSPORTE!A1:D117,4,FALSE)</f>
        <v>1402.2271640256026</v>
      </c>
      <c r="M60" s="836"/>
      <c r="N60" s="286">
        <f>K60*L60</f>
        <v>560.89086561024112</v>
      </c>
    </row>
    <row r="61" spans="1:14">
      <c r="A61" t="s">
        <v>1229</v>
      </c>
      <c r="B61" s="46" t="str">
        <f>VLOOKUP(A61,TRANSPORTE!A1:D117,3,FALSE)</f>
        <v>Transporte de arena</v>
      </c>
      <c r="C61" s="47"/>
      <c r="D61" s="47"/>
      <c r="E61" s="47"/>
      <c r="F61" s="47"/>
      <c r="G61" s="47"/>
      <c r="H61" s="310" t="s">
        <v>339</v>
      </c>
      <c r="I61" s="278">
        <v>0.378</v>
      </c>
      <c r="J61" s="285">
        <v>1</v>
      </c>
      <c r="K61" s="278">
        <f>I61*J61</f>
        <v>0.378</v>
      </c>
      <c r="L61" s="835">
        <f>VLOOKUP(A61,TRANSPORTE!A1:D117,4,FALSE)</f>
        <v>1402.2271640256026</v>
      </c>
      <c r="M61" s="836"/>
      <c r="N61" s="286">
        <f t="shared" ref="N61:N62" si="1">K61*L61</f>
        <v>530.04186800167781</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35">
        <f>VLOOKUP(A62,TRANSPORTE!A1:D117,4,FALSE)</f>
        <v>1402.2271640256026</v>
      </c>
      <c r="M62" s="836"/>
      <c r="N62" s="286">
        <f t="shared" si="1"/>
        <v>706.72249066890379</v>
      </c>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1797.6552242808229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67466.780451800994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239554.53252618806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47910.906505237617</v>
      </c>
      <c r="M84" s="866"/>
      <c r="N84" s="51"/>
    </row>
    <row r="85" spans="1:14">
      <c r="B85" s="89" t="s">
        <v>973</v>
      </c>
      <c r="C85" s="90"/>
      <c r="D85" s="90"/>
      <c r="E85" s="90"/>
      <c r="F85" s="90"/>
      <c r="G85" s="90"/>
      <c r="H85" s="90"/>
      <c r="I85" s="87"/>
      <c r="J85" s="88"/>
      <c r="K85" s="303">
        <v>0.05</v>
      </c>
      <c r="L85" s="865">
        <f>N79*K85</f>
        <v>11977.726626309404</v>
      </c>
      <c r="M85" s="866"/>
      <c r="N85" s="51"/>
    </row>
    <row r="86" spans="1:14" ht="15.75" thickBot="1">
      <c r="B86" s="91" t="s">
        <v>974</v>
      </c>
      <c r="C86" s="92"/>
      <c r="D86" s="92"/>
      <c r="E86" s="92"/>
      <c r="F86" s="92"/>
      <c r="G86" s="92"/>
      <c r="H86" s="92"/>
      <c r="I86" s="93"/>
      <c r="J86" s="94"/>
      <c r="K86" s="304">
        <v>0.05</v>
      </c>
      <c r="L86" s="867">
        <f>N79*K86</f>
        <v>11977.726626309404</v>
      </c>
      <c r="M86" s="868"/>
      <c r="N86" s="51"/>
    </row>
    <row r="87" spans="1:14" ht="15.75" thickBot="1">
      <c r="B87" s="831" t="s">
        <v>953</v>
      </c>
      <c r="C87" s="832"/>
      <c r="D87" s="832"/>
      <c r="E87" s="832"/>
      <c r="F87" s="832"/>
      <c r="G87" s="832"/>
      <c r="H87" s="832"/>
      <c r="I87" s="832"/>
      <c r="J87" s="832"/>
      <c r="K87" s="832"/>
      <c r="L87" s="832"/>
      <c r="M87" s="833"/>
      <c r="N87" s="52">
        <f>L84+L85+L86</f>
        <v>71866.359757856422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311420.89228404447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1345.39621807204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1664.2644991537288</v>
      </c>
      <c r="N48" s="271">
        <f>K48*M48</f>
        <v>832.13224957686441</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342891.86877636565</v>
      </c>
      <c r="N49" s="271">
        <f>K49*M49</f>
        <v>346320.78746412933</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5088.1971948649034</v>
      </c>
      <c r="N50" s="271">
        <f>K50*M50</f>
        <v>1526.4591584594709</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37" t="s">
        <v>953</v>
      </c>
      <c r="C55" s="838"/>
      <c r="D55" s="838"/>
      <c r="E55" s="838"/>
      <c r="F55" s="838"/>
      <c r="G55" s="838"/>
      <c r="H55" s="838"/>
      <c r="I55" s="838"/>
      <c r="J55" s="838"/>
      <c r="K55" s="838"/>
      <c r="L55" s="838"/>
      <c r="M55" s="839"/>
      <c r="N55" s="104">
        <f>SUM(N48:N54)</f>
        <v>348679.37887216563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35">
        <f>VLOOKUP(A60,TRANSPORTE!A1:D117,4,FALSE)</f>
        <v>1429.0106153116624</v>
      </c>
      <c r="M60" s="836"/>
      <c r="N60" s="286">
        <f>K60*L60</f>
        <v>1443.3007214647789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1443.3007214647789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378376.00017314329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75675.200034628666</v>
      </c>
      <c r="M84" s="866"/>
      <c r="N84" s="51"/>
    </row>
    <row r="85" spans="1:14">
      <c r="B85" s="89" t="s">
        <v>973</v>
      </c>
      <c r="C85" s="90"/>
      <c r="D85" s="90"/>
      <c r="E85" s="90"/>
      <c r="F85" s="90"/>
      <c r="G85" s="90"/>
      <c r="H85" s="90"/>
      <c r="I85" s="87"/>
      <c r="J85" s="88"/>
      <c r="K85" s="303">
        <v>0.05</v>
      </c>
      <c r="L85" s="865">
        <f>N79*K85</f>
        <v>18918.800008657166</v>
      </c>
      <c r="M85" s="866"/>
      <c r="N85" s="51"/>
    </row>
    <row r="86" spans="1:14" ht="15.75" thickBot="1">
      <c r="B86" s="91" t="s">
        <v>974</v>
      </c>
      <c r="C86" s="92"/>
      <c r="D86" s="92"/>
      <c r="E86" s="92"/>
      <c r="F86" s="92"/>
      <c r="G86" s="92"/>
      <c r="H86" s="92"/>
      <c r="I86" s="93"/>
      <c r="J86" s="94"/>
      <c r="K86" s="304">
        <v>0.05</v>
      </c>
      <c r="L86" s="867">
        <f>N79*K86</f>
        <v>18918.800008657166</v>
      </c>
      <c r="M86" s="868"/>
      <c r="N86" s="51"/>
    </row>
    <row r="87" spans="1:14" ht="15.75" thickBot="1">
      <c r="B87" s="831" t="s">
        <v>953</v>
      </c>
      <c r="C87" s="832"/>
      <c r="D87" s="832"/>
      <c r="E87" s="832"/>
      <c r="F87" s="832"/>
      <c r="G87" s="832"/>
      <c r="H87" s="832"/>
      <c r="I87" s="832"/>
      <c r="J87" s="832"/>
      <c r="K87" s="832"/>
      <c r="L87" s="832"/>
      <c r="M87" s="833"/>
      <c r="N87" s="52">
        <f>L84+L85+L86</f>
        <v>113512.80005194301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491888.80022508628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1135</v>
      </c>
      <c r="C31" s="971" t="s">
        <v>2143</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71.649414538135986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1664.2644991537288</v>
      </c>
      <c r="N48" s="271">
        <f>K48*M48</f>
        <v>83.21322495768645</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57242.218442230165</v>
      </c>
      <c r="N49" s="271">
        <f>K49*M49</f>
        <v>57242.218442230165</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57325.431667187855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1432.9882907627198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58830.06937248871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11766.013874497743</v>
      </c>
      <c r="M84" s="866"/>
      <c r="N84" s="51"/>
    </row>
    <row r="85" spans="1:14">
      <c r="B85" s="89" t="s">
        <v>973</v>
      </c>
      <c r="C85" s="90"/>
      <c r="D85" s="90"/>
      <c r="E85" s="90"/>
      <c r="F85" s="90"/>
      <c r="G85" s="90"/>
      <c r="H85" s="90"/>
      <c r="I85" s="87"/>
      <c r="J85" s="88"/>
      <c r="K85" s="303">
        <v>0.05</v>
      </c>
      <c r="L85" s="865">
        <f>N79*K85</f>
        <v>2941.5034686244358</v>
      </c>
      <c r="M85" s="866"/>
      <c r="N85" s="51"/>
    </row>
    <row r="86" spans="1:14" ht="15.75" thickBot="1">
      <c r="B86" s="91" t="s">
        <v>974</v>
      </c>
      <c r="C86" s="92"/>
      <c r="D86" s="92"/>
      <c r="E86" s="92"/>
      <c r="F86" s="92"/>
      <c r="G86" s="92"/>
      <c r="H86" s="92"/>
      <c r="I86" s="93"/>
      <c r="J86" s="94"/>
      <c r="K86" s="304">
        <v>0.05</v>
      </c>
      <c r="L86" s="867">
        <f>N79*K86</f>
        <v>2941.5034686244358</v>
      </c>
      <c r="M86" s="868"/>
      <c r="N86" s="51"/>
    </row>
    <row r="87" spans="1:14" ht="15.75" thickBot="1">
      <c r="B87" s="831" t="s">
        <v>953</v>
      </c>
      <c r="C87" s="832"/>
      <c r="D87" s="832"/>
      <c r="E87" s="832"/>
      <c r="F87" s="832"/>
      <c r="G87" s="832"/>
      <c r="H87" s="832"/>
      <c r="I87" s="832"/>
      <c r="J87" s="832"/>
      <c r="K87" s="832"/>
      <c r="L87" s="832"/>
      <c r="M87" s="833"/>
      <c r="N87" s="52">
        <f>L84+L85+L86</f>
        <v>17649.020811746614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76479.09018423532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1683</v>
      </c>
      <c r="C31" s="971" t="s">
        <v>2144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335">
        <v>1.25</v>
      </c>
      <c r="N36" s="271">
        <f>K36/M36</f>
        <v>6591.5369958521214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1886.7062180720402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8478.243213924161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21200.821645270433</v>
      </c>
      <c r="N48" s="271">
        <f>K48*M48</f>
        <v>10600.410822635216</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1664.2644991537288</v>
      </c>
      <c r="N49" s="271">
        <f>K49*M49</f>
        <v>832.13224957686441</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342891.86877636565</v>
      </c>
      <c r="N50" s="271">
        <f>K50*M50</f>
        <v>346320.78746412933</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5088.1971948649034</v>
      </c>
      <c r="N51" s="271">
        <f>K51*M51</f>
        <v>1526.4591584594709</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359279.78969480086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35">
        <f>VLOOKUP(A58,TRANSPORTE!A1:D117,4,FALSE)</f>
        <v>1429.0106153116624</v>
      </c>
      <c r="M58" s="836"/>
      <c r="N58" s="286">
        <f>K58*L58</f>
        <v>1443.3007214647789</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35">
        <f>VLOOKUP(A59,TRANSPORTE!A1:D117,4,FALSE)</f>
        <v>1402.2271640256026</v>
      </c>
      <c r="M59" s="836"/>
      <c r="N59" s="286">
        <f>K59*L59</f>
        <v>701.11358201280132</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2144.4143034775802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37734.124361440801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407636.57157364336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81527.314314728676</v>
      </c>
      <c r="M82" s="866"/>
      <c r="N82" s="51"/>
    </row>
    <row r="83" spans="1:14">
      <c r="B83" s="89" t="s">
        <v>973</v>
      </c>
      <c r="C83" s="90"/>
      <c r="D83" s="90"/>
      <c r="E83" s="90"/>
      <c r="F83" s="90"/>
      <c r="G83" s="90"/>
      <c r="H83" s="90"/>
      <c r="I83" s="87"/>
      <c r="J83" s="88"/>
      <c r="K83" s="303">
        <v>0.05</v>
      </c>
      <c r="L83" s="865">
        <f>N77*K83</f>
        <v>20381.828578682169</v>
      </c>
      <c r="M83" s="866"/>
      <c r="N83" s="51"/>
    </row>
    <row r="84" spans="1:14" ht="15.75" thickBot="1">
      <c r="B84" s="91" t="s">
        <v>974</v>
      </c>
      <c r="C84" s="92"/>
      <c r="D84" s="92"/>
      <c r="E84" s="92"/>
      <c r="F84" s="92"/>
      <c r="G84" s="92"/>
      <c r="H84" s="92"/>
      <c r="I84" s="93"/>
      <c r="J84" s="94"/>
      <c r="K84" s="304">
        <v>0.05</v>
      </c>
      <c r="L84" s="867">
        <f>N77*K84</f>
        <v>20381.828578682169</v>
      </c>
      <c r="M84" s="868"/>
      <c r="N84" s="51"/>
    </row>
    <row r="85" spans="1:14" ht="15.75" thickBot="1">
      <c r="B85" s="831" t="s">
        <v>953</v>
      </c>
      <c r="C85" s="832"/>
      <c r="D85" s="832"/>
      <c r="E85" s="832"/>
      <c r="F85" s="832"/>
      <c r="G85" s="832"/>
      <c r="H85" s="832"/>
      <c r="I85" s="832"/>
      <c r="J85" s="832"/>
      <c r="K85" s="832"/>
      <c r="L85" s="832"/>
      <c r="M85" s="833"/>
      <c r="N85" s="52">
        <f>L82+L83+L84</f>
        <v>122290.97147209301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529927.54304573638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1.5" customHeight="1" thickBot="1">
      <c r="A31" t="s">
        <v>1845</v>
      </c>
      <c r="B31" s="80" t="s">
        <v>1684</v>
      </c>
      <c r="C31" s="971" t="s">
        <v>2145</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335">
        <v>18.75</v>
      </c>
      <c r="N36" s="271">
        <f>K36/M36</f>
        <v>439.43579972347476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107.73674787146933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547.17254759494404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21200.821645270433</v>
      </c>
      <c r="N48" s="271">
        <f>K48*M48</f>
        <v>1060.0410822635217</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1664.2644991537288</v>
      </c>
      <c r="N49" s="271">
        <f>K49*M49</f>
        <v>83.21322495768645</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57242.218442230165</v>
      </c>
      <c r="N50" s="271">
        <f>K50*M50</f>
        <v>57242.218442230165</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58385.472749451372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35">
        <f>VLOOKUP(A58,TRANSPORTE!A1:D117,4,FALSE)</f>
        <v>1402.2271640256026</v>
      </c>
      <c r="M58" s="836"/>
      <c r="N58" s="286">
        <f>K58*L58</f>
        <v>70.11135820128014</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70.11135820128014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2154.7349574293867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61157.491612676975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12231.498322535395</v>
      </c>
      <c r="M82" s="866"/>
      <c r="N82" s="51"/>
    </row>
    <row r="83" spans="1:14">
      <c r="B83" s="89" t="s">
        <v>973</v>
      </c>
      <c r="C83" s="90"/>
      <c r="D83" s="90"/>
      <c r="E83" s="90"/>
      <c r="F83" s="90"/>
      <c r="G83" s="90"/>
      <c r="H83" s="90"/>
      <c r="I83" s="87"/>
      <c r="J83" s="88"/>
      <c r="K83" s="303">
        <v>0.05</v>
      </c>
      <c r="L83" s="865">
        <f>N77*K83</f>
        <v>3057.8745806338488</v>
      </c>
      <c r="M83" s="866"/>
      <c r="N83" s="51"/>
    </row>
    <row r="84" spans="1:14" ht="15.75" thickBot="1">
      <c r="B84" s="91" t="s">
        <v>974</v>
      </c>
      <c r="C84" s="92"/>
      <c r="D84" s="92"/>
      <c r="E84" s="92"/>
      <c r="F84" s="92"/>
      <c r="G84" s="92"/>
      <c r="H84" s="92"/>
      <c r="I84" s="93"/>
      <c r="J84" s="94"/>
      <c r="K84" s="304">
        <v>0.05</v>
      </c>
      <c r="L84" s="867">
        <f>N77*K84</f>
        <v>3057.8745806338488</v>
      </c>
      <c r="M84" s="868"/>
      <c r="N84" s="51"/>
    </row>
    <row r="85" spans="1:14" ht="15.75" thickBot="1">
      <c r="B85" s="831" t="s">
        <v>953</v>
      </c>
      <c r="C85" s="832"/>
      <c r="D85" s="832"/>
      <c r="E85" s="832"/>
      <c r="F85" s="832"/>
      <c r="G85" s="832"/>
      <c r="H85" s="832"/>
      <c r="I85" s="832"/>
      <c r="J85" s="832"/>
      <c r="K85" s="832"/>
      <c r="L85" s="832"/>
      <c r="M85" s="833"/>
      <c r="N85" s="52">
        <f>L82+L83+L84</f>
        <v>18347.247483803094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79504.739096480072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134.53962180720401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342891.86877636565</v>
      </c>
      <c r="N48" s="271">
        <f>K48*M48</f>
        <v>24002.430814345596</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5088.1971948649034</v>
      </c>
      <c r="N49" s="271">
        <f>K49*M49</f>
        <v>1526.4591584594709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25528.889972805067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35">
        <f>VLOOKUP(A58,TRANSPORTE!A1:D117,4,FALSE)</f>
        <v>1429.0106153116624</v>
      </c>
      <c r="M58" s="836"/>
      <c r="N58" s="286">
        <f>K58*L58</f>
        <v>100.03074307181637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100.03074307181637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28454.252773828171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5690.850554765635</v>
      </c>
      <c r="M82" s="866"/>
      <c r="N82" s="51"/>
    </row>
    <row r="83" spans="1:14">
      <c r="B83" s="89" t="s">
        <v>973</v>
      </c>
      <c r="C83" s="90"/>
      <c r="D83" s="90"/>
      <c r="E83" s="90"/>
      <c r="F83" s="90"/>
      <c r="G83" s="90"/>
      <c r="H83" s="90"/>
      <c r="I83" s="87"/>
      <c r="J83" s="88"/>
      <c r="K83" s="303">
        <v>0.05</v>
      </c>
      <c r="L83" s="865">
        <f>N77*K83</f>
        <v>1422.7126386914088</v>
      </c>
      <c r="M83" s="866"/>
      <c r="N83" s="51"/>
    </row>
    <row r="84" spans="1:14" ht="15.75" thickBot="1">
      <c r="B84" s="91" t="s">
        <v>974</v>
      </c>
      <c r="C84" s="92"/>
      <c r="D84" s="92"/>
      <c r="E84" s="92"/>
      <c r="F84" s="92"/>
      <c r="G84" s="92"/>
      <c r="H84" s="92"/>
      <c r="I84" s="93"/>
      <c r="J84" s="94"/>
      <c r="K84" s="304">
        <v>0.05</v>
      </c>
      <c r="L84" s="867">
        <f>N77*K84</f>
        <v>1422.7126386914088</v>
      </c>
      <c r="M84" s="868"/>
      <c r="N84" s="51"/>
    </row>
    <row r="85" spans="1:14" ht="15.75" thickBot="1">
      <c r="B85" s="831" t="s">
        <v>953</v>
      </c>
      <c r="C85" s="832"/>
      <c r="D85" s="832"/>
      <c r="E85" s="832"/>
      <c r="F85" s="832"/>
      <c r="G85" s="832"/>
      <c r="H85" s="832"/>
      <c r="I85" s="832"/>
      <c r="J85" s="832"/>
      <c r="K85" s="832"/>
      <c r="L85" s="832"/>
      <c r="M85" s="833"/>
      <c r="N85" s="52">
        <f>L82+L83+L84</f>
        <v>8536.2758321484525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36990.528605976622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71.649414538135986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20972.372688643743</v>
      </c>
      <c r="N48" s="271">
        <f>K48*M48</f>
        <v>26215.465860804681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26215.465860804681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1432.9882907627198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27720.103566105536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5544.0207132211071</v>
      </c>
      <c r="M82" s="866"/>
      <c r="N82" s="51"/>
    </row>
    <row r="83" spans="1:14">
      <c r="B83" s="89" t="s">
        <v>973</v>
      </c>
      <c r="C83" s="90"/>
      <c r="D83" s="90"/>
      <c r="E83" s="90"/>
      <c r="F83" s="90"/>
      <c r="G83" s="90"/>
      <c r="H83" s="90"/>
      <c r="I83" s="87"/>
      <c r="J83" s="88"/>
      <c r="K83" s="303">
        <v>0.05</v>
      </c>
      <c r="L83" s="865">
        <f>N77*K83</f>
        <v>1386.0051783052768</v>
      </c>
      <c r="M83" s="866"/>
      <c r="N83" s="51"/>
    </row>
    <row r="84" spans="1:14" ht="15.75" thickBot="1">
      <c r="B84" s="91" t="s">
        <v>974</v>
      </c>
      <c r="C84" s="92"/>
      <c r="D84" s="92"/>
      <c r="E84" s="92"/>
      <c r="F84" s="92"/>
      <c r="G84" s="92"/>
      <c r="H84" s="92"/>
      <c r="I84" s="93"/>
      <c r="J84" s="94"/>
      <c r="K84" s="304">
        <v>0.05</v>
      </c>
      <c r="L84" s="867">
        <f>N77*K84</f>
        <v>1386.0051783052768</v>
      </c>
      <c r="M84" s="868"/>
      <c r="N84" s="51"/>
    </row>
    <row r="85" spans="1:14" ht="15.75" thickBot="1">
      <c r="B85" s="831" t="s">
        <v>953</v>
      </c>
      <c r="C85" s="832"/>
      <c r="D85" s="832"/>
      <c r="E85" s="832"/>
      <c r="F85" s="832"/>
      <c r="G85" s="832"/>
      <c r="H85" s="832"/>
      <c r="I85" s="832"/>
      <c r="J85" s="832"/>
      <c r="K85" s="832"/>
      <c r="L85" s="832"/>
      <c r="M85" s="833"/>
      <c r="N85" s="52">
        <f>L82+L83+L84</f>
        <v>8316.0310698316607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36036.134635937196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161.605121807204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350576.78672619187</v>
      </c>
      <c r="N48" s="271">
        <f>K48*M48</f>
        <v>701.15357345238374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342891.86877636565</v>
      </c>
      <c r="N49" s="271">
        <f>K49*M49</f>
        <v>24002.430814345596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5088.1971948649034</v>
      </c>
      <c r="N50" s="271">
        <f>K50*M50</f>
        <v>1526.4591584594709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26230.04354625745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35">
        <f>VLOOKUP(A58,TRANSPORTE!A1:D117,4,FALSE)</f>
        <v>1429.0106153116624</v>
      </c>
      <c r="M58" s="836"/>
      <c r="N58" s="286">
        <f>K58*L58</f>
        <v>102.8887643024397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102.8887643024397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3232.1024361440795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29726.639868511171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5945.3279737022349</v>
      </c>
      <c r="M82" s="866"/>
      <c r="N82" s="51"/>
    </row>
    <row r="83" spans="1:14">
      <c r="B83" s="89" t="s">
        <v>973</v>
      </c>
      <c r="C83" s="90"/>
      <c r="D83" s="90"/>
      <c r="E83" s="90"/>
      <c r="F83" s="90"/>
      <c r="G83" s="90"/>
      <c r="H83" s="90"/>
      <c r="I83" s="87"/>
      <c r="J83" s="88"/>
      <c r="K83" s="303">
        <v>0.05</v>
      </c>
      <c r="L83" s="865">
        <f>N77*K83</f>
        <v>1486.3319934255587</v>
      </c>
      <c r="M83" s="866"/>
      <c r="N83" s="51"/>
    </row>
    <row r="84" spans="1:14" ht="15.75" thickBot="1">
      <c r="B84" s="91" t="s">
        <v>974</v>
      </c>
      <c r="C84" s="92"/>
      <c r="D84" s="92"/>
      <c r="E84" s="92"/>
      <c r="F84" s="92"/>
      <c r="G84" s="92"/>
      <c r="H84" s="92"/>
      <c r="I84" s="93"/>
      <c r="J84" s="94"/>
      <c r="K84" s="304">
        <v>0.05</v>
      </c>
      <c r="L84" s="867">
        <f>N77*K84</f>
        <v>1486.3319934255587</v>
      </c>
      <c r="M84" s="868"/>
      <c r="N84" s="51"/>
    </row>
    <row r="85" spans="1:14" ht="15.75" thickBot="1">
      <c r="B85" s="831" t="s">
        <v>953</v>
      </c>
      <c r="C85" s="832"/>
      <c r="D85" s="832"/>
      <c r="E85" s="832"/>
      <c r="F85" s="832"/>
      <c r="G85" s="832"/>
      <c r="H85" s="832"/>
      <c r="I85" s="832"/>
      <c r="J85" s="832"/>
      <c r="K85" s="832"/>
      <c r="L85" s="832"/>
      <c r="M85" s="833"/>
      <c r="N85" s="52">
        <f>L82+L83+L84</f>
        <v>8917.9919605533523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38644.631829064521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89.693081204802667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350576.78672619187</v>
      </c>
      <c r="N48" s="271">
        <f>K48*M48</f>
        <v>701.15357345238374</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20972.372688643743</v>
      </c>
      <c r="N49" s="271">
        <f>K49*M49</f>
        <v>26215.465860804681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26916.619434257063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35">
        <f>VLOOKUP(A58,TRANSPORTE!A1:D117,4,FALSE)</f>
        <v>1429.0106153116624</v>
      </c>
      <c r="M58" s="836"/>
      <c r="N58" s="286">
        <f>K58*L58</f>
        <v>2.8580212306233248</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2.8580212306233248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1793.8616240960532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28803.032160788542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5760.6064321577087</v>
      </c>
      <c r="M82" s="866"/>
      <c r="N82" s="51"/>
    </row>
    <row r="83" spans="1:14">
      <c r="B83" s="89" t="s">
        <v>973</v>
      </c>
      <c r="C83" s="90"/>
      <c r="D83" s="90"/>
      <c r="E83" s="90"/>
      <c r="F83" s="90"/>
      <c r="G83" s="90"/>
      <c r="H83" s="90"/>
      <c r="I83" s="87"/>
      <c r="J83" s="88"/>
      <c r="K83" s="303">
        <v>0.05</v>
      </c>
      <c r="L83" s="865">
        <f>N77*K83</f>
        <v>1440.1516080394272</v>
      </c>
      <c r="M83" s="866"/>
      <c r="N83" s="51"/>
    </row>
    <row r="84" spans="1:14" ht="15.75" thickBot="1">
      <c r="B84" s="91" t="s">
        <v>974</v>
      </c>
      <c r="C84" s="92"/>
      <c r="D84" s="92"/>
      <c r="E84" s="92"/>
      <c r="F84" s="92"/>
      <c r="G84" s="92"/>
      <c r="H84" s="92"/>
      <c r="I84" s="93"/>
      <c r="J84" s="94"/>
      <c r="K84" s="304">
        <v>0.05</v>
      </c>
      <c r="L84" s="867">
        <f>N77*K84</f>
        <v>1440.1516080394272</v>
      </c>
      <c r="M84" s="868"/>
      <c r="N84" s="51"/>
    </row>
    <row r="85" spans="1:14" ht="15.75" thickBot="1">
      <c r="B85" s="831" t="s">
        <v>953</v>
      </c>
      <c r="C85" s="832"/>
      <c r="D85" s="832"/>
      <c r="E85" s="832"/>
      <c r="F85" s="832"/>
      <c r="G85" s="832"/>
      <c r="H85" s="832"/>
      <c r="I85" s="832"/>
      <c r="J85" s="832"/>
      <c r="K85" s="832"/>
      <c r="L85" s="832"/>
      <c r="M85" s="833"/>
      <c r="N85" s="52">
        <f>L82+L83+L84</f>
        <v>8640.9096482365621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37443.941809025106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22.554583333333333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5475.0377636109833</v>
      </c>
      <c r="N48" s="271">
        <f>K48*M48</f>
        <v>6022.5415399720823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6022.5415399720823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6496.1877899720821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1299.2375579944164</v>
      </c>
      <c r="M82" s="866"/>
      <c r="N82" s="51"/>
    </row>
    <row r="83" spans="1:14">
      <c r="B83" s="89" t="s">
        <v>973</v>
      </c>
      <c r="C83" s="90"/>
      <c r="D83" s="90"/>
      <c r="E83" s="90"/>
      <c r="F83" s="90"/>
      <c r="G83" s="90"/>
      <c r="H83" s="90"/>
      <c r="I83" s="87"/>
      <c r="J83" s="88"/>
      <c r="K83" s="303">
        <v>0.05</v>
      </c>
      <c r="L83" s="865">
        <f>N77*K83</f>
        <v>324.80938949860411</v>
      </c>
      <c r="M83" s="866"/>
      <c r="N83" s="51"/>
    </row>
    <row r="84" spans="1:14" ht="15.75" thickBot="1">
      <c r="B84" s="91" t="s">
        <v>974</v>
      </c>
      <c r="C84" s="92"/>
      <c r="D84" s="92"/>
      <c r="E84" s="92"/>
      <c r="F84" s="92"/>
      <c r="G84" s="92"/>
      <c r="H84" s="92"/>
      <c r="I84" s="93"/>
      <c r="J84" s="94"/>
      <c r="K84" s="304">
        <v>0.05</v>
      </c>
      <c r="L84" s="867">
        <f>N77*K84</f>
        <v>324.80938949860411</v>
      </c>
      <c r="M84" s="868"/>
      <c r="N84" s="51"/>
    </row>
    <row r="85" spans="1:14" ht="15.75" thickBot="1">
      <c r="B85" s="831" t="s">
        <v>953</v>
      </c>
      <c r="C85" s="832"/>
      <c r="D85" s="832"/>
      <c r="E85" s="832"/>
      <c r="F85" s="832"/>
      <c r="G85" s="832"/>
      <c r="H85" s="832"/>
      <c r="I85" s="832"/>
      <c r="J85" s="832"/>
      <c r="K85" s="832"/>
      <c r="L85" s="832"/>
      <c r="M85" s="833"/>
      <c r="N85" s="52">
        <f>L82+L83+L84</f>
        <v>1948.8563369916246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8445.0441269637067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22.554583333333333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5138.6322006041737</v>
      </c>
      <c r="N48" s="271">
        <f>K48*M48</f>
        <v>5652.4954206645916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5652.4954206645916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6126.1416706645914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1225.2283341329182</v>
      </c>
      <c r="M82" s="866"/>
      <c r="N82" s="51"/>
    </row>
    <row r="83" spans="1:14">
      <c r="B83" s="89" t="s">
        <v>973</v>
      </c>
      <c r="C83" s="90"/>
      <c r="D83" s="90"/>
      <c r="E83" s="90"/>
      <c r="F83" s="90"/>
      <c r="G83" s="90"/>
      <c r="H83" s="90"/>
      <c r="I83" s="87"/>
      <c r="J83" s="88"/>
      <c r="K83" s="303">
        <v>0.05</v>
      </c>
      <c r="L83" s="865">
        <f>N77*K83</f>
        <v>306.30708353322956</v>
      </c>
      <c r="M83" s="866"/>
      <c r="N83" s="51"/>
    </row>
    <row r="84" spans="1:14" ht="15.75" thickBot="1">
      <c r="B84" s="91" t="s">
        <v>974</v>
      </c>
      <c r="C84" s="92"/>
      <c r="D84" s="92"/>
      <c r="E84" s="92"/>
      <c r="F84" s="92"/>
      <c r="G84" s="92"/>
      <c r="H84" s="92"/>
      <c r="I84" s="93"/>
      <c r="J84" s="94"/>
      <c r="K84" s="304">
        <v>0.05</v>
      </c>
      <c r="L84" s="867">
        <f>N77*K84</f>
        <v>306.30708353322956</v>
      </c>
      <c r="M84" s="868"/>
      <c r="N84" s="51"/>
    </row>
    <row r="85" spans="1:14" ht="15.75" thickBot="1">
      <c r="B85" s="831" t="s">
        <v>953</v>
      </c>
      <c r="C85" s="832"/>
      <c r="D85" s="832"/>
      <c r="E85" s="832"/>
      <c r="F85" s="832"/>
      <c r="G85" s="832"/>
      <c r="H85" s="832"/>
      <c r="I85" s="832"/>
      <c r="J85" s="832"/>
      <c r="K85" s="832"/>
      <c r="L85" s="832"/>
      <c r="M85" s="833"/>
      <c r="N85" s="52">
        <f>L82+L83+L84</f>
        <v>1837.8425011993775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7963.9841718639691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324.78600000000006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51624.000706233499</v>
      </c>
      <c r="N48" s="271">
        <f>K48*M48</f>
        <v>56786.400776856855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56786.400776856855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35">
        <f>VLOOKUP(A58,TRANSPORTE!A1:D117,4,FALSE)</f>
        <v>1402.2271640256026</v>
      </c>
      <c r="M58" s="836"/>
      <c r="N58" s="286">
        <f>K58*L58</f>
        <v>1542.4498804281629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1542.4498804281629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6495.72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65149.356657285018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13029.871331457005</v>
      </c>
      <c r="M82" s="866"/>
      <c r="N82" s="51"/>
    </row>
    <row r="83" spans="1:14">
      <c r="B83" s="89" t="s">
        <v>973</v>
      </c>
      <c r="C83" s="90"/>
      <c r="D83" s="90"/>
      <c r="E83" s="90"/>
      <c r="F83" s="90"/>
      <c r="G83" s="90"/>
      <c r="H83" s="90"/>
      <c r="I83" s="87"/>
      <c r="J83" s="88"/>
      <c r="K83" s="303">
        <v>0.05</v>
      </c>
      <c r="L83" s="865">
        <f>N77*K83</f>
        <v>3257.4678328642512</v>
      </c>
      <c r="M83" s="866"/>
      <c r="N83" s="51"/>
    </row>
    <row r="84" spans="1:14" ht="15.75" thickBot="1">
      <c r="B84" s="91" t="s">
        <v>974</v>
      </c>
      <c r="C84" s="92"/>
      <c r="D84" s="92"/>
      <c r="E84" s="92"/>
      <c r="F84" s="92"/>
      <c r="G84" s="92"/>
      <c r="H84" s="92"/>
      <c r="I84" s="93"/>
      <c r="J84" s="94"/>
      <c r="K84" s="304">
        <v>0.05</v>
      </c>
      <c r="L84" s="867">
        <f>N77*K84</f>
        <v>3257.4678328642512</v>
      </c>
      <c r="M84" s="868"/>
      <c r="N84" s="51"/>
    </row>
    <row r="85" spans="1:14" ht="15.75" thickBot="1">
      <c r="B85" s="831" t="s">
        <v>953</v>
      </c>
      <c r="C85" s="832"/>
      <c r="D85" s="832"/>
      <c r="E85" s="832"/>
      <c r="F85" s="832"/>
      <c r="G85" s="832"/>
      <c r="H85" s="832"/>
      <c r="I85" s="832"/>
      <c r="J85" s="832"/>
      <c r="K85" s="832"/>
      <c r="L85" s="832"/>
      <c r="M85" s="833"/>
      <c r="N85" s="52">
        <f>L82+L83+L84</f>
        <v>19544.806997185507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84694.163654470525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8239.421244815152</v>
      </c>
      <c r="L36" s="269"/>
      <c r="M36" s="335">
        <v>3</v>
      </c>
      <c r="N36" s="271">
        <f>K36/M36</f>
        <v>2746.4737482717173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451.0916666666667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3197.565414938384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27561.068138851562</v>
      </c>
      <c r="N48" s="271">
        <f>K48*M48</f>
        <v>34451.335173564454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34451.335173564454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35">
        <f>VLOOKUP(A60,TRANSPORTE!A1:D117,4,FALSE)</f>
        <v>1402.2271640256026</v>
      </c>
      <c r="M60" s="836"/>
      <c r="N60" s="286">
        <f>K60*L60</f>
        <v>1752.7839550320032</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1752.7839550320032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43912.601210201508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8782.520242040302</v>
      </c>
      <c r="M84" s="866"/>
      <c r="N84" s="51"/>
    </row>
    <row r="85" spans="1:14">
      <c r="B85" s="89" t="s">
        <v>973</v>
      </c>
      <c r="C85" s="90"/>
      <c r="D85" s="90"/>
      <c r="E85" s="90"/>
      <c r="F85" s="90"/>
      <c r="G85" s="90"/>
      <c r="H85" s="90"/>
      <c r="I85" s="87"/>
      <c r="J85" s="88"/>
      <c r="K85" s="303">
        <v>0.05</v>
      </c>
      <c r="L85" s="865">
        <f>N79*K85</f>
        <v>2195.6300605100755</v>
      </c>
      <c r="M85" s="866"/>
      <c r="N85" s="51"/>
    </row>
    <row r="86" spans="1:14" ht="15.75" thickBot="1">
      <c r="B86" s="91" t="s">
        <v>974</v>
      </c>
      <c r="C86" s="92"/>
      <c r="D86" s="92"/>
      <c r="E86" s="92"/>
      <c r="F86" s="92"/>
      <c r="G86" s="92"/>
      <c r="H86" s="92"/>
      <c r="I86" s="93"/>
      <c r="J86" s="94"/>
      <c r="K86" s="304">
        <v>0.05</v>
      </c>
      <c r="L86" s="867">
        <f>N79*K86</f>
        <v>2195.6300605100755</v>
      </c>
      <c r="M86" s="868"/>
      <c r="N86" s="51"/>
    </row>
    <row r="87" spans="1:14" ht="15.75" thickBot="1">
      <c r="B87" s="831" t="s">
        <v>953</v>
      </c>
      <c r="C87" s="832"/>
      <c r="D87" s="832"/>
      <c r="E87" s="832"/>
      <c r="F87" s="832"/>
      <c r="G87" s="832"/>
      <c r="H87" s="832"/>
      <c r="I87" s="832"/>
      <c r="J87" s="832"/>
      <c r="K87" s="832"/>
      <c r="L87" s="832"/>
      <c r="M87" s="833"/>
      <c r="N87" s="52">
        <f>L84+L85+L86</f>
        <v>13173.780363060452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57086.381573261962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197</v>
      </c>
      <c r="B36" s="844" t="str">
        <f>VLOOKUP(A36,EQUIPOS!A6:D154,3,FALSE)</f>
        <v>Equipo de perforación (TRACKDRILL), potencia 40 HP, 2100 golpes / minuto</v>
      </c>
      <c r="C36" s="845"/>
      <c r="D36" s="845"/>
      <c r="E36" s="845"/>
      <c r="F36" s="845"/>
      <c r="G36" s="845"/>
      <c r="H36" s="846"/>
      <c r="I36" s="266"/>
      <c r="J36" s="267"/>
      <c r="K36" s="268">
        <f>VLOOKUP(A36,EQUIPOS!A6:D163,4,FALSE)</f>
        <v>146631.60183216457</v>
      </c>
      <c r="L36" s="269"/>
      <c r="M36" s="335">
        <v>2.5</v>
      </c>
      <c r="N36" s="271">
        <f>K36/M36</f>
        <v>58652.640732865824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402.04310903601998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59054.683841901846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11877.76032676276</v>
      </c>
      <c r="N48" s="271">
        <f>K48*M48</f>
        <v>11996.537930030388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11996.537930030388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8040.862180720399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79092.08395265264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15818.416790530529</v>
      </c>
      <c r="M84" s="866"/>
      <c r="N84" s="51"/>
    </row>
    <row r="85" spans="1:14">
      <c r="B85" s="89" t="s">
        <v>973</v>
      </c>
      <c r="C85" s="90"/>
      <c r="D85" s="90"/>
      <c r="E85" s="90"/>
      <c r="F85" s="90"/>
      <c r="G85" s="90"/>
      <c r="H85" s="90"/>
      <c r="I85" s="87"/>
      <c r="J85" s="88"/>
      <c r="K85" s="303">
        <v>0.05</v>
      </c>
      <c r="L85" s="865">
        <f>N79*K85</f>
        <v>3954.6041976326323</v>
      </c>
      <c r="M85" s="866"/>
      <c r="N85" s="51"/>
    </row>
    <row r="86" spans="1:14" ht="15.75" thickBot="1">
      <c r="B86" s="91" t="s">
        <v>974</v>
      </c>
      <c r="C86" s="92"/>
      <c r="D86" s="92"/>
      <c r="E86" s="92"/>
      <c r="F86" s="92"/>
      <c r="G86" s="92"/>
      <c r="H86" s="92"/>
      <c r="I86" s="93"/>
      <c r="J86" s="94"/>
      <c r="K86" s="304">
        <v>0.05</v>
      </c>
      <c r="L86" s="867">
        <f>N79*K86</f>
        <v>3954.6041976326323</v>
      </c>
      <c r="M86" s="868"/>
      <c r="N86" s="51"/>
    </row>
    <row r="87" spans="1:14" ht="15.75" thickBot="1">
      <c r="B87" s="831" t="s">
        <v>953</v>
      </c>
      <c r="C87" s="832"/>
      <c r="D87" s="832"/>
      <c r="E87" s="832"/>
      <c r="F87" s="832"/>
      <c r="G87" s="832"/>
      <c r="H87" s="832"/>
      <c r="I87" s="832"/>
      <c r="J87" s="832"/>
      <c r="K87" s="832"/>
      <c r="L87" s="832"/>
      <c r="M87" s="833"/>
      <c r="N87" s="52">
        <f>L84+L85+L86</f>
        <v>23727.62518579579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102819.70913844844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197</v>
      </c>
      <c r="B36" s="844" t="str">
        <f>VLOOKUP(A36,EQUIPOS!A6:D154,3,FALSE)</f>
        <v>Equipo de perforación (TRACKDRILL), potencia 40 HP, 2100 golpes / minuto</v>
      </c>
      <c r="C36" s="845"/>
      <c r="D36" s="845"/>
      <c r="E36" s="845"/>
      <c r="F36" s="845"/>
      <c r="G36" s="845"/>
      <c r="H36" s="846"/>
      <c r="I36" s="266"/>
      <c r="J36" s="267"/>
      <c r="K36" s="268">
        <f>VLOOKUP(A36,EQUIPOS!A6:D163,4,FALSE)</f>
        <v>146631.60183216457</v>
      </c>
      <c r="L36" s="269"/>
      <c r="M36" s="335">
        <v>1.25</v>
      </c>
      <c r="N36" s="271">
        <f>K36/M36</f>
        <v>117305.28146573165</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1074.7412180720401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118380.02268380369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11877.76032676276</v>
      </c>
      <c r="N48" s="271">
        <f>K48*M48</f>
        <v>11996.537930030388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11996.537930030388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21494.824361440798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151871.38497527488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30374.276995054977</v>
      </c>
      <c r="M84" s="866"/>
      <c r="N84" s="51"/>
    </row>
    <row r="85" spans="1:14">
      <c r="B85" s="89" t="s">
        <v>973</v>
      </c>
      <c r="C85" s="90"/>
      <c r="D85" s="90"/>
      <c r="E85" s="90"/>
      <c r="F85" s="90"/>
      <c r="G85" s="90"/>
      <c r="H85" s="90"/>
      <c r="I85" s="87"/>
      <c r="J85" s="88"/>
      <c r="K85" s="303">
        <v>0.05</v>
      </c>
      <c r="L85" s="865">
        <f>N79*K85</f>
        <v>7593.5692487637443</v>
      </c>
      <c r="M85" s="866"/>
      <c r="N85" s="51"/>
    </row>
    <row r="86" spans="1:14" ht="15.75" thickBot="1">
      <c r="B86" s="91" t="s">
        <v>974</v>
      </c>
      <c r="C86" s="92"/>
      <c r="D86" s="92"/>
      <c r="E86" s="92"/>
      <c r="F86" s="92"/>
      <c r="G86" s="92"/>
      <c r="H86" s="92"/>
      <c r="I86" s="93"/>
      <c r="J86" s="94"/>
      <c r="K86" s="304">
        <v>0.05</v>
      </c>
      <c r="L86" s="867">
        <f>N79*K86</f>
        <v>7593.5692487637443</v>
      </c>
      <c r="M86" s="868"/>
      <c r="N86" s="51"/>
    </row>
    <row r="87" spans="1:14" ht="15.75" thickBot="1">
      <c r="B87" s="831" t="s">
        <v>953</v>
      </c>
      <c r="C87" s="832"/>
      <c r="D87" s="832"/>
      <c r="E87" s="832"/>
      <c r="F87" s="832"/>
      <c r="G87" s="832"/>
      <c r="H87" s="832"/>
      <c r="I87" s="832"/>
      <c r="J87" s="832"/>
      <c r="K87" s="832"/>
      <c r="L87" s="832"/>
      <c r="M87" s="833"/>
      <c r="N87" s="52">
        <f>L84+L85+L86</f>
        <v>45561.415492582462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197432.80046785733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314</v>
      </c>
      <c r="B36" s="844" t="str">
        <f>VLOOKUP(A36,EQUIPOS!A6:D154,3,FALSE)</f>
        <v xml:space="preserve">Retroexcavadora E-200 sobre orugas
</v>
      </c>
      <c r="C36" s="845"/>
      <c r="D36" s="845"/>
      <c r="E36" s="845"/>
      <c r="F36" s="845"/>
      <c r="G36" s="845"/>
      <c r="H36" s="846"/>
      <c r="I36" s="266"/>
      <c r="J36" s="267"/>
      <c r="K36" s="268">
        <f>VLOOKUP(A36,EQUIPOS!A6:D163,4,FALSE)</f>
        <v>249267.92296814232</v>
      </c>
      <c r="L36" s="269"/>
      <c r="M36" s="335">
        <v>23</v>
      </c>
      <c r="N36" s="271">
        <f>K36/M36</f>
        <v>10837.735781223579</v>
      </c>
    </row>
    <row r="37" spans="1:14">
      <c r="A37" s="113" t="s">
        <v>328</v>
      </c>
      <c r="B37" s="844" t="str">
        <f>VLOOKUP(A37,EQUIPOS!A7:D154,3,FALSE)</f>
        <v xml:space="preserve">Taco metálico o puntal (escamas en concreto)
</v>
      </c>
      <c r="C37" s="845"/>
      <c r="D37" s="845"/>
      <c r="E37" s="845"/>
      <c r="F37" s="845"/>
      <c r="G37" s="845"/>
      <c r="H37" s="846"/>
      <c r="I37" s="420"/>
      <c r="J37" s="421"/>
      <c r="K37" s="268">
        <f>VLOOKUP(A37,EQUIPOS!A7:D164,4,FALSE)</f>
        <v>114.66102436590563</v>
      </c>
      <c r="L37" s="334"/>
      <c r="M37" s="335">
        <v>1</v>
      </c>
      <c r="N37" s="271">
        <f>K37/M37</f>
        <v>114.66102436590563</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1074.7412180720401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12027.138023661524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3470.9254238690146</v>
      </c>
      <c r="N48" s="271">
        <f>K48*M48</f>
        <v>1214.8238983541551</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16324.632666858231</v>
      </c>
      <c r="N49" s="271">
        <f>K49*M49</f>
        <v>16324.632666858231</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2811.4495933339017</v>
      </c>
      <c r="N50" s="271">
        <f>K50*M50</f>
        <v>10683.508454668827</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374892.15249486163</v>
      </c>
      <c r="N51" s="271">
        <f>K51*M51</f>
        <v>67480.587449075087</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95703.552468956303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35">
        <f>VLOOKUP(A58,TRANSPORTE!A1:D117,4,FALSE)</f>
        <v>1429.0106153116624</v>
      </c>
      <c r="M58" s="836"/>
      <c r="N58" s="286">
        <f>K58*L58</f>
        <v>257.22191075609919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257.22191075609919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21494.824361440798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129482.73676481472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25896.547352962945</v>
      </c>
      <c r="M82" s="866"/>
      <c r="N82" s="51"/>
    </row>
    <row r="83" spans="1:14">
      <c r="B83" s="89" t="s">
        <v>973</v>
      </c>
      <c r="C83" s="90"/>
      <c r="D83" s="90"/>
      <c r="E83" s="90"/>
      <c r="F83" s="90"/>
      <c r="G83" s="90"/>
      <c r="H83" s="90"/>
      <c r="I83" s="87"/>
      <c r="J83" s="88"/>
      <c r="K83" s="303">
        <v>0.05</v>
      </c>
      <c r="L83" s="865">
        <f>N77*K83</f>
        <v>6474.1368382407363</v>
      </c>
      <c r="M83" s="866"/>
      <c r="N83" s="51"/>
    </row>
    <row r="84" spans="1:14" ht="15.75" thickBot="1">
      <c r="B84" s="91" t="s">
        <v>974</v>
      </c>
      <c r="C84" s="92"/>
      <c r="D84" s="92"/>
      <c r="E84" s="92"/>
      <c r="F84" s="92"/>
      <c r="G84" s="92"/>
      <c r="H84" s="92"/>
      <c r="I84" s="93"/>
      <c r="J84" s="94"/>
      <c r="K84" s="304">
        <v>0.05</v>
      </c>
      <c r="L84" s="867">
        <f>N77*K84</f>
        <v>6474.1368382407363</v>
      </c>
      <c r="M84" s="868"/>
      <c r="N84" s="51"/>
    </row>
    <row r="85" spans="1:14" ht="15.75" thickBot="1">
      <c r="B85" s="831" t="s">
        <v>953</v>
      </c>
      <c r="C85" s="832"/>
      <c r="D85" s="832"/>
      <c r="E85" s="832"/>
      <c r="F85" s="832"/>
      <c r="G85" s="832"/>
      <c r="H85" s="832"/>
      <c r="I85" s="832"/>
      <c r="J85" s="832"/>
      <c r="K85" s="832"/>
      <c r="L85" s="832"/>
      <c r="M85" s="833"/>
      <c r="N85" s="52">
        <f>L82+L83+L84</f>
        <v>38844.821029444422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168327.55779425913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53.737060903601993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5088.1971948649034</v>
      </c>
      <c r="N48" s="271">
        <f>K48*M48</f>
        <v>5088.1971948649034</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1303.8505311841316</v>
      </c>
      <c r="N49" s="271">
        <f>K49*M49</f>
        <v>5215.4021247365263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10303.59931960143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537.37060903601991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10894.706989541051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2178.9413979082105</v>
      </c>
      <c r="M82" s="866"/>
      <c r="N82" s="51"/>
    </row>
    <row r="83" spans="1:14">
      <c r="B83" s="89" t="s">
        <v>973</v>
      </c>
      <c r="C83" s="90"/>
      <c r="D83" s="90"/>
      <c r="E83" s="90"/>
      <c r="F83" s="90"/>
      <c r="G83" s="90"/>
      <c r="H83" s="90"/>
      <c r="I83" s="87"/>
      <c r="J83" s="88"/>
      <c r="K83" s="303">
        <v>0.05</v>
      </c>
      <c r="L83" s="865">
        <f>N77*K83</f>
        <v>544.73534947705264</v>
      </c>
      <c r="M83" s="866"/>
      <c r="N83" s="51"/>
    </row>
    <row r="84" spans="1:14" ht="15.75" thickBot="1">
      <c r="B84" s="91" t="s">
        <v>974</v>
      </c>
      <c r="C84" s="92"/>
      <c r="D84" s="92"/>
      <c r="E84" s="92"/>
      <c r="F84" s="92"/>
      <c r="G84" s="92"/>
      <c r="H84" s="92"/>
      <c r="I84" s="93"/>
      <c r="J84" s="94"/>
      <c r="K84" s="304">
        <v>0.05</v>
      </c>
      <c r="L84" s="867">
        <f>N77*K84</f>
        <v>544.73534947705264</v>
      </c>
      <c r="M84" s="868"/>
      <c r="N84" s="51"/>
    </row>
    <row r="85" spans="1:14" ht="15.75" thickBot="1">
      <c r="B85" s="831" t="s">
        <v>953</v>
      </c>
      <c r="C85" s="832"/>
      <c r="D85" s="832"/>
      <c r="E85" s="832"/>
      <c r="F85" s="832"/>
      <c r="G85" s="832"/>
      <c r="H85" s="832"/>
      <c r="I85" s="832"/>
      <c r="J85" s="832"/>
      <c r="K85" s="832"/>
      <c r="L85" s="832"/>
      <c r="M85" s="833"/>
      <c r="N85" s="52">
        <f>L82+L83+L84</f>
        <v>3268.412096862316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14163.119086403367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269</v>
      </c>
      <c r="B36" s="844" t="str">
        <f>VLOOKUP(A36,EQUIPOS!A6:D154,3,FALSE)</f>
        <v>Motoniveladora  potencia 215 HP, ancho de cuchilla 4,27 m, peso 18 ton.</v>
      </c>
      <c r="C36" s="845"/>
      <c r="D36" s="845"/>
      <c r="E36" s="845"/>
      <c r="F36" s="845"/>
      <c r="G36" s="845"/>
      <c r="H36" s="846"/>
      <c r="I36" s="266"/>
      <c r="J36" s="267"/>
      <c r="K36" s="268">
        <f>VLOOKUP(A36,EQUIPOS!A6:D163,4,FALSE)</f>
        <v>232412.71185374886</v>
      </c>
      <c r="L36" s="269"/>
      <c r="M36" s="335">
        <v>15</v>
      </c>
      <c r="N36" s="271">
        <f>K36/M36</f>
        <v>15494.180790249924</v>
      </c>
    </row>
    <row r="37" spans="1:14">
      <c r="A37" s="113" t="s">
        <v>365</v>
      </c>
      <c r="B37" s="844" t="str">
        <f>VLOOKUP(A37,EQUIPOS!A7:D154,3,FALSE)</f>
        <v xml:space="preserve">Vibrocompatador, potencia 153 HP, peso 10 Ton. </v>
      </c>
      <c r="C37" s="845"/>
      <c r="D37" s="845"/>
      <c r="E37" s="845"/>
      <c r="F37" s="845"/>
      <c r="G37" s="845"/>
      <c r="H37" s="846"/>
      <c r="I37" s="420"/>
      <c r="J37" s="421"/>
      <c r="K37" s="268">
        <f>VLOOKUP(A37,EQUIPOS!A7:D164,4,FALSE)</f>
        <v>141392.53741102543</v>
      </c>
      <c r="L37" s="334"/>
      <c r="M37" s="335">
        <v>15</v>
      </c>
      <c r="N37" s="271">
        <f>K37/M37</f>
        <v>9426.1691607350294</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112.11635150600333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25032.466302490957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21200.821645270433</v>
      </c>
      <c r="N48" s="271">
        <f>K48*M48</f>
        <v>22260.862727533957</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71.022752511655938</v>
      </c>
      <c r="N49" s="271">
        <f>K49*M49</f>
        <v>2130.6825753496782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24391.545302883635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35">
        <f>VLOOKUP(A60,TRANSPORTE!A1:D117,4,FALSE)</f>
        <v>1402.2271640256026</v>
      </c>
      <c r="M60" s="836"/>
      <c r="N60" s="286">
        <f>K60*L60</f>
        <v>1472.3385222268828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1472.3385222268828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2242.3270301200664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53138.67715772154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10627.735431544308</v>
      </c>
      <c r="M84" s="866"/>
      <c r="N84" s="51"/>
    </row>
    <row r="85" spans="1:14">
      <c r="B85" s="89" t="s">
        <v>973</v>
      </c>
      <c r="C85" s="90"/>
      <c r="D85" s="90"/>
      <c r="E85" s="90"/>
      <c r="F85" s="90"/>
      <c r="G85" s="90"/>
      <c r="H85" s="90"/>
      <c r="I85" s="87"/>
      <c r="J85" s="88"/>
      <c r="K85" s="303">
        <v>0.05</v>
      </c>
      <c r="L85" s="865">
        <f>N79*K85</f>
        <v>2656.933857886077</v>
      </c>
      <c r="M85" s="866"/>
      <c r="N85" s="51"/>
    </row>
    <row r="86" spans="1:14" ht="15.75" thickBot="1">
      <c r="B86" s="91" t="s">
        <v>974</v>
      </c>
      <c r="C86" s="92"/>
      <c r="D86" s="92"/>
      <c r="E86" s="92"/>
      <c r="F86" s="92"/>
      <c r="G86" s="92"/>
      <c r="H86" s="92"/>
      <c r="I86" s="93"/>
      <c r="J86" s="94"/>
      <c r="K86" s="304">
        <v>0.05</v>
      </c>
      <c r="L86" s="867">
        <f>N79*K86</f>
        <v>2656.933857886077</v>
      </c>
      <c r="M86" s="868"/>
      <c r="N86" s="51"/>
    </row>
    <row r="87" spans="1:14" ht="15.75" thickBot="1">
      <c r="B87" s="831" t="s">
        <v>953</v>
      </c>
      <c r="C87" s="832"/>
      <c r="D87" s="832"/>
      <c r="E87" s="832"/>
      <c r="F87" s="832"/>
      <c r="G87" s="832"/>
      <c r="H87" s="832"/>
      <c r="I87" s="832"/>
      <c r="J87" s="832"/>
      <c r="K87" s="832"/>
      <c r="L87" s="832"/>
      <c r="M87" s="833"/>
      <c r="N87" s="52">
        <f>L84+L85+L86</f>
        <v>15941.603147316462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69080.280305038003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2.25" customHeight="1" thickBot="1">
      <c r="A31" t="s">
        <v>1845</v>
      </c>
      <c r="B31" s="80" t="s">
        <v>1144</v>
      </c>
      <c r="C31" s="971" t="s">
        <v>2155</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5088.1971948649034</v>
      </c>
      <c r="N50" s="271">
        <f>K50*M50</f>
        <v>10176.394389729807</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55093.999253072863</v>
      </c>
      <c r="N51" s="271">
        <f>K51*M51</f>
        <v>27546.999626536432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120005.41243391187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138516.40010409645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27703.280020819293</v>
      </c>
      <c r="M84" s="866"/>
      <c r="N84" s="51"/>
    </row>
    <row r="85" spans="1:14">
      <c r="B85" s="89" t="s">
        <v>973</v>
      </c>
      <c r="C85" s="90"/>
      <c r="D85" s="90"/>
      <c r="E85" s="90"/>
      <c r="F85" s="90"/>
      <c r="G85" s="90"/>
      <c r="H85" s="90"/>
      <c r="I85" s="87"/>
      <c r="J85" s="88"/>
      <c r="K85" s="303">
        <v>0.05</v>
      </c>
      <c r="L85" s="865">
        <f>N79*K85</f>
        <v>6925.8200052048232</v>
      </c>
      <c r="M85" s="866"/>
      <c r="N85" s="51"/>
    </row>
    <row r="86" spans="1:14" ht="15.75" thickBot="1">
      <c r="B86" s="91" t="s">
        <v>974</v>
      </c>
      <c r="C86" s="92"/>
      <c r="D86" s="92"/>
      <c r="E86" s="92"/>
      <c r="F86" s="92"/>
      <c r="G86" s="92"/>
      <c r="H86" s="92"/>
      <c r="I86" s="93"/>
      <c r="J86" s="94"/>
      <c r="K86" s="304">
        <v>0.05</v>
      </c>
      <c r="L86" s="867">
        <f>N79*K86</f>
        <v>6925.8200052048232</v>
      </c>
      <c r="M86" s="868"/>
      <c r="N86" s="51"/>
    </row>
    <row r="87" spans="1:14" ht="15.75" thickBot="1">
      <c r="B87" s="831" t="s">
        <v>953</v>
      </c>
      <c r="C87" s="832"/>
      <c r="D87" s="832"/>
      <c r="E87" s="832"/>
      <c r="F87" s="832"/>
      <c r="G87" s="832"/>
      <c r="H87" s="832"/>
      <c r="I87" s="832"/>
      <c r="J87" s="832"/>
      <c r="K87" s="832"/>
      <c r="L87" s="832"/>
      <c r="M87" s="833"/>
      <c r="N87" s="52">
        <f>L84+L85+L86</f>
        <v>41554.920031228932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180071.32013532537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1.5" customHeight="1" thickBot="1">
      <c r="A31" t="s">
        <v>1845</v>
      </c>
      <c r="B31" s="80" t="s">
        <v>1692</v>
      </c>
      <c r="C31" s="971" t="s">
        <v>2156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5088.1971948649034</v>
      </c>
      <c r="N50" s="271">
        <f>K50*M50</f>
        <v>10176.394389729807</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97131.564367806481</v>
      </c>
      <c r="N51" s="271">
        <f>K51*M51</f>
        <v>48565.78218390324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141024.19499127869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159535.1826614633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31907.036532292663</v>
      </c>
      <c r="M84" s="866"/>
      <c r="N84" s="51"/>
    </row>
    <row r="85" spans="1:14">
      <c r="B85" s="89" t="s">
        <v>973</v>
      </c>
      <c r="C85" s="90"/>
      <c r="D85" s="90"/>
      <c r="E85" s="90"/>
      <c r="F85" s="90"/>
      <c r="G85" s="90"/>
      <c r="H85" s="90"/>
      <c r="I85" s="87"/>
      <c r="J85" s="88"/>
      <c r="K85" s="303">
        <v>0.05</v>
      </c>
      <c r="L85" s="865">
        <f>N79*K85</f>
        <v>7976.7591330731657</v>
      </c>
      <c r="M85" s="866"/>
      <c r="N85" s="51"/>
    </row>
    <row r="86" spans="1:14" ht="15.75" thickBot="1">
      <c r="B86" s="91" t="s">
        <v>974</v>
      </c>
      <c r="C86" s="92"/>
      <c r="D86" s="92"/>
      <c r="E86" s="92"/>
      <c r="F86" s="92"/>
      <c r="G86" s="92"/>
      <c r="H86" s="92"/>
      <c r="I86" s="93"/>
      <c r="J86" s="94"/>
      <c r="K86" s="304">
        <v>0.05</v>
      </c>
      <c r="L86" s="867">
        <f>N79*K86</f>
        <v>7976.7591330731657</v>
      </c>
      <c r="M86" s="868"/>
      <c r="N86" s="51"/>
    </row>
    <row r="87" spans="1:14" ht="15.75" thickBot="1">
      <c r="B87" s="831" t="s">
        <v>953</v>
      </c>
      <c r="C87" s="832"/>
      <c r="D87" s="832"/>
      <c r="E87" s="832"/>
      <c r="F87" s="832"/>
      <c r="G87" s="832"/>
      <c r="H87" s="832"/>
      <c r="I87" s="832"/>
      <c r="J87" s="832"/>
      <c r="K87" s="832"/>
      <c r="L87" s="832"/>
      <c r="M87" s="833"/>
      <c r="N87" s="52">
        <f>L84+L85+L86</f>
        <v>47860.554798438992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207395.7374599023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1693</v>
      </c>
      <c r="C31" s="971" t="s">
        <v>2157</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5088.1971948649034</v>
      </c>
      <c r="N50" s="271">
        <f>K50*M50</f>
        <v>10176.394389729807</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98843.393298768846</v>
      </c>
      <c r="N51" s="271">
        <f>K51*M51</f>
        <v>49421.696649384423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141880.10945675988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160391.09712694449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32078.219425388899</v>
      </c>
      <c r="M84" s="866"/>
      <c r="N84" s="51"/>
    </row>
    <row r="85" spans="1:14">
      <c r="B85" s="89" t="s">
        <v>973</v>
      </c>
      <c r="C85" s="90"/>
      <c r="D85" s="90"/>
      <c r="E85" s="90"/>
      <c r="F85" s="90"/>
      <c r="G85" s="90"/>
      <c r="H85" s="90"/>
      <c r="I85" s="87"/>
      <c r="J85" s="88"/>
      <c r="K85" s="303">
        <v>0.05</v>
      </c>
      <c r="L85" s="865">
        <f>N79*K85</f>
        <v>8019.5548563472248</v>
      </c>
      <c r="M85" s="866"/>
      <c r="N85" s="51"/>
    </row>
    <row r="86" spans="1:14" ht="15.75" thickBot="1">
      <c r="B86" s="91" t="s">
        <v>974</v>
      </c>
      <c r="C86" s="92"/>
      <c r="D86" s="92"/>
      <c r="E86" s="92"/>
      <c r="F86" s="92"/>
      <c r="G86" s="92"/>
      <c r="H86" s="92"/>
      <c r="I86" s="93"/>
      <c r="J86" s="94"/>
      <c r="K86" s="304">
        <v>0.05</v>
      </c>
      <c r="L86" s="867">
        <f>N79*K86</f>
        <v>8019.5548563472248</v>
      </c>
      <c r="M86" s="868"/>
      <c r="N86" s="51"/>
    </row>
    <row r="87" spans="1:14" ht="15.75" thickBot="1">
      <c r="B87" s="831" t="s">
        <v>953</v>
      </c>
      <c r="C87" s="832"/>
      <c r="D87" s="832"/>
      <c r="E87" s="832"/>
      <c r="F87" s="832"/>
      <c r="G87" s="832"/>
      <c r="H87" s="832"/>
      <c r="I87" s="832"/>
      <c r="J87" s="832"/>
      <c r="K87" s="832"/>
      <c r="L87" s="832"/>
      <c r="M87" s="833"/>
      <c r="N87" s="52">
        <f>L84+L85+L86</f>
        <v>48117.329138083347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208508.42626502784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1694</v>
      </c>
      <c r="C31" s="971" t="s">
        <v>2158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8054.2824460880474</v>
      </c>
      <c r="N49" s="271">
        <f>K49*M49</f>
        <v>9262.4248130012547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5088.1971948649034</v>
      </c>
      <c r="N50" s="271">
        <f>K50*M50</f>
        <v>10176.394389729807</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130385.05311841315</v>
      </c>
      <c r="N51" s="271">
        <f>K51*M51</f>
        <v>65192.526559206577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157650.93936658202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176161.92703676663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35232.385407353329</v>
      </c>
      <c r="M84" s="866"/>
      <c r="N84" s="51"/>
    </row>
    <row r="85" spans="1:14">
      <c r="B85" s="89" t="s">
        <v>973</v>
      </c>
      <c r="C85" s="90"/>
      <c r="D85" s="90"/>
      <c r="E85" s="90"/>
      <c r="F85" s="90"/>
      <c r="G85" s="90"/>
      <c r="H85" s="90"/>
      <c r="I85" s="87"/>
      <c r="J85" s="88"/>
      <c r="K85" s="303">
        <v>0.05</v>
      </c>
      <c r="L85" s="865">
        <f>N79*K85</f>
        <v>8808.0963518383323</v>
      </c>
      <c r="M85" s="866"/>
      <c r="N85" s="51"/>
    </row>
    <row r="86" spans="1:14" ht="15.75" thickBot="1">
      <c r="B86" s="91" t="s">
        <v>974</v>
      </c>
      <c r="C86" s="92"/>
      <c r="D86" s="92"/>
      <c r="E86" s="92"/>
      <c r="F86" s="92"/>
      <c r="G86" s="92"/>
      <c r="H86" s="92"/>
      <c r="I86" s="93"/>
      <c r="J86" s="94"/>
      <c r="K86" s="304">
        <v>0.05</v>
      </c>
      <c r="L86" s="867">
        <f>N79*K86</f>
        <v>8808.0963518383323</v>
      </c>
      <c r="M86" s="868"/>
      <c r="N86" s="51"/>
    </row>
    <row r="87" spans="1:14" ht="15.75" thickBot="1">
      <c r="B87" s="831" t="s">
        <v>953</v>
      </c>
      <c r="C87" s="832"/>
      <c r="D87" s="832"/>
      <c r="E87" s="832"/>
      <c r="F87" s="832"/>
      <c r="G87" s="832"/>
      <c r="H87" s="832"/>
      <c r="I87" s="832"/>
      <c r="J87" s="832"/>
      <c r="K87" s="832"/>
      <c r="L87" s="832"/>
      <c r="M87" s="833"/>
      <c r="N87" s="52">
        <f>L84+L85+L86</f>
        <v>52848.578111030001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229010.50514779665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1145</v>
      </c>
      <c r="C31" s="971" t="s">
        <v>1734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8054.2824460880474</v>
      </c>
      <c r="N49" s="271">
        <f>K49*M49</f>
        <v>4027.1412230440237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5088.1971948649034</v>
      </c>
      <c r="N50" s="271">
        <f>K50*M50</f>
        <v>5088.1971948649034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78443.040087500587</v>
      </c>
      <c r="N51" s="271">
        <f>K51*M51</f>
        <v>78443.040087500587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160577.97211005387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179088.95978023848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35817.791956047695</v>
      </c>
      <c r="M84" s="866"/>
      <c r="N84" s="51"/>
    </row>
    <row r="85" spans="1:14">
      <c r="B85" s="89" t="s">
        <v>973</v>
      </c>
      <c r="C85" s="90"/>
      <c r="D85" s="90"/>
      <c r="E85" s="90"/>
      <c r="F85" s="90"/>
      <c r="G85" s="90"/>
      <c r="H85" s="90"/>
      <c r="I85" s="87"/>
      <c r="J85" s="88"/>
      <c r="K85" s="303">
        <v>0.05</v>
      </c>
      <c r="L85" s="865">
        <f>N79*K85</f>
        <v>8954.4479890119237</v>
      </c>
      <c r="M85" s="866"/>
      <c r="N85" s="51"/>
    </row>
    <row r="86" spans="1:14" ht="15.75" thickBot="1">
      <c r="B86" s="91" t="s">
        <v>974</v>
      </c>
      <c r="C86" s="92"/>
      <c r="D86" s="92"/>
      <c r="E86" s="92"/>
      <c r="F86" s="92"/>
      <c r="G86" s="92"/>
      <c r="H86" s="92"/>
      <c r="I86" s="93"/>
      <c r="J86" s="94"/>
      <c r="K86" s="304">
        <v>0.05</v>
      </c>
      <c r="L86" s="867">
        <f>N79*K86</f>
        <v>8954.4479890119237</v>
      </c>
      <c r="M86" s="868"/>
      <c r="N86" s="51"/>
    </row>
    <row r="87" spans="1:14" ht="15.75" thickBot="1">
      <c r="B87" s="831" t="s">
        <v>953</v>
      </c>
      <c r="C87" s="832"/>
      <c r="D87" s="832"/>
      <c r="E87" s="832"/>
      <c r="F87" s="832"/>
      <c r="G87" s="832"/>
      <c r="H87" s="832"/>
      <c r="I87" s="832"/>
      <c r="J87" s="832"/>
      <c r="K87" s="832"/>
      <c r="L87" s="832"/>
      <c r="M87" s="833"/>
      <c r="N87" s="52">
        <f>L84+L85+L86</f>
        <v>53726.687934071546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232815.64771431003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1695</v>
      </c>
      <c r="C31" s="971" t="s">
        <v>1696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8054.2824460880474</v>
      </c>
      <c r="N49" s="271">
        <f>K49*M49</f>
        <v>4027.1412230440237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5088.1971948649034</v>
      </c>
      <c r="N50" s="271">
        <f>K50*M50</f>
        <v>5088.1971948649034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78443.040087500587</v>
      </c>
      <c r="N51" s="271">
        <f>K51*M51</f>
        <v>78443.040087500587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160577.97211005387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179088.95978023848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35817.791956047695</v>
      </c>
      <c r="M84" s="866"/>
      <c r="N84" s="51"/>
    </row>
    <row r="85" spans="1:14">
      <c r="B85" s="89" t="s">
        <v>973</v>
      </c>
      <c r="C85" s="90"/>
      <c r="D85" s="90"/>
      <c r="E85" s="90"/>
      <c r="F85" s="90"/>
      <c r="G85" s="90"/>
      <c r="H85" s="90"/>
      <c r="I85" s="87"/>
      <c r="J85" s="88"/>
      <c r="K85" s="303">
        <v>0.05</v>
      </c>
      <c r="L85" s="865">
        <f>N79*K85</f>
        <v>8954.4479890119237</v>
      </c>
      <c r="M85" s="866"/>
      <c r="N85" s="51"/>
    </row>
    <row r="86" spans="1:14" ht="15.75" thickBot="1">
      <c r="B86" s="91" t="s">
        <v>974</v>
      </c>
      <c r="C86" s="92"/>
      <c r="D86" s="92"/>
      <c r="E86" s="92"/>
      <c r="F86" s="92"/>
      <c r="G86" s="92"/>
      <c r="H86" s="92"/>
      <c r="I86" s="93"/>
      <c r="J86" s="94"/>
      <c r="K86" s="304">
        <v>0.05</v>
      </c>
      <c r="L86" s="867">
        <f>N79*K86</f>
        <v>8954.4479890119237</v>
      </c>
      <c r="M86" s="868"/>
      <c r="N86" s="51"/>
    </row>
    <row r="87" spans="1:14" ht="15.75" thickBot="1">
      <c r="B87" s="831" t="s">
        <v>953</v>
      </c>
      <c r="C87" s="832"/>
      <c r="D87" s="832"/>
      <c r="E87" s="832"/>
      <c r="F87" s="832"/>
      <c r="G87" s="832"/>
      <c r="H87" s="832"/>
      <c r="I87" s="832"/>
      <c r="J87" s="832"/>
      <c r="K87" s="832"/>
      <c r="L87" s="832"/>
      <c r="M87" s="833"/>
      <c r="N87" s="52">
        <f>L84+L85+L86</f>
        <v>53726.687934071546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232815.64771431003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1697</v>
      </c>
      <c r="C31" s="971" t="s">
        <v>1698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8054.2824460880474</v>
      </c>
      <c r="N49" s="271">
        <f>K49*M49</f>
        <v>4027.1412230440237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5088.1971948649034</v>
      </c>
      <c r="N50" s="271">
        <f>K50*M50</f>
        <v>5088.1971948649034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78443.040087500587</v>
      </c>
      <c r="N51" s="271">
        <f>K51*M51</f>
        <v>78443.040087500587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160577.97211005387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179088.95978023848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35817.791956047695</v>
      </c>
      <c r="M84" s="866"/>
      <c r="N84" s="51"/>
    </row>
    <row r="85" spans="1:14">
      <c r="B85" s="89" t="s">
        <v>973</v>
      </c>
      <c r="C85" s="90"/>
      <c r="D85" s="90"/>
      <c r="E85" s="90"/>
      <c r="F85" s="90"/>
      <c r="G85" s="90"/>
      <c r="H85" s="90"/>
      <c r="I85" s="87"/>
      <c r="J85" s="88"/>
      <c r="K85" s="303">
        <v>0.05</v>
      </c>
      <c r="L85" s="865">
        <f>N79*K85</f>
        <v>8954.4479890119237</v>
      </c>
      <c r="M85" s="866"/>
      <c r="N85" s="51"/>
    </row>
    <row r="86" spans="1:14" ht="15.75" thickBot="1">
      <c r="B86" s="91" t="s">
        <v>974</v>
      </c>
      <c r="C86" s="92"/>
      <c r="D86" s="92"/>
      <c r="E86" s="92"/>
      <c r="F86" s="92"/>
      <c r="G86" s="92"/>
      <c r="H86" s="92"/>
      <c r="I86" s="93"/>
      <c r="J86" s="94"/>
      <c r="K86" s="304">
        <v>0.05</v>
      </c>
      <c r="L86" s="867">
        <f>N79*K86</f>
        <v>8954.4479890119237</v>
      </c>
      <c r="M86" s="868"/>
      <c r="N86" s="51"/>
    </row>
    <row r="87" spans="1:14" ht="15.75" thickBot="1">
      <c r="B87" s="831" t="s">
        <v>953</v>
      </c>
      <c r="C87" s="832"/>
      <c r="D87" s="832"/>
      <c r="E87" s="832"/>
      <c r="F87" s="832"/>
      <c r="G87" s="832"/>
      <c r="H87" s="832"/>
      <c r="I87" s="832"/>
      <c r="J87" s="832"/>
      <c r="K87" s="832"/>
      <c r="L87" s="832"/>
      <c r="M87" s="833"/>
      <c r="N87" s="52">
        <f>L84+L85+L86</f>
        <v>53726.687934071546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232815.64771431003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1699</v>
      </c>
      <c r="C31" s="971" t="s">
        <v>1700</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66381.448731494893</v>
      </c>
      <c r="N48" s="271">
        <f>K48*M48</f>
        <v>73019.593604644382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8054.2824460880474</v>
      </c>
      <c r="N49" s="271">
        <f>K49*M49</f>
        <v>4027.1412230440237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5088.1971948649034</v>
      </c>
      <c r="N50" s="271">
        <f>K50*M50</f>
        <v>5088.1971948649034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78443.040087500587</v>
      </c>
      <c r="N51" s="271">
        <f>K51*M51</f>
        <v>78443.040087500587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160577.97211005387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1402.2271640256026</v>
      </c>
      <c r="M60" s="836"/>
      <c r="N60" s="286">
        <f>K60*L60</f>
        <v>1542.4498804281629</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1542.4498804281629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179088.95978023848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35817.791956047695</v>
      </c>
      <c r="M84" s="866"/>
      <c r="N84" s="51"/>
    </row>
    <row r="85" spans="1:14">
      <c r="B85" s="89" t="s">
        <v>973</v>
      </c>
      <c r="C85" s="90"/>
      <c r="D85" s="90"/>
      <c r="E85" s="90"/>
      <c r="F85" s="90"/>
      <c r="G85" s="90"/>
      <c r="H85" s="90"/>
      <c r="I85" s="87"/>
      <c r="J85" s="88"/>
      <c r="K85" s="303">
        <v>0.05</v>
      </c>
      <c r="L85" s="865">
        <f>N79*K85</f>
        <v>8954.4479890119237</v>
      </c>
      <c r="M85" s="866"/>
      <c r="N85" s="51"/>
    </row>
    <row r="86" spans="1:14" ht="15.75" thickBot="1">
      <c r="B86" s="91" t="s">
        <v>974</v>
      </c>
      <c r="C86" s="92"/>
      <c r="D86" s="92"/>
      <c r="E86" s="92"/>
      <c r="F86" s="92"/>
      <c r="G86" s="92"/>
      <c r="H86" s="92"/>
      <c r="I86" s="93"/>
      <c r="J86" s="94"/>
      <c r="K86" s="304">
        <v>0.05</v>
      </c>
      <c r="L86" s="867">
        <f>N79*K86</f>
        <v>8954.4479890119237</v>
      </c>
      <c r="M86" s="868"/>
      <c r="N86" s="51"/>
    </row>
    <row r="87" spans="1:14" ht="15.75" thickBot="1">
      <c r="B87" s="831" t="s">
        <v>953</v>
      </c>
      <c r="C87" s="832"/>
      <c r="D87" s="832"/>
      <c r="E87" s="832"/>
      <c r="F87" s="832"/>
      <c r="G87" s="832"/>
      <c r="H87" s="832"/>
      <c r="I87" s="832"/>
      <c r="J87" s="832"/>
      <c r="K87" s="832"/>
      <c r="L87" s="832"/>
      <c r="M87" s="833"/>
      <c r="N87" s="52">
        <f>L84+L85+L86</f>
        <v>53726.687934071546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232815.64771431003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8.5" customHeight="1" thickBot="1">
      <c r="A31" t="s">
        <v>1845</v>
      </c>
      <c r="B31" s="80" t="s">
        <v>1701</v>
      </c>
      <c r="C31" s="971" t="s">
        <v>1702</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7393.831285508827</v>
      </c>
      <c r="N48" s="271">
        <f>K48*M48</f>
        <v>9611.9806711614747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2245.6063778467028</v>
      </c>
      <c r="M84" s="866"/>
      <c r="N84" s="51"/>
    </row>
    <row r="85" spans="1:14">
      <c r="B85" s="89" t="s">
        <v>973</v>
      </c>
      <c r="C85" s="90"/>
      <c r="D85" s="90"/>
      <c r="E85" s="90"/>
      <c r="F85" s="90"/>
      <c r="G85" s="90"/>
      <c r="H85" s="90"/>
      <c r="I85" s="87"/>
      <c r="J85" s="88"/>
      <c r="K85" s="303">
        <v>0.05</v>
      </c>
      <c r="L85" s="865">
        <f>N79*K85</f>
        <v>561.4015944616757</v>
      </c>
      <c r="M85" s="866"/>
      <c r="N85" s="51"/>
    </row>
    <row r="86" spans="1:14" ht="15.75" thickBot="1">
      <c r="B86" s="91" t="s">
        <v>974</v>
      </c>
      <c r="C86" s="92"/>
      <c r="D86" s="92"/>
      <c r="E86" s="92"/>
      <c r="F86" s="92"/>
      <c r="G86" s="92"/>
      <c r="H86" s="92"/>
      <c r="I86" s="93"/>
      <c r="J86" s="94"/>
      <c r="K86" s="304">
        <v>0.05</v>
      </c>
      <c r="L86" s="867">
        <f>N79*K86</f>
        <v>561.4015944616757</v>
      </c>
      <c r="M86" s="868"/>
      <c r="N86" s="51"/>
    </row>
    <row r="87" spans="1:14" ht="15.75" thickBot="1">
      <c r="B87" s="831" t="s">
        <v>953</v>
      </c>
      <c r="C87" s="832"/>
      <c r="D87" s="832"/>
      <c r="E87" s="832"/>
      <c r="F87" s="832"/>
      <c r="G87" s="832"/>
      <c r="H87" s="832"/>
      <c r="I87" s="832"/>
      <c r="J87" s="832"/>
      <c r="K87" s="832"/>
      <c r="L87" s="832"/>
      <c r="M87" s="833"/>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14596.441456003569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 customHeight="1" thickBot="1">
      <c r="A31" t="s">
        <v>1845</v>
      </c>
      <c r="B31" s="80" t="s">
        <v>1703</v>
      </c>
      <c r="C31" s="971" t="s">
        <v>1704</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14852.096830586359</v>
      </c>
      <c r="N48" s="271">
        <f>K48*M48</f>
        <v>19307.725879762267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4184.7554195668617</v>
      </c>
      <c r="M84" s="866"/>
      <c r="N84" s="51"/>
    </row>
    <row r="85" spans="1:14">
      <c r="B85" s="89" t="s">
        <v>973</v>
      </c>
      <c r="C85" s="90"/>
      <c r="D85" s="90"/>
      <c r="E85" s="90"/>
      <c r="F85" s="90"/>
      <c r="G85" s="90"/>
      <c r="H85" s="90"/>
      <c r="I85" s="87"/>
      <c r="J85" s="88"/>
      <c r="K85" s="303">
        <v>0.05</v>
      </c>
      <c r="L85" s="865">
        <f>N79*K85</f>
        <v>1046.1888548917154</v>
      </c>
      <c r="M85" s="866"/>
      <c r="N85" s="51"/>
    </row>
    <row r="86" spans="1:14" ht="15.75" thickBot="1">
      <c r="B86" s="91" t="s">
        <v>974</v>
      </c>
      <c r="C86" s="92"/>
      <c r="D86" s="92"/>
      <c r="E86" s="92"/>
      <c r="F86" s="92"/>
      <c r="G86" s="92"/>
      <c r="H86" s="92"/>
      <c r="I86" s="93"/>
      <c r="J86" s="94"/>
      <c r="K86" s="304">
        <v>0.05</v>
      </c>
      <c r="L86" s="867">
        <f>N79*K86</f>
        <v>1046.1888548917154</v>
      </c>
      <c r="M86" s="868"/>
      <c r="N86" s="51"/>
    </row>
    <row r="87" spans="1:14" ht="15.75" thickBot="1">
      <c r="B87" s="831" t="s">
        <v>953</v>
      </c>
      <c r="C87" s="832"/>
      <c r="D87" s="832"/>
      <c r="E87" s="832"/>
      <c r="F87" s="832"/>
      <c r="G87" s="832"/>
      <c r="H87" s="832"/>
      <c r="I87" s="832"/>
      <c r="J87" s="832"/>
      <c r="K87" s="832"/>
      <c r="L87" s="832"/>
      <c r="M87" s="833"/>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27200.910227184599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1705</v>
      </c>
      <c r="C31" s="971" t="s">
        <v>2159</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7393.831285508827</v>
      </c>
      <c r="N48" s="271">
        <f>K48*M48</f>
        <v>9611.9806711614747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2245.6063778467028</v>
      </c>
      <c r="M84" s="866"/>
      <c r="N84" s="51"/>
    </row>
    <row r="85" spans="1:14">
      <c r="B85" s="89" t="s">
        <v>973</v>
      </c>
      <c r="C85" s="90"/>
      <c r="D85" s="90"/>
      <c r="E85" s="90"/>
      <c r="F85" s="90"/>
      <c r="G85" s="90"/>
      <c r="H85" s="90"/>
      <c r="I85" s="87"/>
      <c r="J85" s="88"/>
      <c r="K85" s="303">
        <v>0.05</v>
      </c>
      <c r="L85" s="865">
        <f>N79*K85</f>
        <v>561.4015944616757</v>
      </c>
      <c r="M85" s="866"/>
      <c r="N85" s="51"/>
    </row>
    <row r="86" spans="1:14" ht="15.75" thickBot="1">
      <c r="B86" s="91" t="s">
        <v>974</v>
      </c>
      <c r="C86" s="92"/>
      <c r="D86" s="92"/>
      <c r="E86" s="92"/>
      <c r="F86" s="92"/>
      <c r="G86" s="92"/>
      <c r="H86" s="92"/>
      <c r="I86" s="93"/>
      <c r="J86" s="94"/>
      <c r="K86" s="304">
        <v>0.05</v>
      </c>
      <c r="L86" s="867">
        <f>N79*K86</f>
        <v>561.4015944616757</v>
      </c>
      <c r="M86" s="868"/>
      <c r="N86" s="51"/>
    </row>
    <row r="87" spans="1:14" ht="15.75" thickBot="1">
      <c r="B87" s="831" t="s">
        <v>953</v>
      </c>
      <c r="C87" s="832"/>
      <c r="D87" s="832"/>
      <c r="E87" s="832"/>
      <c r="F87" s="832"/>
      <c r="G87" s="832"/>
      <c r="H87" s="832"/>
      <c r="I87" s="832"/>
      <c r="J87" s="832"/>
      <c r="K87" s="832"/>
      <c r="L87" s="832"/>
      <c r="M87" s="833"/>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14596.441456003569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 customHeight="1" thickBot="1">
      <c r="A31" t="s">
        <v>1845</v>
      </c>
      <c r="B31" s="80" t="s">
        <v>1706</v>
      </c>
      <c r="C31" s="971" t="s">
        <v>2160</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14852.096830586359</v>
      </c>
      <c r="N48" s="271">
        <f>K48*M48</f>
        <v>19307.725879762267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4184.7554195668617</v>
      </c>
      <c r="M84" s="866"/>
      <c r="N84" s="51"/>
    </row>
    <row r="85" spans="1:14">
      <c r="B85" s="89" t="s">
        <v>973</v>
      </c>
      <c r="C85" s="90"/>
      <c r="D85" s="90"/>
      <c r="E85" s="90"/>
      <c r="F85" s="90"/>
      <c r="G85" s="90"/>
      <c r="H85" s="90"/>
      <c r="I85" s="87"/>
      <c r="J85" s="88"/>
      <c r="K85" s="303">
        <v>0.05</v>
      </c>
      <c r="L85" s="865">
        <f>N79*K85</f>
        <v>1046.1888548917154</v>
      </c>
      <c r="M85" s="866"/>
      <c r="N85" s="51"/>
    </row>
    <row r="86" spans="1:14" ht="15.75" thickBot="1">
      <c r="B86" s="91" t="s">
        <v>974</v>
      </c>
      <c r="C86" s="92"/>
      <c r="D86" s="92"/>
      <c r="E86" s="92"/>
      <c r="F86" s="92"/>
      <c r="G86" s="92"/>
      <c r="H86" s="92"/>
      <c r="I86" s="93"/>
      <c r="J86" s="94"/>
      <c r="K86" s="304">
        <v>0.05</v>
      </c>
      <c r="L86" s="867">
        <f>N79*K86</f>
        <v>1046.1888548917154</v>
      </c>
      <c r="M86" s="868"/>
      <c r="N86" s="51"/>
    </row>
    <row r="87" spans="1:14" ht="15.75" thickBot="1">
      <c r="B87" s="831" t="s">
        <v>953</v>
      </c>
      <c r="C87" s="832"/>
      <c r="D87" s="832"/>
      <c r="E87" s="832"/>
      <c r="F87" s="832"/>
      <c r="G87" s="832"/>
      <c r="H87" s="832"/>
      <c r="I87" s="832"/>
      <c r="J87" s="832"/>
      <c r="K87" s="832"/>
      <c r="L87" s="832"/>
      <c r="M87" s="833"/>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27200.910227184599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103674.29793476051</v>
      </c>
      <c r="L36" s="269"/>
      <c r="M36" s="335">
        <v>15</v>
      </c>
      <c r="N36" s="271">
        <f>K36/M36</f>
        <v>6911.6198623173677</v>
      </c>
    </row>
    <row r="37" spans="1:14">
      <c r="A37" s="113" t="s">
        <v>174</v>
      </c>
      <c r="B37" s="844" t="str">
        <f>VLOOKUP(A37,EQUIPOS!A7:D154,3,FALSE)</f>
        <v>Compactador vibratorio tipo DD-20</v>
      </c>
      <c r="C37" s="845"/>
      <c r="D37" s="845"/>
      <c r="E37" s="845"/>
      <c r="F37" s="845"/>
      <c r="G37" s="845"/>
      <c r="H37" s="846"/>
      <c r="I37" s="420"/>
      <c r="J37" s="421"/>
      <c r="K37" s="268">
        <f>VLOOKUP(A37,EQUIPOS!A7:D164,4,FALSE)</f>
        <v>57472.50621383408</v>
      </c>
      <c r="L37" s="334"/>
      <c r="M37" s="335">
        <v>15</v>
      </c>
      <c r="N37" s="271">
        <f>K37/M37</f>
        <v>3831.5004142556054</v>
      </c>
    </row>
    <row r="38" spans="1:14">
      <c r="A38" s="113" t="s">
        <v>269</v>
      </c>
      <c r="B38" s="844" t="str">
        <f>VLOOKUP(A38,EQUIPOS!A8:D154,3,FALSE)</f>
        <v>Motoniveladora  potencia 215 HP, ancho de cuchilla 4,27 m, peso 18 ton.</v>
      </c>
      <c r="C38" s="845"/>
      <c r="D38" s="845"/>
      <c r="E38" s="845"/>
      <c r="F38" s="845"/>
      <c r="G38" s="845"/>
      <c r="H38" s="846"/>
      <c r="I38" s="327"/>
      <c r="J38" s="329"/>
      <c r="K38" s="268">
        <f>VLOOKUP(A38,EQUIPOS!A8:D165,4,FALSE)</f>
        <v>232412.71185374886</v>
      </c>
      <c r="L38" s="422"/>
      <c r="M38" s="423">
        <v>15</v>
      </c>
      <c r="N38" s="271">
        <f>K38/M38</f>
        <v>15494.180790249924</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N75*M41</f>
        <v>44.846540602401326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26282.147607425297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21200.821645270433</v>
      </c>
      <c r="N48" s="271">
        <f>K48*M48</f>
        <v>27561.068138851562</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71.022752511655938</v>
      </c>
      <c r="N49" s="271">
        <f>K49*M49</f>
        <v>2130.6825753496782</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37" t="s">
        <v>953</v>
      </c>
      <c r="C53" s="838"/>
      <c r="D53" s="838"/>
      <c r="E53" s="838"/>
      <c r="F53" s="838"/>
      <c r="G53" s="838"/>
      <c r="H53" s="838"/>
      <c r="I53" s="838"/>
      <c r="J53" s="838"/>
      <c r="K53" s="838"/>
      <c r="L53" s="838"/>
      <c r="M53" s="839"/>
      <c r="N53" s="104">
        <f>SUM(N48:N52)</f>
        <v>29691.75071420124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35">
        <f>VLOOKUP(A58,TRANSPORTE!A1:D117,4,FALSE)</f>
        <v>1402.2271640256026</v>
      </c>
      <c r="M58" s="836"/>
      <c r="N58" s="286">
        <f>K58*L58</f>
        <v>1822.8953132332836</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1822.8953132332836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2242.3270301200664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60039.120664979884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12007.824132995978</v>
      </c>
      <c r="M82" s="866"/>
      <c r="N82" s="51"/>
    </row>
    <row r="83" spans="1:14">
      <c r="B83" s="89" t="s">
        <v>973</v>
      </c>
      <c r="C83" s="90"/>
      <c r="D83" s="90"/>
      <c r="E83" s="90"/>
      <c r="F83" s="90"/>
      <c r="G83" s="90"/>
      <c r="H83" s="90"/>
      <c r="I83" s="87"/>
      <c r="J83" s="88"/>
      <c r="K83" s="303">
        <v>0.05</v>
      </c>
      <c r="L83" s="865">
        <f>N77*K83</f>
        <v>3001.9560332489946</v>
      </c>
      <c r="M83" s="866"/>
      <c r="N83" s="51"/>
    </row>
    <row r="84" spans="1:14" ht="15.75" thickBot="1">
      <c r="B84" s="91" t="s">
        <v>974</v>
      </c>
      <c r="C84" s="92"/>
      <c r="D84" s="92"/>
      <c r="E84" s="92"/>
      <c r="F84" s="92"/>
      <c r="G84" s="92"/>
      <c r="H84" s="92"/>
      <c r="I84" s="93"/>
      <c r="J84" s="94"/>
      <c r="K84" s="304">
        <v>0.05</v>
      </c>
      <c r="L84" s="867">
        <f>N77*K84</f>
        <v>3001.9560332489946</v>
      </c>
      <c r="M84" s="868"/>
      <c r="N84" s="51"/>
    </row>
    <row r="85" spans="1:14" ht="15.75" thickBot="1">
      <c r="B85" s="831" t="s">
        <v>953</v>
      </c>
      <c r="C85" s="832"/>
      <c r="D85" s="832"/>
      <c r="E85" s="832"/>
      <c r="F85" s="832"/>
      <c r="G85" s="832"/>
      <c r="H85" s="832"/>
      <c r="I85" s="832"/>
      <c r="J85" s="832"/>
      <c r="K85" s="832"/>
      <c r="L85" s="832"/>
      <c r="M85" s="833"/>
      <c r="N85" s="52">
        <f>L82+L83+L84</f>
        <v>18011.736199493967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78050.856864473855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106.68624361440799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14212.745425658841</v>
      </c>
      <c r="N48" s="271">
        <f>K48*M48</f>
        <v>9948.9217979611876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9948.9217979611876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2133.7248722881595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12189.332913863755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2437.8665827727509</v>
      </c>
      <c r="M84" s="866"/>
      <c r="N84" s="51"/>
    </row>
    <row r="85" spans="1:14">
      <c r="B85" s="89" t="s">
        <v>973</v>
      </c>
      <c r="C85" s="90"/>
      <c r="D85" s="90"/>
      <c r="E85" s="90"/>
      <c r="F85" s="90"/>
      <c r="G85" s="90"/>
      <c r="H85" s="90"/>
      <c r="I85" s="87"/>
      <c r="J85" s="88"/>
      <c r="K85" s="303">
        <v>0.05</v>
      </c>
      <c r="L85" s="865">
        <f>N79*K85</f>
        <v>609.46664569318773</v>
      </c>
      <c r="M85" s="866"/>
      <c r="N85" s="51"/>
    </row>
    <row r="86" spans="1:14" ht="15.75" thickBot="1">
      <c r="B86" s="91" t="s">
        <v>974</v>
      </c>
      <c r="C86" s="92"/>
      <c r="D86" s="92"/>
      <c r="E86" s="92"/>
      <c r="F86" s="92"/>
      <c r="G86" s="92"/>
      <c r="H86" s="92"/>
      <c r="I86" s="93"/>
      <c r="J86" s="94"/>
      <c r="K86" s="304">
        <v>0.05</v>
      </c>
      <c r="L86" s="867">
        <f>N79*K86</f>
        <v>609.46664569318773</v>
      </c>
      <c r="M86" s="868"/>
      <c r="N86" s="51"/>
    </row>
    <row r="87" spans="1:14" ht="15.75" thickBot="1">
      <c r="B87" s="831" t="s">
        <v>953</v>
      </c>
      <c r="C87" s="832"/>
      <c r="D87" s="832"/>
      <c r="E87" s="832"/>
      <c r="F87" s="832"/>
      <c r="G87" s="832"/>
      <c r="H87" s="832"/>
      <c r="I87" s="832"/>
      <c r="J87" s="832"/>
      <c r="K87" s="832"/>
      <c r="L87" s="832"/>
      <c r="M87" s="833"/>
      <c r="N87" s="52">
        <f>L84+L85+L86</f>
        <v>3656.7998741591264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52">
        <f>N79+N87</f>
        <v>15846.132788022882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537.37060903602003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32074.474749431174</v>
      </c>
      <c r="N48" s="271">
        <f>K48*M48</f>
        <v>6414.8949498862348</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2332.0903809797474</v>
      </c>
      <c r="N49" s="271">
        <f>K49*M49</f>
        <v>2448.694900028735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8863.5898499149698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10747.412180720399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20148.37263967139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4029.6745279342781</v>
      </c>
      <c r="M84" s="866"/>
      <c r="N84" s="51"/>
    </row>
    <row r="85" spans="1:14">
      <c r="B85" s="89" t="s">
        <v>973</v>
      </c>
      <c r="C85" s="90"/>
      <c r="D85" s="90"/>
      <c r="E85" s="90"/>
      <c r="F85" s="90"/>
      <c r="G85" s="90"/>
      <c r="H85" s="90"/>
      <c r="I85" s="87"/>
      <c r="J85" s="88"/>
      <c r="K85" s="303">
        <v>0.05</v>
      </c>
      <c r="L85" s="865">
        <f>N79*K85</f>
        <v>1007.4186319835695</v>
      </c>
      <c r="M85" s="866"/>
      <c r="N85" s="51"/>
    </row>
    <row r="86" spans="1:14" ht="15.75" thickBot="1">
      <c r="B86" s="91" t="s">
        <v>974</v>
      </c>
      <c r="C86" s="92"/>
      <c r="D86" s="92"/>
      <c r="E86" s="92"/>
      <c r="F86" s="92"/>
      <c r="G86" s="92"/>
      <c r="H86" s="92"/>
      <c r="I86" s="93"/>
      <c r="J86" s="94"/>
      <c r="K86" s="304">
        <v>0.05</v>
      </c>
      <c r="L86" s="867">
        <f>N79*K86</f>
        <v>1007.4186319835695</v>
      </c>
      <c r="M86" s="868"/>
      <c r="N86" s="51"/>
    </row>
    <row r="87" spans="1:14" ht="15.75" thickBot="1">
      <c r="B87" s="831" t="s">
        <v>953</v>
      </c>
      <c r="C87" s="832"/>
      <c r="D87" s="832"/>
      <c r="E87" s="832"/>
      <c r="F87" s="832"/>
      <c r="G87" s="832"/>
      <c r="H87" s="832"/>
      <c r="I87" s="832"/>
      <c r="J87" s="832"/>
      <c r="K87" s="832"/>
      <c r="L87" s="832"/>
      <c r="M87" s="833"/>
      <c r="N87" s="52">
        <f>L84+L85+L86</f>
        <v>6044.5117919014174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26192.884431572806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8.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1500</v>
      </c>
      <c r="N36" s="271">
        <f>K36/M36</f>
        <v>32.550799979516647</v>
      </c>
    </row>
    <row r="37" spans="1:14">
      <c r="A37" s="113" t="s">
        <v>361</v>
      </c>
      <c r="B37" s="844" t="str">
        <f>VLOOKUP(A37,EQUIPOS!A7:D154,3,FALSE)</f>
        <v>Vehículo delineador</v>
      </c>
      <c r="C37" s="845"/>
      <c r="D37" s="845"/>
      <c r="E37" s="845"/>
      <c r="F37" s="845"/>
      <c r="G37" s="845"/>
      <c r="H37" s="846"/>
      <c r="I37" s="420"/>
      <c r="J37" s="421"/>
      <c r="K37" s="268">
        <f>VLOOKUP(A37,EQUIPOS!A7:D164,4,FALSE)</f>
        <v>138405.20645026164</v>
      </c>
      <c r="L37" s="334"/>
      <c r="M37" s="335">
        <v>1500</v>
      </c>
      <c r="N37" s="271">
        <f>K37/M37</f>
        <v>92.270137633507758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0.22423270301200668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125.0451703160364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6195.6018816061905</v>
      </c>
      <c r="N48" s="271">
        <f>K48*M48</f>
        <v>284.99768655388476</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80542.824460880482</v>
      </c>
      <c r="N49" s="271">
        <f>K49*M49</f>
        <v>1127.5995424523267</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23320.903809797474</v>
      </c>
      <c r="N50" s="271">
        <f>K50*M50</f>
        <v>10.027988638212914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1422.6252176444243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22.423270301200667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1570.0936582616614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314.01873165233229</v>
      </c>
      <c r="M84" s="866"/>
      <c r="N84" s="51"/>
    </row>
    <row r="85" spans="1:14">
      <c r="B85" s="89" t="s">
        <v>973</v>
      </c>
      <c r="C85" s="90"/>
      <c r="D85" s="90"/>
      <c r="E85" s="90"/>
      <c r="F85" s="90"/>
      <c r="G85" s="90"/>
      <c r="H85" s="90"/>
      <c r="I85" s="87"/>
      <c r="J85" s="88"/>
      <c r="K85" s="303">
        <v>0.05</v>
      </c>
      <c r="L85" s="865">
        <f>N79*K85</f>
        <v>78.504682913083073</v>
      </c>
      <c r="M85" s="866"/>
      <c r="N85" s="51"/>
    </row>
    <row r="86" spans="1:14" ht="15.75" thickBot="1">
      <c r="B86" s="91" t="s">
        <v>974</v>
      </c>
      <c r="C86" s="92"/>
      <c r="D86" s="92"/>
      <c r="E86" s="92"/>
      <c r="F86" s="92"/>
      <c r="G86" s="92"/>
      <c r="H86" s="92"/>
      <c r="I86" s="93"/>
      <c r="J86" s="94"/>
      <c r="K86" s="304">
        <v>0.05</v>
      </c>
      <c r="L86" s="867">
        <f>N79*K86</f>
        <v>78.504682913083073</v>
      </c>
      <c r="M86" s="868"/>
      <c r="N86" s="51"/>
    </row>
    <row r="87" spans="1:14" ht="15.75" thickBot="1">
      <c r="B87" s="831" t="s">
        <v>953</v>
      </c>
      <c r="C87" s="832"/>
      <c r="D87" s="832"/>
      <c r="E87" s="832"/>
      <c r="F87" s="832"/>
      <c r="G87" s="832"/>
      <c r="H87" s="832"/>
      <c r="I87" s="832"/>
      <c r="J87" s="832"/>
      <c r="K87" s="832"/>
      <c r="L87" s="832"/>
      <c r="M87" s="833"/>
      <c r="N87" s="52">
        <f>L84+L85+L86</f>
        <v>471.02809747849841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2041.1217557401599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1200</v>
      </c>
      <c r="N36" s="271">
        <f>K36/M36</f>
        <v>40.688499974395803</v>
      </c>
    </row>
    <row r="37" spans="1:14">
      <c r="A37" s="113" t="s">
        <v>201</v>
      </c>
      <c r="B37" s="844" t="str">
        <f>VLOOKUP(A37,EQUIPOS!A7:D154,3,FALSE)</f>
        <v>Equipo autopropulsado para pintura termoplástica</v>
      </c>
      <c r="C37" s="845"/>
      <c r="D37" s="845"/>
      <c r="E37" s="845"/>
      <c r="F37" s="845"/>
      <c r="G37" s="845"/>
      <c r="H37" s="846"/>
      <c r="I37" s="420"/>
      <c r="J37" s="421"/>
      <c r="K37" s="268">
        <f>VLOOKUP(A37,EQUIPOS!A7:D164,4,FALSE)</f>
        <v>135739.62469640473</v>
      </c>
      <c r="L37" s="334"/>
      <c r="M37" s="335">
        <v>1200</v>
      </c>
      <c r="N37" s="271">
        <f>K37/M37</f>
        <v>113.11635391367061</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0.39306379543167497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154.1979176834981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6195.6018816061905</v>
      </c>
      <c r="N48" s="271">
        <f>K48*M48</f>
        <v>669.12500321346852</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8607.5335879797967</v>
      </c>
      <c r="N49" s="271">
        <f>K49*M49</f>
        <v>671.38761986242412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1340.5126230758926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39.306379543167495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1534.0169203025582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306.80338406051163</v>
      </c>
      <c r="M84" s="866"/>
      <c r="N84" s="51"/>
    </row>
    <row r="85" spans="1:14">
      <c r="B85" s="89" t="s">
        <v>973</v>
      </c>
      <c r="C85" s="90"/>
      <c r="D85" s="90"/>
      <c r="E85" s="90"/>
      <c r="F85" s="90"/>
      <c r="G85" s="90"/>
      <c r="H85" s="90"/>
      <c r="I85" s="87"/>
      <c r="J85" s="88"/>
      <c r="K85" s="303">
        <v>0.05</v>
      </c>
      <c r="L85" s="865">
        <f>N79*K85</f>
        <v>76.700846015127908</v>
      </c>
      <c r="M85" s="866"/>
      <c r="N85" s="51"/>
    </row>
    <row r="86" spans="1:14" ht="15.75" thickBot="1">
      <c r="B86" s="91" t="s">
        <v>974</v>
      </c>
      <c r="C86" s="92"/>
      <c r="D86" s="92"/>
      <c r="E86" s="92"/>
      <c r="F86" s="92"/>
      <c r="G86" s="92"/>
      <c r="H86" s="92"/>
      <c r="I86" s="93"/>
      <c r="J86" s="94"/>
      <c r="K86" s="304">
        <v>0.05</v>
      </c>
      <c r="L86" s="867">
        <f>N79*K86</f>
        <v>76.700846015127908</v>
      </c>
      <c r="M86" s="868"/>
      <c r="N86" s="51"/>
    </row>
    <row r="87" spans="1:14" ht="15.75" thickBot="1">
      <c r="B87" s="831" t="s">
        <v>953</v>
      </c>
      <c r="C87" s="832"/>
      <c r="D87" s="832"/>
      <c r="E87" s="832"/>
      <c r="F87" s="832"/>
      <c r="G87" s="832"/>
      <c r="H87" s="832"/>
      <c r="I87" s="832"/>
      <c r="J87" s="832"/>
      <c r="K87" s="832"/>
      <c r="L87" s="832"/>
      <c r="M87" s="833"/>
      <c r="N87" s="52">
        <f>L84+L85+L86</f>
        <v>460.20507609076748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1994.2219963933258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199</v>
      </c>
      <c r="B36" s="844" t="str">
        <f>VLOOKUP(A36,EQUIPOS!A6:D154,3,FALSE)</f>
        <v xml:space="preserve">Equipo de pintura (Compresor), Presión máxima de trabajo 3300 psi.
</v>
      </c>
      <c r="C36" s="845"/>
      <c r="D36" s="845"/>
      <c r="E36" s="845"/>
      <c r="F36" s="845"/>
      <c r="G36" s="845"/>
      <c r="H36" s="846"/>
      <c r="I36" s="266"/>
      <c r="J36" s="267"/>
      <c r="K36" s="268">
        <f>VLOOKUP(A36,EQUIPOS!A6:D163,4,FALSE)</f>
        <v>19835.643737517956</v>
      </c>
      <c r="L36" s="269"/>
      <c r="M36" s="335">
        <v>6.1</v>
      </c>
      <c r="N36" s="271">
        <f>K36/M36</f>
        <v>3251.7448750029439</v>
      </c>
    </row>
    <row r="37" spans="1:14">
      <c r="A37" s="113" t="s">
        <v>138</v>
      </c>
      <c r="B37" s="844" t="str">
        <f>VLOOKUP(A37,EQUIPOS!A7:D154,3,FALSE)</f>
        <v>Camioneta D-300</v>
      </c>
      <c r="C37" s="845"/>
      <c r="D37" s="845"/>
      <c r="E37" s="845"/>
      <c r="F37" s="845"/>
      <c r="G37" s="845"/>
      <c r="H37" s="846"/>
      <c r="I37" s="420"/>
      <c r="J37" s="421"/>
      <c r="K37" s="268">
        <f>VLOOKUP(A37,EQUIPOS!A7:D164,4,FALSE)</f>
        <v>48826.199969274967</v>
      </c>
      <c r="L37" s="334"/>
      <c r="M37" s="335">
        <v>6.1</v>
      </c>
      <c r="N37" s="271">
        <f>K37/M37</f>
        <v>8004.2950769303225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77.324025330821314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11333.363977264087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6195.6018816061905</v>
      </c>
      <c r="N48" s="271">
        <f>K48*M48</f>
        <v>2366.719918773565</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23320.903809797474</v>
      </c>
      <c r="N49" s="271">
        <f>K49*M49</f>
        <v>1166.0451904898737</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80542.824460880482</v>
      </c>
      <c r="N50" s="271">
        <f>K50*M50</f>
        <v>9665.1389353056566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13197.904044569095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7732.4025330821314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32263.670554915312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6452.7341109830631</v>
      </c>
      <c r="M84" s="866"/>
      <c r="N84" s="51"/>
    </row>
    <row r="85" spans="1:14">
      <c r="B85" s="89" t="s">
        <v>973</v>
      </c>
      <c r="C85" s="90"/>
      <c r="D85" s="90"/>
      <c r="E85" s="90"/>
      <c r="F85" s="90"/>
      <c r="G85" s="90"/>
      <c r="H85" s="90"/>
      <c r="I85" s="87"/>
      <c r="J85" s="88"/>
      <c r="K85" s="303">
        <v>0.05</v>
      </c>
      <c r="L85" s="865">
        <f>N79*K85</f>
        <v>1613.1835277457658</v>
      </c>
      <c r="M85" s="866"/>
      <c r="N85" s="51"/>
    </row>
    <row r="86" spans="1:14" ht="15.75" thickBot="1">
      <c r="B86" s="91" t="s">
        <v>974</v>
      </c>
      <c r="C86" s="92"/>
      <c r="D86" s="92"/>
      <c r="E86" s="92"/>
      <c r="F86" s="92"/>
      <c r="G86" s="92"/>
      <c r="H86" s="92"/>
      <c r="I86" s="93"/>
      <c r="J86" s="94"/>
      <c r="K86" s="304">
        <v>0.05</v>
      </c>
      <c r="L86" s="867">
        <f>N79*K86</f>
        <v>1613.1835277457658</v>
      </c>
      <c r="M86" s="868"/>
      <c r="N86" s="51"/>
    </row>
    <row r="87" spans="1:14" ht="15.75" thickBot="1">
      <c r="B87" s="831" t="s">
        <v>953</v>
      </c>
      <c r="C87" s="832"/>
      <c r="D87" s="832"/>
      <c r="E87" s="832"/>
      <c r="F87" s="832"/>
      <c r="G87" s="832"/>
      <c r="H87" s="832"/>
      <c r="I87" s="832"/>
      <c r="J87" s="832"/>
      <c r="K87" s="832"/>
      <c r="L87" s="832"/>
      <c r="M87" s="833"/>
      <c r="N87" s="52">
        <f>L84+L85+L86</f>
        <v>9679.1011664745947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41942.771721389909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6</v>
      </c>
      <c r="N36" s="271">
        <f>K36/M36</f>
        <v>8137.6999948791608</v>
      </c>
    </row>
    <row r="37" spans="1:14">
      <c r="A37" s="113" t="s">
        <v>1711</v>
      </c>
      <c r="B37" s="844" t="str">
        <f>VLOOKUP(A37,EQUIPOS!A7:D154,3,FALSE)</f>
        <v>Caldera para pintura termoplástica</v>
      </c>
      <c r="C37" s="845"/>
      <c r="D37" s="845"/>
      <c r="E37" s="845"/>
      <c r="F37" s="845"/>
      <c r="G37" s="845"/>
      <c r="H37" s="846"/>
      <c r="I37" s="420"/>
      <c r="J37" s="421"/>
      <c r="K37" s="268">
        <f>VLOOKUP(A37,EQUIPOS!A7:D164,4,FALSE)</f>
        <v>52207.264052039878</v>
      </c>
      <c r="L37" s="334"/>
      <c r="M37" s="335">
        <v>6</v>
      </c>
      <c r="N37" s="271">
        <f>K37/M37</f>
        <v>8701.2106753399803</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89.890050753001674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16928.800720972144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6195.6018816061905</v>
      </c>
      <c r="N48" s="271">
        <f>K48*M48</f>
        <v>5576.0416934455716</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8607.5335879797967</v>
      </c>
      <c r="N49" s="271">
        <f>K49*M49</f>
        <v>5594.8968321868679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11170.938525632439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8989.0050753001669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37088.744321904749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7417.7488643809502</v>
      </c>
      <c r="M84" s="866"/>
      <c r="N84" s="51"/>
    </row>
    <row r="85" spans="1:14">
      <c r="B85" s="89" t="s">
        <v>973</v>
      </c>
      <c r="C85" s="90"/>
      <c r="D85" s="90"/>
      <c r="E85" s="90"/>
      <c r="F85" s="90"/>
      <c r="G85" s="90"/>
      <c r="H85" s="90"/>
      <c r="I85" s="87"/>
      <c r="J85" s="88"/>
      <c r="K85" s="303">
        <v>0.05</v>
      </c>
      <c r="L85" s="865">
        <f>N79*K85</f>
        <v>1854.4372160952375</v>
      </c>
      <c r="M85" s="866"/>
      <c r="N85" s="51"/>
    </row>
    <row r="86" spans="1:14" ht="15.75" thickBot="1">
      <c r="B86" s="91" t="s">
        <v>974</v>
      </c>
      <c r="C86" s="92"/>
      <c r="D86" s="92"/>
      <c r="E86" s="92"/>
      <c r="F86" s="92"/>
      <c r="G86" s="92"/>
      <c r="H86" s="92"/>
      <c r="I86" s="93"/>
      <c r="J86" s="94"/>
      <c r="K86" s="304">
        <v>0.05</v>
      </c>
      <c r="L86" s="867">
        <f>N79*K86</f>
        <v>1854.4372160952375</v>
      </c>
      <c r="M86" s="868"/>
      <c r="N86" s="51"/>
    </row>
    <row r="87" spans="1:14" ht="15.75" thickBot="1">
      <c r="B87" s="831" t="s">
        <v>953</v>
      </c>
      <c r="C87" s="832"/>
      <c r="D87" s="832"/>
      <c r="E87" s="832"/>
      <c r="F87" s="832"/>
      <c r="G87" s="832"/>
      <c r="H87" s="832"/>
      <c r="I87" s="832"/>
      <c r="J87" s="832"/>
      <c r="K87" s="832"/>
      <c r="L87" s="832"/>
      <c r="M87" s="833"/>
      <c r="N87" s="52">
        <f>L84+L85+L86</f>
        <v>11126.623296571424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48215.367618476172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250</v>
      </c>
      <c r="N36" s="271">
        <f>K36/M36</f>
        <v>195.30479987709987</v>
      </c>
    </row>
    <row r="37" spans="1:14">
      <c r="A37" s="113" t="s">
        <v>251</v>
      </c>
      <c r="B37" s="844" t="str">
        <f>VLOOKUP(A37,EQUIPOS!A7:D154,3,FALSE)</f>
        <v>Maquina térmica pegatachas</v>
      </c>
      <c r="C37" s="845"/>
      <c r="D37" s="845"/>
      <c r="E37" s="845"/>
      <c r="F37" s="845"/>
      <c r="G37" s="845"/>
      <c r="H37" s="846"/>
      <c r="I37" s="420"/>
      <c r="J37" s="421"/>
      <c r="K37" s="268">
        <f>VLOOKUP(A37,EQUIPOS!A7:D164,4,FALSE)</f>
        <v>33490.779244958569</v>
      </c>
      <c r="L37" s="334"/>
      <c r="M37" s="335">
        <v>250</v>
      </c>
      <c r="N37" s="271">
        <f>K37/M37</f>
        <v>133.96311697983427</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1.0747412180720399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330.34265807500617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8607.5335879797967</v>
      </c>
      <c r="N48" s="271">
        <f>K48*M48</f>
        <v>688.60268703838381</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5576.0416934455716</v>
      </c>
      <c r="N49" s="271">
        <f>K49*M49</f>
        <v>5576.0416934455716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6264.6443804839555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107.474121807204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6702.461160366166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1340.4922320732333</v>
      </c>
      <c r="M84" s="866"/>
      <c r="N84" s="51"/>
    </row>
    <row r="85" spans="1:14">
      <c r="B85" s="89" t="s">
        <v>973</v>
      </c>
      <c r="C85" s="90"/>
      <c r="D85" s="90"/>
      <c r="E85" s="90"/>
      <c r="F85" s="90"/>
      <c r="G85" s="90"/>
      <c r="H85" s="90"/>
      <c r="I85" s="87"/>
      <c r="J85" s="88"/>
      <c r="K85" s="303">
        <v>0.05</v>
      </c>
      <c r="L85" s="865">
        <f>N79*K85</f>
        <v>335.12305801830831</v>
      </c>
      <c r="M85" s="866"/>
      <c r="N85" s="51"/>
    </row>
    <row r="86" spans="1:14" ht="15.75" thickBot="1">
      <c r="B86" s="91" t="s">
        <v>974</v>
      </c>
      <c r="C86" s="92"/>
      <c r="D86" s="92"/>
      <c r="E86" s="92"/>
      <c r="F86" s="92"/>
      <c r="G86" s="92"/>
      <c r="H86" s="92"/>
      <c r="I86" s="93"/>
      <c r="J86" s="94"/>
      <c r="K86" s="304">
        <v>0.05</v>
      </c>
      <c r="L86" s="867">
        <f>N79*K86</f>
        <v>335.12305801830831</v>
      </c>
      <c r="M86" s="868"/>
      <c r="N86" s="51"/>
    </row>
    <row r="87" spans="1:14" ht="15.75" thickBot="1">
      <c r="B87" s="831" t="s">
        <v>953</v>
      </c>
      <c r="C87" s="832"/>
      <c r="D87" s="832"/>
      <c r="E87" s="832"/>
      <c r="F87" s="832"/>
      <c r="G87" s="832"/>
      <c r="H87" s="832"/>
      <c r="I87" s="832"/>
      <c r="J87" s="832"/>
      <c r="K87" s="832"/>
      <c r="L87" s="832"/>
      <c r="M87" s="833"/>
      <c r="N87" s="52">
        <f>L84+L85+L86</f>
        <v>2010.7383481098498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8713.1995084760165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3.75</v>
      </c>
      <c r="N36" s="271">
        <f>K36/M36</f>
        <v>13020.319991806658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89.693081204802652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13110.013073011462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148694.44515854857</v>
      </c>
      <c r="N48" s="271">
        <f>K48*M48</f>
        <v>148694.44515854857</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309470.31398622919</v>
      </c>
      <c r="N49" s="271">
        <f>K49*M49</f>
        <v>309470.31398622919</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342891.86877636565</v>
      </c>
      <c r="N50" s="271">
        <f>K50*M50</f>
        <v>10286.75606329097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468451.51520806877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490530.83640156052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98106.167280312104</v>
      </c>
      <c r="M84" s="866"/>
      <c r="N84" s="51"/>
    </row>
    <row r="85" spans="1:14">
      <c r="B85" s="89" t="s">
        <v>973</v>
      </c>
      <c r="C85" s="90"/>
      <c r="D85" s="90"/>
      <c r="E85" s="90"/>
      <c r="F85" s="90"/>
      <c r="G85" s="90"/>
      <c r="H85" s="90"/>
      <c r="I85" s="87"/>
      <c r="J85" s="88"/>
      <c r="K85" s="303">
        <v>0.05</v>
      </c>
      <c r="L85" s="865">
        <f>N79*K85</f>
        <v>24526.541820078026</v>
      </c>
      <c r="M85" s="866"/>
      <c r="N85" s="51"/>
    </row>
    <row r="86" spans="1:14" ht="15.75" thickBot="1">
      <c r="B86" s="91" t="s">
        <v>974</v>
      </c>
      <c r="C86" s="92"/>
      <c r="D86" s="92"/>
      <c r="E86" s="92"/>
      <c r="F86" s="92"/>
      <c r="G86" s="92"/>
      <c r="H86" s="92"/>
      <c r="I86" s="93"/>
      <c r="J86" s="94"/>
      <c r="K86" s="304">
        <v>0.05</v>
      </c>
      <c r="L86" s="867">
        <f>N79*K86</f>
        <v>24526.541820078026</v>
      </c>
      <c r="M86" s="868"/>
      <c r="N86" s="51"/>
    </row>
    <row r="87" spans="1:14" ht="15.75" thickBot="1">
      <c r="B87" s="831" t="s">
        <v>953</v>
      </c>
      <c r="C87" s="832"/>
      <c r="D87" s="832"/>
      <c r="E87" s="832"/>
      <c r="F87" s="832"/>
      <c r="G87" s="832"/>
      <c r="H87" s="832"/>
      <c r="I87" s="832"/>
      <c r="J87" s="832"/>
      <c r="K87" s="832"/>
      <c r="L87" s="832"/>
      <c r="M87" s="833"/>
      <c r="N87" s="52">
        <f>L84+L85+L86</f>
        <v>147159.25092046816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637690.0873220287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8.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3.75</v>
      </c>
      <c r="N36" s="271">
        <f>K36/M36</f>
        <v>13020.319991806658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89.693081204802652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13110.013073011462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148694.44515854857</v>
      </c>
      <c r="N48" s="271">
        <f>K48*M48</f>
        <v>148694.44515854857</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189275.63748306912</v>
      </c>
      <c r="N49" s="271">
        <f>K49*M49</f>
        <v>189275.63748306912</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342891.86877636565</v>
      </c>
      <c r="N50" s="271">
        <f>K50*M50</f>
        <v>10286.75606329097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348256.83870490867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370336.15989840042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74067.231979680088</v>
      </c>
      <c r="M84" s="866"/>
      <c r="N84" s="51"/>
    </row>
    <row r="85" spans="1:14">
      <c r="B85" s="89" t="s">
        <v>973</v>
      </c>
      <c r="C85" s="90"/>
      <c r="D85" s="90"/>
      <c r="E85" s="90"/>
      <c r="F85" s="90"/>
      <c r="G85" s="90"/>
      <c r="H85" s="90"/>
      <c r="I85" s="87"/>
      <c r="J85" s="88"/>
      <c r="K85" s="303">
        <v>0.05</v>
      </c>
      <c r="L85" s="865">
        <f>N79*K85</f>
        <v>18516.807994920022</v>
      </c>
      <c r="M85" s="866"/>
      <c r="N85" s="51"/>
    </row>
    <row r="86" spans="1:14" ht="15.75" thickBot="1">
      <c r="B86" s="91" t="s">
        <v>974</v>
      </c>
      <c r="C86" s="92"/>
      <c r="D86" s="92"/>
      <c r="E86" s="92"/>
      <c r="F86" s="92"/>
      <c r="G86" s="92"/>
      <c r="H86" s="92"/>
      <c r="I86" s="93"/>
      <c r="J86" s="94"/>
      <c r="K86" s="304">
        <v>0.05</v>
      </c>
      <c r="L86" s="867">
        <f>N79*K86</f>
        <v>18516.807994920022</v>
      </c>
      <c r="M86" s="868"/>
      <c r="N86" s="51"/>
    </row>
    <row r="87" spans="1:14" ht="15.75" thickBot="1">
      <c r="B87" s="831" t="s">
        <v>953</v>
      </c>
      <c r="C87" s="832"/>
      <c r="D87" s="832"/>
      <c r="E87" s="832"/>
      <c r="F87" s="832"/>
      <c r="G87" s="832"/>
      <c r="H87" s="832"/>
      <c r="I87" s="832"/>
      <c r="J87" s="832"/>
      <c r="K87" s="832"/>
      <c r="L87" s="832"/>
      <c r="M87" s="833"/>
      <c r="N87" s="52">
        <f>L84+L85+L86</f>
        <v>111100.84796952012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481437.00786792056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3</v>
      </c>
      <c r="N36" s="271">
        <f>K36/M36</f>
        <v>16275.399989758322</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45.109166666666674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16320.509156424989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346953.70536994666</v>
      </c>
      <c r="N48" s="271">
        <f>K48*M48</f>
        <v>346953.70536994666</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342891.86877636565</v>
      </c>
      <c r="N49" s="271">
        <f>K49*M49</f>
        <v>20573.51212658194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367527.21749652858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388358.64331962023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77671.728663924048</v>
      </c>
      <c r="M84" s="866"/>
      <c r="N84" s="51"/>
    </row>
    <row r="85" spans="1:14">
      <c r="B85" s="89" t="s">
        <v>973</v>
      </c>
      <c r="C85" s="90"/>
      <c r="D85" s="90"/>
      <c r="E85" s="90"/>
      <c r="F85" s="90"/>
      <c r="G85" s="90"/>
      <c r="H85" s="90"/>
      <c r="I85" s="87"/>
      <c r="J85" s="88"/>
      <c r="K85" s="303">
        <v>0.05</v>
      </c>
      <c r="L85" s="865">
        <f>N79*K85</f>
        <v>19417.932165981012</v>
      </c>
      <c r="M85" s="866"/>
      <c r="N85" s="51"/>
    </row>
    <row r="86" spans="1:14" ht="15.75" thickBot="1">
      <c r="B86" s="91" t="s">
        <v>974</v>
      </c>
      <c r="C86" s="92"/>
      <c r="D86" s="92"/>
      <c r="E86" s="92"/>
      <c r="F86" s="92"/>
      <c r="G86" s="92"/>
      <c r="H86" s="92"/>
      <c r="I86" s="93"/>
      <c r="J86" s="94"/>
      <c r="K86" s="304">
        <v>0.05</v>
      </c>
      <c r="L86" s="867">
        <f>N79*K86</f>
        <v>19417.932165981012</v>
      </c>
      <c r="M86" s="868"/>
      <c r="N86" s="51"/>
    </row>
    <row r="87" spans="1:14" ht="15.75" thickBot="1">
      <c r="B87" s="831" t="s">
        <v>953</v>
      </c>
      <c r="C87" s="832"/>
      <c r="D87" s="832"/>
      <c r="E87" s="832"/>
      <c r="F87" s="832"/>
      <c r="G87" s="832"/>
      <c r="H87" s="832"/>
      <c r="I87" s="832"/>
      <c r="J87" s="832"/>
      <c r="K87" s="832"/>
      <c r="L87" s="832"/>
      <c r="M87" s="833"/>
      <c r="N87" s="52">
        <f>L84+L85+L86</f>
        <v>116507.59299588607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504866.23631550628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135</v>
      </c>
      <c r="B36" s="844" t="str">
        <f>VLOOKUP(A36,EQUIPOS!A6:D154,3,FALSE)</f>
        <v>Camión 350</v>
      </c>
      <c r="C36" s="845"/>
      <c r="D36" s="845"/>
      <c r="E36" s="845"/>
      <c r="F36" s="845"/>
      <c r="G36" s="845"/>
      <c r="H36" s="846"/>
      <c r="I36" s="266"/>
      <c r="J36" s="267"/>
      <c r="K36" s="268">
        <f>VLOOKUP(A36,EQUIPOS!A6:D163,4,FALSE)</f>
        <v>36416.207477084252</v>
      </c>
      <c r="L36" s="269"/>
      <c r="M36" s="335">
        <v>6.25</v>
      </c>
      <c r="N36" s="271">
        <f>K36/M36</f>
        <v>5826.5931963334806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323.210243614408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6149.8034399478884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105325.23198730523</v>
      </c>
      <c r="N48" s="271">
        <f>K48*M48</f>
        <v>26331.307996826308</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245345.83451160515</v>
      </c>
      <c r="N49" s="271">
        <f>K49*M49</f>
        <v>59405.77106818527</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85737.079065011581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6464.2048722881591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98351.087377247633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19670.217475449528</v>
      </c>
      <c r="M84" s="866"/>
      <c r="N84" s="51"/>
    </row>
    <row r="85" spans="1:14">
      <c r="B85" s="89" t="s">
        <v>973</v>
      </c>
      <c r="C85" s="90"/>
      <c r="D85" s="90"/>
      <c r="E85" s="90"/>
      <c r="F85" s="90"/>
      <c r="G85" s="90"/>
      <c r="H85" s="90"/>
      <c r="I85" s="87"/>
      <c r="J85" s="88"/>
      <c r="K85" s="303">
        <v>0.05</v>
      </c>
      <c r="L85" s="865">
        <f>N79*K85</f>
        <v>4917.554368862382</v>
      </c>
      <c r="M85" s="866"/>
      <c r="N85" s="51"/>
    </row>
    <row r="86" spans="1:14" ht="15.75" thickBot="1">
      <c r="B86" s="91" t="s">
        <v>974</v>
      </c>
      <c r="C86" s="92"/>
      <c r="D86" s="92"/>
      <c r="E86" s="92"/>
      <c r="F86" s="92"/>
      <c r="G86" s="92"/>
      <c r="H86" s="92"/>
      <c r="I86" s="93"/>
      <c r="J86" s="94"/>
      <c r="K86" s="304">
        <v>0.05</v>
      </c>
      <c r="L86" s="867">
        <f>N79*K86</f>
        <v>4917.554368862382</v>
      </c>
      <c r="M86" s="868"/>
      <c r="N86" s="51"/>
    </row>
    <row r="87" spans="1:14" ht="15.75" thickBot="1">
      <c r="B87" s="831" t="s">
        <v>953</v>
      </c>
      <c r="C87" s="832"/>
      <c r="D87" s="832"/>
      <c r="E87" s="832"/>
      <c r="F87" s="832"/>
      <c r="G87" s="832"/>
      <c r="H87" s="832"/>
      <c r="I87" s="832"/>
      <c r="J87" s="832"/>
      <c r="K87" s="832"/>
      <c r="L87" s="832"/>
      <c r="M87" s="833"/>
      <c r="N87" s="52">
        <f>L84+L85+L86</f>
        <v>29505.326213174289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127856.41359042193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36.087333333333333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79503.081169764118</v>
      </c>
      <c r="N48" s="271">
        <f>K48*M48</f>
        <v>79503.081169764118</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79503.081169764118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3608.7333333333331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83147.901836430785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16629.580367286158</v>
      </c>
      <c r="M84" s="866"/>
      <c r="N84" s="51"/>
    </row>
    <row r="85" spans="1:14">
      <c r="B85" s="89" t="s">
        <v>973</v>
      </c>
      <c r="C85" s="90"/>
      <c r="D85" s="90"/>
      <c r="E85" s="90"/>
      <c r="F85" s="90"/>
      <c r="G85" s="90"/>
      <c r="H85" s="90"/>
      <c r="I85" s="87"/>
      <c r="J85" s="88"/>
      <c r="K85" s="303">
        <v>0.05</v>
      </c>
      <c r="L85" s="865">
        <f>N79*K85</f>
        <v>4157.3950918215396</v>
      </c>
      <c r="M85" s="866"/>
      <c r="N85" s="51"/>
    </row>
    <row r="86" spans="1:14" ht="15.75" thickBot="1">
      <c r="B86" s="91" t="s">
        <v>974</v>
      </c>
      <c r="C86" s="92"/>
      <c r="D86" s="92"/>
      <c r="E86" s="92"/>
      <c r="F86" s="92"/>
      <c r="G86" s="92"/>
      <c r="H86" s="92"/>
      <c r="I86" s="93"/>
      <c r="J86" s="94"/>
      <c r="K86" s="304">
        <v>0.05</v>
      </c>
      <c r="L86" s="867">
        <f>N79*K86</f>
        <v>4157.3950918215396</v>
      </c>
      <c r="M86" s="868"/>
      <c r="N86" s="51"/>
    </row>
    <row r="87" spans="1:14" ht="15.75" thickBot="1">
      <c r="B87" s="831" t="s">
        <v>953</v>
      </c>
      <c r="C87" s="832"/>
      <c r="D87" s="832"/>
      <c r="E87" s="832"/>
      <c r="F87" s="832"/>
      <c r="G87" s="832"/>
      <c r="H87" s="832"/>
      <c r="I87" s="832"/>
      <c r="J87" s="832"/>
      <c r="K87" s="832"/>
      <c r="L87" s="832"/>
      <c r="M87" s="833"/>
      <c r="N87" s="52">
        <f>L84+L85+L86</f>
        <v>24944.370550929241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108092.27238736002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37.331724137931033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72082.793593919472</v>
      </c>
      <c r="N48" s="271">
        <f>K48*M48</f>
        <v>72082.793593919472</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72082.793593919472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75853.2977318505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15170.659546370101</v>
      </c>
      <c r="M84" s="866"/>
      <c r="N84" s="51"/>
    </row>
    <row r="85" spans="1:14">
      <c r="B85" s="89" t="s">
        <v>973</v>
      </c>
      <c r="C85" s="90"/>
      <c r="D85" s="90"/>
      <c r="E85" s="90"/>
      <c r="F85" s="90"/>
      <c r="G85" s="90"/>
      <c r="H85" s="90"/>
      <c r="I85" s="87"/>
      <c r="J85" s="88"/>
      <c r="K85" s="303">
        <v>0.05</v>
      </c>
      <c r="L85" s="865">
        <f>N79*K85</f>
        <v>3792.6648865925254</v>
      </c>
      <c r="M85" s="866"/>
      <c r="N85" s="51"/>
    </row>
    <row r="86" spans="1:14" ht="15.75" thickBot="1">
      <c r="B86" s="91" t="s">
        <v>974</v>
      </c>
      <c r="C86" s="92"/>
      <c r="D86" s="92"/>
      <c r="E86" s="92"/>
      <c r="F86" s="92"/>
      <c r="G86" s="92"/>
      <c r="H86" s="92"/>
      <c r="I86" s="93"/>
      <c r="J86" s="94"/>
      <c r="K86" s="304">
        <v>0.05</v>
      </c>
      <c r="L86" s="867">
        <f>N79*K86</f>
        <v>3792.6648865925254</v>
      </c>
      <c r="M86" s="868"/>
      <c r="N86" s="51"/>
    </row>
    <row r="87" spans="1:14" ht="15.75" thickBot="1">
      <c r="B87" s="831" t="s">
        <v>953</v>
      </c>
      <c r="C87" s="832"/>
      <c r="D87" s="832"/>
      <c r="E87" s="832"/>
      <c r="F87" s="832"/>
      <c r="G87" s="832"/>
      <c r="H87" s="832"/>
      <c r="I87" s="832"/>
      <c r="J87" s="832"/>
      <c r="K87" s="832"/>
      <c r="L87" s="832"/>
      <c r="M87" s="833"/>
      <c r="N87" s="52">
        <f>L84+L85+L86</f>
        <v>22755.989319555149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98609.287051405641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37.331724137931033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19206.365832979191</v>
      </c>
      <c r="N48" s="271">
        <f>K48*M48</f>
        <v>19206.365832979191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19206.365832979191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22976.869970910222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4595.373994182045</v>
      </c>
      <c r="M84" s="866"/>
      <c r="N84" s="51"/>
    </row>
    <row r="85" spans="1:14">
      <c r="B85" s="89" t="s">
        <v>973</v>
      </c>
      <c r="C85" s="90"/>
      <c r="D85" s="90"/>
      <c r="E85" s="90"/>
      <c r="F85" s="90"/>
      <c r="G85" s="90"/>
      <c r="H85" s="90"/>
      <c r="I85" s="87"/>
      <c r="J85" s="88"/>
      <c r="K85" s="303">
        <v>0.05</v>
      </c>
      <c r="L85" s="865">
        <f>N79*K85</f>
        <v>1148.8434985455112</v>
      </c>
      <c r="M85" s="866"/>
      <c r="N85" s="51"/>
    </row>
    <row r="86" spans="1:14" ht="15.75" thickBot="1">
      <c r="B86" s="91" t="s">
        <v>974</v>
      </c>
      <c r="C86" s="92"/>
      <c r="D86" s="92"/>
      <c r="E86" s="92"/>
      <c r="F86" s="92"/>
      <c r="G86" s="92"/>
      <c r="H86" s="92"/>
      <c r="I86" s="93"/>
      <c r="J86" s="94"/>
      <c r="K86" s="304">
        <v>0.05</v>
      </c>
      <c r="L86" s="867">
        <f>N79*K86</f>
        <v>1148.8434985455112</v>
      </c>
      <c r="M86" s="868"/>
      <c r="N86" s="51"/>
    </row>
    <row r="87" spans="1:14" ht="15.75" thickBot="1">
      <c r="B87" s="831" t="s">
        <v>953</v>
      </c>
      <c r="C87" s="832"/>
      <c r="D87" s="832"/>
      <c r="E87" s="832"/>
      <c r="F87" s="832"/>
      <c r="G87" s="832"/>
      <c r="H87" s="832"/>
      <c r="I87" s="832"/>
      <c r="J87" s="832"/>
      <c r="K87" s="832"/>
      <c r="L87" s="832"/>
      <c r="M87" s="833"/>
      <c r="N87" s="52">
        <f>L84+L85+L86</f>
        <v>6893.0609912730679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29869.930962183291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7807.1059325871956</v>
      </c>
      <c r="L36" s="269"/>
      <c r="M36" s="335">
        <v>1.25</v>
      </c>
      <c r="N36" s="271">
        <f>K36/M36</f>
        <v>6245.6847460697563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N77*M41</f>
        <v>538.15848722881594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6783.8432332985722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2811.4495933339017</v>
      </c>
      <c r="N48" s="271">
        <f>K48*M48</f>
        <v>26989.916096005454</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374892.15249486163</v>
      </c>
      <c r="N49" s="271">
        <f>K49*M49</f>
        <v>44987.058299383396</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25546.990082550867</v>
      </c>
      <c r="N50" s="271">
        <f>K50*M50</f>
        <v>12773.495041275433</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84750.46943666428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118442.23703140364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23688.447406280728</v>
      </c>
      <c r="M84" s="866"/>
      <c r="N84" s="51"/>
    </row>
    <row r="85" spans="1:14">
      <c r="B85" s="89" t="s">
        <v>973</v>
      </c>
      <c r="C85" s="90"/>
      <c r="D85" s="90"/>
      <c r="E85" s="90"/>
      <c r="F85" s="90"/>
      <c r="G85" s="90"/>
      <c r="H85" s="90"/>
      <c r="I85" s="87"/>
      <c r="J85" s="88"/>
      <c r="K85" s="303">
        <v>0.05</v>
      </c>
      <c r="L85" s="865">
        <f>N79*K85</f>
        <v>5922.1118515701819</v>
      </c>
      <c r="M85" s="866"/>
      <c r="N85" s="51"/>
    </row>
    <row r="86" spans="1:14" ht="15.75" thickBot="1">
      <c r="B86" s="91" t="s">
        <v>974</v>
      </c>
      <c r="C86" s="92"/>
      <c r="D86" s="92"/>
      <c r="E86" s="92"/>
      <c r="F86" s="92"/>
      <c r="G86" s="92"/>
      <c r="H86" s="92"/>
      <c r="I86" s="93"/>
      <c r="J86" s="94"/>
      <c r="K86" s="304">
        <v>0.05</v>
      </c>
      <c r="L86" s="867">
        <f>N79*K86</f>
        <v>5922.1118515701819</v>
      </c>
      <c r="M86" s="868"/>
      <c r="N86" s="51"/>
    </row>
    <row r="87" spans="1:14" ht="15.75" thickBot="1">
      <c r="B87" s="831" t="s">
        <v>953</v>
      </c>
      <c r="C87" s="832"/>
      <c r="D87" s="832"/>
      <c r="E87" s="832"/>
      <c r="F87" s="832"/>
      <c r="G87" s="832"/>
      <c r="H87" s="832"/>
      <c r="I87" s="832"/>
      <c r="J87" s="832"/>
      <c r="K87" s="832"/>
      <c r="L87" s="832"/>
      <c r="M87" s="833"/>
      <c r="N87" s="52">
        <f>L84+L85+L86</f>
        <v>35532.671109421091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153974.90814082473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7.7329999999999997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9293.4028224092854</v>
      </c>
      <c r="N48" s="271">
        <f>K48*M48</f>
        <v>9293.4028224092854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9293.4028224092854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773.3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10074.435822409285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2014.8871644818571</v>
      </c>
      <c r="M84" s="866"/>
      <c r="N84" s="51"/>
    </row>
    <row r="85" spans="1:14">
      <c r="B85" s="89" t="s">
        <v>973</v>
      </c>
      <c r="C85" s="90"/>
      <c r="D85" s="90"/>
      <c r="E85" s="90"/>
      <c r="F85" s="90"/>
      <c r="G85" s="90"/>
      <c r="H85" s="90"/>
      <c r="I85" s="87"/>
      <c r="J85" s="88"/>
      <c r="K85" s="303">
        <v>0.05</v>
      </c>
      <c r="L85" s="865">
        <f>N79*K85</f>
        <v>503.72179112046427</v>
      </c>
      <c r="M85" s="866"/>
      <c r="N85" s="51"/>
    </row>
    <row r="86" spans="1:14" ht="15.75" thickBot="1">
      <c r="B86" s="91" t="s">
        <v>974</v>
      </c>
      <c r="C86" s="92"/>
      <c r="D86" s="92"/>
      <c r="E86" s="92"/>
      <c r="F86" s="92"/>
      <c r="G86" s="92"/>
      <c r="H86" s="92"/>
      <c r="I86" s="93"/>
      <c r="J86" s="94"/>
      <c r="K86" s="304">
        <v>0.05</v>
      </c>
      <c r="L86" s="867">
        <f>N79*K86</f>
        <v>503.72179112046427</v>
      </c>
      <c r="M86" s="868"/>
      <c r="N86" s="51"/>
    </row>
    <row r="87" spans="1:14" ht="15.75" thickBot="1">
      <c r="B87" s="831" t="s">
        <v>953</v>
      </c>
      <c r="C87" s="832"/>
      <c r="D87" s="832"/>
      <c r="E87" s="832"/>
      <c r="F87" s="832"/>
      <c r="G87" s="832"/>
      <c r="H87" s="832"/>
      <c r="I87" s="832"/>
      <c r="J87" s="832"/>
      <c r="K87" s="832"/>
      <c r="L87" s="832"/>
      <c r="M87" s="833"/>
      <c r="N87" s="52">
        <f>L84+L85+L86</f>
        <v>3022.3307467227855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13096.766569132071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160</v>
      </c>
      <c r="N36" s="271">
        <f>K36/M36</f>
        <v>305.16374980796854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20.102155451800996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325.26590525976951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30211.170844510365</v>
      </c>
      <c r="N48" s="271">
        <f>K48*M48</f>
        <v>30211.170844510365</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342891.86877636565</v>
      </c>
      <c r="N49" s="271">
        <f>K49*M49</f>
        <v>10286.75606329097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40497.926907801331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2010.2155451800998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42833.408358241199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8566.6816716482408</v>
      </c>
      <c r="M84" s="866"/>
      <c r="N84" s="51"/>
    </row>
    <row r="85" spans="1:14">
      <c r="B85" s="89" t="s">
        <v>973</v>
      </c>
      <c r="C85" s="90"/>
      <c r="D85" s="90"/>
      <c r="E85" s="90"/>
      <c r="F85" s="90"/>
      <c r="G85" s="90"/>
      <c r="H85" s="90"/>
      <c r="I85" s="87"/>
      <c r="J85" s="88"/>
      <c r="K85" s="303">
        <v>0.05</v>
      </c>
      <c r="L85" s="865">
        <f>N79*K85</f>
        <v>2141.6704179120602</v>
      </c>
      <c r="M85" s="866"/>
      <c r="N85" s="51"/>
    </row>
    <row r="86" spans="1:14" ht="15.75" thickBot="1">
      <c r="B86" s="91" t="s">
        <v>974</v>
      </c>
      <c r="C86" s="92"/>
      <c r="D86" s="92"/>
      <c r="E86" s="92"/>
      <c r="F86" s="92"/>
      <c r="G86" s="92"/>
      <c r="H86" s="92"/>
      <c r="I86" s="93"/>
      <c r="J86" s="94"/>
      <c r="K86" s="304">
        <v>0.05</v>
      </c>
      <c r="L86" s="867">
        <f>N79*K86</f>
        <v>2141.6704179120602</v>
      </c>
      <c r="M86" s="868"/>
      <c r="N86" s="51"/>
    </row>
    <row r="87" spans="1:14" ht="15.75" thickBot="1">
      <c r="B87" s="831" t="s">
        <v>953</v>
      </c>
      <c r="C87" s="832"/>
      <c r="D87" s="832"/>
      <c r="E87" s="832"/>
      <c r="F87" s="832"/>
      <c r="G87" s="832"/>
      <c r="H87" s="832"/>
      <c r="I87" s="832"/>
      <c r="J87" s="832"/>
      <c r="K87" s="832"/>
      <c r="L87" s="832"/>
      <c r="M87" s="833"/>
      <c r="N87" s="52">
        <f>L84+L85+L86</f>
        <v>12850.022507472362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55683.430865713563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72.174666666666667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5829.0721568456229</v>
      </c>
      <c r="N48" s="271">
        <f>K48*M48</f>
        <v>233.16288627382491</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9222.3574156926388</v>
      </c>
      <c r="N49" s="271">
        <f>K49*M49</f>
        <v>3688.9429662770558</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303.58449219870334</v>
      </c>
      <c r="N50" s="271">
        <f>K50*M50</f>
        <v>910.75347659610998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4832.8593291469906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5626.7806624803243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1125.3561324960649</v>
      </c>
      <c r="M84" s="866"/>
      <c r="N84" s="51"/>
    </row>
    <row r="85" spans="1:14">
      <c r="B85" s="89" t="s">
        <v>973</v>
      </c>
      <c r="C85" s="90"/>
      <c r="D85" s="90"/>
      <c r="E85" s="90"/>
      <c r="F85" s="90"/>
      <c r="G85" s="90"/>
      <c r="H85" s="90"/>
      <c r="I85" s="87"/>
      <c r="J85" s="88"/>
      <c r="K85" s="303">
        <v>0.05</v>
      </c>
      <c r="L85" s="865">
        <f>N79*K85</f>
        <v>281.33903312401623</v>
      </c>
      <c r="M85" s="866"/>
      <c r="N85" s="51"/>
    </row>
    <row r="86" spans="1:14" ht="15.75" thickBot="1">
      <c r="B86" s="91" t="s">
        <v>974</v>
      </c>
      <c r="C86" s="92"/>
      <c r="D86" s="92"/>
      <c r="E86" s="92"/>
      <c r="F86" s="92"/>
      <c r="G86" s="92"/>
      <c r="H86" s="92"/>
      <c r="I86" s="93"/>
      <c r="J86" s="94"/>
      <c r="K86" s="304">
        <v>0.05</v>
      </c>
      <c r="L86" s="867">
        <f>N79*K86</f>
        <v>281.33903312401623</v>
      </c>
      <c r="M86" s="868"/>
      <c r="N86" s="51"/>
    </row>
    <row r="87" spans="1:14" ht="15.75" thickBot="1">
      <c r="B87" s="831" t="s">
        <v>953</v>
      </c>
      <c r="C87" s="832"/>
      <c r="D87" s="832"/>
      <c r="E87" s="832"/>
      <c r="F87" s="832"/>
      <c r="G87" s="832"/>
      <c r="H87" s="832"/>
      <c r="I87" s="832"/>
      <c r="J87" s="832"/>
      <c r="K87" s="832"/>
      <c r="L87" s="832"/>
      <c r="M87" s="833"/>
      <c r="N87" s="52">
        <f>L84+L85+L86</f>
        <v>1688.0341987440972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7314.8148612244213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72.174666666666667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32266.069832828744</v>
      </c>
      <c r="N48" s="271">
        <f>K48*M48</f>
        <v>12906.427933131497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303.58449219870334</v>
      </c>
      <c r="N49" s="271">
        <f>K49*M49</f>
        <v>910.75347659610998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13817.181409727607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14611.102743060939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2922.2205486121879</v>
      </c>
      <c r="M84" s="866"/>
      <c r="N84" s="51"/>
    </row>
    <row r="85" spans="1:14">
      <c r="B85" s="89" t="s">
        <v>973</v>
      </c>
      <c r="C85" s="90"/>
      <c r="D85" s="90"/>
      <c r="E85" s="90"/>
      <c r="F85" s="90"/>
      <c r="G85" s="90"/>
      <c r="H85" s="90"/>
      <c r="I85" s="87"/>
      <c r="J85" s="88"/>
      <c r="K85" s="303">
        <v>0.05</v>
      </c>
      <c r="L85" s="865">
        <f>N79*K85</f>
        <v>730.55513715304699</v>
      </c>
      <c r="M85" s="866"/>
      <c r="N85" s="51"/>
    </row>
    <row r="86" spans="1:14" ht="15.75" thickBot="1">
      <c r="B86" s="91" t="s">
        <v>974</v>
      </c>
      <c r="C86" s="92"/>
      <c r="D86" s="92"/>
      <c r="E86" s="92"/>
      <c r="F86" s="92"/>
      <c r="G86" s="92"/>
      <c r="H86" s="92"/>
      <c r="I86" s="93"/>
      <c r="J86" s="94"/>
      <c r="K86" s="304">
        <v>0.05</v>
      </c>
      <c r="L86" s="867">
        <f>N79*K86</f>
        <v>730.55513715304699</v>
      </c>
      <c r="M86" s="868"/>
      <c r="N86" s="51"/>
    </row>
    <row r="87" spans="1:14" ht="15.75" thickBot="1">
      <c r="B87" s="831" t="s">
        <v>953</v>
      </c>
      <c r="C87" s="832"/>
      <c r="D87" s="832"/>
      <c r="E87" s="832"/>
      <c r="F87" s="832"/>
      <c r="G87" s="832"/>
      <c r="H87" s="832"/>
      <c r="I87" s="832"/>
      <c r="J87" s="832"/>
      <c r="K87" s="832"/>
      <c r="L87" s="832"/>
      <c r="M87" s="833"/>
      <c r="N87" s="52">
        <f>L84+L85+L86</f>
        <v>4383.3308229182821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18994.43356597922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286.59765815254394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5829.0721568456229</v>
      </c>
      <c r="N48" s="271">
        <f>K48*M48</f>
        <v>466.32577254764982</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9222.3574156926388</v>
      </c>
      <c r="N49" s="271">
        <f>K49*M49</f>
        <v>3688.9429662770558</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303.58449219870334</v>
      </c>
      <c r="N50" s="271">
        <f>K50*M50</f>
        <v>910.75347659610998</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20458.792887685966</v>
      </c>
      <c r="N51" s="271">
        <f>K51*M51</f>
        <v>30688.189331528949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35754.211546949766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38906.785786627748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7781.3571573255504</v>
      </c>
      <c r="M84" s="866"/>
      <c r="N84" s="51"/>
    </row>
    <row r="85" spans="1:14">
      <c r="B85" s="89" t="s">
        <v>973</v>
      </c>
      <c r="C85" s="90"/>
      <c r="D85" s="90"/>
      <c r="E85" s="90"/>
      <c r="F85" s="90"/>
      <c r="G85" s="90"/>
      <c r="H85" s="90"/>
      <c r="I85" s="87"/>
      <c r="J85" s="88"/>
      <c r="K85" s="303">
        <v>0.05</v>
      </c>
      <c r="L85" s="865">
        <f>N79*K85</f>
        <v>1945.3392893313876</v>
      </c>
      <c r="M85" s="866"/>
      <c r="N85" s="51"/>
    </row>
    <row r="86" spans="1:14" ht="15.75" thickBot="1">
      <c r="B86" s="91" t="s">
        <v>974</v>
      </c>
      <c r="C86" s="92"/>
      <c r="D86" s="92"/>
      <c r="E86" s="92"/>
      <c r="F86" s="92"/>
      <c r="G86" s="92"/>
      <c r="H86" s="92"/>
      <c r="I86" s="93"/>
      <c r="J86" s="94"/>
      <c r="K86" s="304">
        <v>0.05</v>
      </c>
      <c r="L86" s="867">
        <f>N79*K86</f>
        <v>1945.3392893313876</v>
      </c>
      <c r="M86" s="868"/>
      <c r="N86" s="51"/>
    </row>
    <row r="87" spans="1:14" ht="15.75" thickBot="1">
      <c r="B87" s="831" t="s">
        <v>953</v>
      </c>
      <c r="C87" s="832"/>
      <c r="D87" s="832"/>
      <c r="E87" s="832"/>
      <c r="F87" s="832"/>
      <c r="G87" s="832"/>
      <c r="H87" s="832"/>
      <c r="I87" s="832"/>
      <c r="J87" s="832"/>
      <c r="K87" s="832"/>
      <c r="L87" s="832"/>
      <c r="M87" s="833"/>
      <c r="N87" s="52">
        <f>L84+L85+L86</f>
        <v>11672.035735988324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50578.821522616068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286.59765815254394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32266.069832828744</v>
      </c>
      <c r="N48" s="271">
        <f>K48*M48</f>
        <v>12906.427933131497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303.58449219870334</v>
      </c>
      <c r="N49" s="271">
        <f>K49*M49</f>
        <v>910.75347659610998</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20458.792887685966</v>
      </c>
      <c r="N50" s="271">
        <f>K50*M50</f>
        <v>30688.189331528949</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44505.370741256556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47657.944980934539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9531.5889961869088</v>
      </c>
      <c r="M84" s="866"/>
      <c r="N84" s="51"/>
    </row>
    <row r="85" spans="1:14">
      <c r="B85" s="89" t="s">
        <v>973</v>
      </c>
      <c r="C85" s="90"/>
      <c r="D85" s="90"/>
      <c r="E85" s="90"/>
      <c r="F85" s="90"/>
      <c r="G85" s="90"/>
      <c r="H85" s="90"/>
      <c r="I85" s="87"/>
      <c r="J85" s="88"/>
      <c r="K85" s="303">
        <v>0.05</v>
      </c>
      <c r="L85" s="865">
        <f>N79*K85</f>
        <v>2382.8972490467272</v>
      </c>
      <c r="M85" s="866"/>
      <c r="N85" s="51"/>
    </row>
    <row r="86" spans="1:14" ht="15.75" thickBot="1">
      <c r="B86" s="91" t="s">
        <v>974</v>
      </c>
      <c r="C86" s="92"/>
      <c r="D86" s="92"/>
      <c r="E86" s="92"/>
      <c r="F86" s="92"/>
      <c r="G86" s="92"/>
      <c r="H86" s="92"/>
      <c r="I86" s="93"/>
      <c r="J86" s="94"/>
      <c r="K86" s="304">
        <v>0.05</v>
      </c>
      <c r="L86" s="867">
        <f>N79*K86</f>
        <v>2382.8972490467272</v>
      </c>
      <c r="M86" s="868"/>
      <c r="N86" s="51"/>
    </row>
    <row r="87" spans="1:14" ht="15.75" thickBot="1">
      <c r="B87" s="831" t="s">
        <v>953</v>
      </c>
      <c r="C87" s="832"/>
      <c r="D87" s="832"/>
      <c r="E87" s="832"/>
      <c r="F87" s="832"/>
      <c r="G87" s="832"/>
      <c r="H87" s="832"/>
      <c r="I87" s="832"/>
      <c r="J87" s="832"/>
      <c r="K87" s="832"/>
      <c r="L87" s="832"/>
      <c r="M87" s="833"/>
      <c r="N87" s="52">
        <f>L84+L85+L86</f>
        <v>14297.383494280364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61955.328475214905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241</v>
      </c>
      <c r="B36" s="844" t="str">
        <f>VLOOKUP(A36,EQUIPOS!A6:D154,3,FALSE)</f>
        <v>Grúa (capacidad 15 ton)</v>
      </c>
      <c r="C36" s="845"/>
      <c r="D36" s="845"/>
      <c r="E36" s="845"/>
      <c r="F36" s="845"/>
      <c r="G36" s="845"/>
      <c r="H36" s="846"/>
      <c r="I36" s="266"/>
      <c r="J36" s="267"/>
      <c r="K36" s="268">
        <f>VLOOKUP(A36,EQUIPOS!A6:D163,4,FALSE)</f>
        <v>197474.49811573033</v>
      </c>
      <c r="L36" s="269"/>
      <c r="M36" s="335">
        <v>0.75</v>
      </c>
      <c r="N36" s="271">
        <f>K36/M36</f>
        <v>263299.33082097379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0.2</v>
      </c>
      <c r="N41" s="343">
        <f>N77*M41</f>
        <v>8969.3081204802675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272268.63894145406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20197.662134036182</v>
      </c>
      <c r="N48" s="271">
        <f>K48*M48</f>
        <v>20197.662134036182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20197.662134036182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44846.540602401335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337312.84167789156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67462.568335578311</v>
      </c>
      <c r="M84" s="866"/>
      <c r="N84" s="51"/>
    </row>
    <row r="85" spans="1:14">
      <c r="B85" s="89" t="s">
        <v>973</v>
      </c>
      <c r="C85" s="90"/>
      <c r="D85" s="90"/>
      <c r="E85" s="90"/>
      <c r="F85" s="90"/>
      <c r="G85" s="90"/>
      <c r="H85" s="90"/>
      <c r="I85" s="87"/>
      <c r="J85" s="88"/>
      <c r="K85" s="303">
        <v>0.05</v>
      </c>
      <c r="L85" s="865">
        <f>N79*K85</f>
        <v>16865.642083894578</v>
      </c>
      <c r="M85" s="866"/>
      <c r="N85" s="51"/>
    </row>
    <row r="86" spans="1:14" ht="15.75" thickBot="1">
      <c r="B86" s="91" t="s">
        <v>974</v>
      </c>
      <c r="C86" s="92"/>
      <c r="D86" s="92"/>
      <c r="E86" s="92"/>
      <c r="F86" s="92"/>
      <c r="G86" s="92"/>
      <c r="H86" s="92"/>
      <c r="I86" s="93"/>
      <c r="J86" s="94"/>
      <c r="K86" s="304">
        <v>0.05</v>
      </c>
      <c r="L86" s="867">
        <f>N79*K86</f>
        <v>16865.642083894578</v>
      </c>
      <c r="M86" s="868"/>
      <c r="N86" s="51"/>
    </row>
    <row r="87" spans="1:14" ht="15.75" thickBot="1">
      <c r="B87" s="831" t="s">
        <v>953</v>
      </c>
      <c r="C87" s="832"/>
      <c r="D87" s="832"/>
      <c r="E87" s="832"/>
      <c r="F87" s="832"/>
      <c r="G87" s="832"/>
      <c r="H87" s="832"/>
      <c r="I87" s="832"/>
      <c r="J87" s="832"/>
      <c r="K87" s="832"/>
      <c r="L87" s="832"/>
      <c r="M87" s="833"/>
      <c r="N87" s="52">
        <f>L84+L85+L86</f>
        <v>101193.85250336747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438506.69418125902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0.2</v>
      </c>
      <c r="N41" s="343">
        <f>N77*M41</f>
        <v>6726.9810903601992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20197.662134036182</v>
      </c>
      <c r="N48" s="271">
        <f>K48*M48</f>
        <v>20197.662134036182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20197.662134036182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60559.548676197373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12111.909735239475</v>
      </c>
      <c r="M84" s="866"/>
      <c r="N84" s="51"/>
    </row>
    <row r="85" spans="1:14">
      <c r="B85" s="89" t="s">
        <v>973</v>
      </c>
      <c r="C85" s="90"/>
      <c r="D85" s="90"/>
      <c r="E85" s="90"/>
      <c r="F85" s="90"/>
      <c r="G85" s="90"/>
      <c r="H85" s="90"/>
      <c r="I85" s="87"/>
      <c r="J85" s="88"/>
      <c r="K85" s="303">
        <v>0.05</v>
      </c>
      <c r="L85" s="865">
        <f>N79*K85</f>
        <v>3027.9774338098687</v>
      </c>
      <c r="M85" s="866"/>
      <c r="N85" s="51"/>
    </row>
    <row r="86" spans="1:14" ht="15.75" thickBot="1">
      <c r="B86" s="91" t="s">
        <v>974</v>
      </c>
      <c r="C86" s="92"/>
      <c r="D86" s="92"/>
      <c r="E86" s="92"/>
      <c r="F86" s="92"/>
      <c r="G86" s="92"/>
      <c r="H86" s="92"/>
      <c r="I86" s="93"/>
      <c r="J86" s="94"/>
      <c r="K86" s="304">
        <v>0.05</v>
      </c>
      <c r="L86" s="867">
        <f>N79*K86</f>
        <v>3027.9774338098687</v>
      </c>
      <c r="M86" s="868"/>
      <c r="N86" s="51"/>
    </row>
    <row r="87" spans="1:14" ht="15.75" thickBot="1">
      <c r="B87" s="831" t="s">
        <v>953</v>
      </c>
      <c r="C87" s="832"/>
      <c r="D87" s="832"/>
      <c r="E87" s="832"/>
      <c r="F87" s="832"/>
      <c r="G87" s="832"/>
      <c r="H87" s="832"/>
      <c r="I87" s="832"/>
      <c r="J87" s="832"/>
      <c r="K87" s="832"/>
      <c r="L87" s="832"/>
      <c r="M87" s="833"/>
      <c r="N87" s="52">
        <f>L84+L85+L86</f>
        <v>18167.864602859212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78727.413279056578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2686.8530451800998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20197.662134036182</v>
      </c>
      <c r="N48" s="271">
        <f>K48*M48</f>
        <v>20197.662134036182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20197.662134036182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17912.353634534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40796.868813750276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8159.3737627500559</v>
      </c>
      <c r="M84" s="866"/>
      <c r="N84" s="51"/>
    </row>
    <row r="85" spans="1:14">
      <c r="B85" s="89" t="s">
        <v>973</v>
      </c>
      <c r="C85" s="90"/>
      <c r="D85" s="90"/>
      <c r="E85" s="90"/>
      <c r="F85" s="90"/>
      <c r="G85" s="90"/>
      <c r="H85" s="90"/>
      <c r="I85" s="87"/>
      <c r="J85" s="88"/>
      <c r="K85" s="303">
        <v>0.05</v>
      </c>
      <c r="L85" s="865">
        <f>N79*K85</f>
        <v>2039.843440687514</v>
      </c>
      <c r="M85" s="866"/>
      <c r="N85" s="51"/>
    </row>
    <row r="86" spans="1:14" ht="15.75" thickBot="1">
      <c r="B86" s="91" t="s">
        <v>974</v>
      </c>
      <c r="C86" s="92"/>
      <c r="D86" s="92"/>
      <c r="E86" s="92"/>
      <c r="F86" s="92"/>
      <c r="G86" s="92"/>
      <c r="H86" s="92"/>
      <c r="I86" s="93"/>
      <c r="J86" s="94"/>
      <c r="K86" s="304">
        <v>0.05</v>
      </c>
      <c r="L86" s="867">
        <f>N79*K86</f>
        <v>2039.843440687514</v>
      </c>
      <c r="M86" s="868"/>
      <c r="N86" s="51"/>
    </row>
    <row r="87" spans="1:14" ht="15.75" thickBot="1">
      <c r="B87" s="831" t="s">
        <v>953</v>
      </c>
      <c r="C87" s="832"/>
      <c r="D87" s="832"/>
      <c r="E87" s="832"/>
      <c r="F87" s="832"/>
      <c r="G87" s="832"/>
      <c r="H87" s="832"/>
      <c r="I87" s="832"/>
      <c r="J87" s="832"/>
      <c r="K87" s="832"/>
      <c r="L87" s="832"/>
      <c r="M87" s="833"/>
      <c r="N87" s="52">
        <f>L84+L85+L86</f>
        <v>12239.060644125082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53035.929457875362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2015.1397838850748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20197.662134036182</v>
      </c>
      <c r="N48" s="271">
        <f>K48*M48</f>
        <v>20197.662134036182</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20197.662134036182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13434.265225900499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35647.067143821754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7129.413428764351</v>
      </c>
      <c r="M84" s="866"/>
      <c r="N84" s="51"/>
    </row>
    <row r="85" spans="1:14">
      <c r="B85" s="89" t="s">
        <v>973</v>
      </c>
      <c r="C85" s="90"/>
      <c r="D85" s="90"/>
      <c r="E85" s="90"/>
      <c r="F85" s="90"/>
      <c r="G85" s="90"/>
      <c r="H85" s="90"/>
      <c r="I85" s="87"/>
      <c r="J85" s="88"/>
      <c r="K85" s="303">
        <v>0.05</v>
      </c>
      <c r="L85" s="865">
        <f>N79*K85</f>
        <v>1782.3533571910878</v>
      </c>
      <c r="M85" s="866"/>
      <c r="N85" s="51"/>
    </row>
    <row r="86" spans="1:14" ht="15.75" thickBot="1">
      <c r="B86" s="91" t="s">
        <v>974</v>
      </c>
      <c r="C86" s="92"/>
      <c r="D86" s="92"/>
      <c r="E86" s="92"/>
      <c r="F86" s="92"/>
      <c r="G86" s="92"/>
      <c r="H86" s="92"/>
      <c r="I86" s="93"/>
      <c r="J86" s="94"/>
      <c r="K86" s="304">
        <v>0.05</v>
      </c>
      <c r="L86" s="867">
        <f>N79*K86</f>
        <v>1782.3533571910878</v>
      </c>
      <c r="M86" s="868"/>
      <c r="N86" s="51"/>
    </row>
    <row r="87" spans="1:14" ht="15.75" thickBot="1">
      <c r="B87" s="831" t="s">
        <v>953</v>
      </c>
      <c r="C87" s="832"/>
      <c r="D87" s="832"/>
      <c r="E87" s="832"/>
      <c r="F87" s="832"/>
      <c r="G87" s="832"/>
      <c r="H87" s="832"/>
      <c r="I87" s="832"/>
      <c r="J87" s="832"/>
      <c r="K87" s="832"/>
      <c r="L87" s="832"/>
      <c r="M87" s="833"/>
      <c r="N87" s="52">
        <f>L84+L85+L86</f>
        <v>10694.120143146527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46341.187286968285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11305.850572033949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148405.75151689301</v>
      </c>
      <c r="N48" s="271">
        <f>K48*M48</f>
        <v>311652.07818547531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20197.662134036182</v>
      </c>
      <c r="N49" s="271">
        <f>K49*M49</f>
        <v>20197.662134036182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331849.7403195115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418527.92803843843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83705.585607687695</v>
      </c>
      <c r="M84" s="866"/>
      <c r="N84" s="51"/>
    </row>
    <row r="85" spans="1:14">
      <c r="B85" s="89" t="s">
        <v>973</v>
      </c>
      <c r="C85" s="90"/>
      <c r="D85" s="90"/>
      <c r="E85" s="90"/>
      <c r="F85" s="90"/>
      <c r="G85" s="90"/>
      <c r="H85" s="90"/>
      <c r="I85" s="87"/>
      <c r="J85" s="88"/>
      <c r="K85" s="303">
        <v>0.05</v>
      </c>
      <c r="L85" s="865">
        <f>N79*K85</f>
        <v>20926.396401921924</v>
      </c>
      <c r="M85" s="866"/>
      <c r="N85" s="51"/>
    </row>
    <row r="86" spans="1:14" ht="15.75" thickBot="1">
      <c r="B86" s="91" t="s">
        <v>974</v>
      </c>
      <c r="C86" s="92"/>
      <c r="D86" s="92"/>
      <c r="E86" s="92"/>
      <c r="F86" s="92"/>
      <c r="G86" s="92"/>
      <c r="H86" s="92"/>
      <c r="I86" s="93"/>
      <c r="J86" s="94"/>
      <c r="K86" s="304">
        <v>0.05</v>
      </c>
      <c r="L86" s="867">
        <f>N79*K86</f>
        <v>20926.396401921924</v>
      </c>
      <c r="M86" s="868"/>
      <c r="N86" s="51"/>
    </row>
    <row r="87" spans="1:14" ht="15.75" thickBot="1">
      <c r="B87" s="831" t="s">
        <v>953</v>
      </c>
      <c r="C87" s="832"/>
      <c r="D87" s="832"/>
      <c r="E87" s="832"/>
      <c r="F87" s="832"/>
      <c r="G87" s="832"/>
      <c r="H87" s="832"/>
      <c r="I87" s="832"/>
      <c r="J87" s="832"/>
      <c r="K87" s="832"/>
      <c r="L87" s="832"/>
      <c r="M87" s="833"/>
      <c r="N87" s="52">
        <f>L84+L85+L86</f>
        <v>125558.37841153155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544086.30644997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11305.850572033949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148405.75151689301</v>
      </c>
      <c r="N48" s="271">
        <f>K48*M48</f>
        <v>296811.50303378602</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20197.662134036182</v>
      </c>
      <c r="N49" s="271">
        <f>K49*M49</f>
        <v>20197.662134036182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317009.16516782221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403687.3528867492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80737.470577349843</v>
      </c>
      <c r="M84" s="866"/>
      <c r="N84" s="51"/>
    </row>
    <row r="85" spans="1:14">
      <c r="B85" s="89" t="s">
        <v>973</v>
      </c>
      <c r="C85" s="90"/>
      <c r="D85" s="90"/>
      <c r="E85" s="90"/>
      <c r="F85" s="90"/>
      <c r="G85" s="90"/>
      <c r="H85" s="90"/>
      <c r="I85" s="87"/>
      <c r="J85" s="88"/>
      <c r="K85" s="303">
        <v>0.05</v>
      </c>
      <c r="L85" s="865">
        <f>N79*K85</f>
        <v>20184.367644337461</v>
      </c>
      <c r="M85" s="866"/>
      <c r="N85" s="51"/>
    </row>
    <row r="86" spans="1:14" ht="15.75" thickBot="1">
      <c r="B86" s="91" t="s">
        <v>974</v>
      </c>
      <c r="C86" s="92"/>
      <c r="D86" s="92"/>
      <c r="E86" s="92"/>
      <c r="F86" s="92"/>
      <c r="G86" s="92"/>
      <c r="H86" s="92"/>
      <c r="I86" s="93"/>
      <c r="J86" s="94"/>
      <c r="K86" s="304">
        <v>0.05</v>
      </c>
      <c r="L86" s="867">
        <f>N79*K86</f>
        <v>20184.367644337461</v>
      </c>
      <c r="M86" s="868"/>
      <c r="N86" s="51"/>
    </row>
    <row r="87" spans="1:14" ht="15.75" thickBot="1">
      <c r="B87" s="831" t="s">
        <v>953</v>
      </c>
      <c r="C87" s="832"/>
      <c r="D87" s="832"/>
      <c r="E87" s="832"/>
      <c r="F87" s="832"/>
      <c r="G87" s="832"/>
      <c r="H87" s="832"/>
      <c r="I87" s="832"/>
      <c r="J87" s="832"/>
      <c r="K87" s="832"/>
      <c r="L87" s="832"/>
      <c r="M87" s="833"/>
      <c r="N87" s="52">
        <f>L84+L85+L86</f>
        <v>121106.20586602476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524793.55875277391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4720.6884844632978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148405.75151689301</v>
      </c>
      <c r="N48" s="271">
        <f>K48*M48</f>
        <v>194411.53448712986</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20197.662134036182</v>
      </c>
      <c r="N49" s="271">
        <f>K49*M49</f>
        <v>20197.662134036182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214609.19662116605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47206.884844632979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266536.76995026233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53307.35399005247</v>
      </c>
      <c r="M84" s="866"/>
      <c r="N84" s="51"/>
    </row>
    <row r="85" spans="1:14">
      <c r="B85" s="89" t="s">
        <v>973</v>
      </c>
      <c r="C85" s="90"/>
      <c r="D85" s="90"/>
      <c r="E85" s="90"/>
      <c r="F85" s="90"/>
      <c r="G85" s="90"/>
      <c r="H85" s="90"/>
      <c r="I85" s="87"/>
      <c r="J85" s="88"/>
      <c r="K85" s="303">
        <v>0.05</v>
      </c>
      <c r="L85" s="865">
        <f>N79*K85</f>
        <v>13326.838497513118</v>
      </c>
      <c r="M85" s="866"/>
      <c r="N85" s="51"/>
    </row>
    <row r="86" spans="1:14" ht="15.75" thickBot="1">
      <c r="B86" s="91" t="s">
        <v>974</v>
      </c>
      <c r="C86" s="92"/>
      <c r="D86" s="92"/>
      <c r="E86" s="92"/>
      <c r="F86" s="92"/>
      <c r="G86" s="92"/>
      <c r="H86" s="92"/>
      <c r="I86" s="93"/>
      <c r="J86" s="94"/>
      <c r="K86" s="304">
        <v>0.05</v>
      </c>
      <c r="L86" s="867">
        <f>N79*K86</f>
        <v>13326.838497513118</v>
      </c>
      <c r="M86" s="868"/>
      <c r="N86" s="51"/>
    </row>
    <row r="87" spans="1:14" ht="15.75" thickBot="1">
      <c r="B87" s="831" t="s">
        <v>953</v>
      </c>
      <c r="C87" s="832"/>
      <c r="D87" s="832"/>
      <c r="E87" s="832"/>
      <c r="F87" s="832"/>
      <c r="G87" s="832"/>
      <c r="H87" s="832"/>
      <c r="I87" s="832"/>
      <c r="J87" s="832"/>
      <c r="K87" s="832"/>
      <c r="L87" s="832"/>
      <c r="M87" s="833"/>
      <c r="N87" s="52">
        <f>L84+L85+L86</f>
        <v>79961.030985078702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346497.80093534105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3957.0477002118823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148405.75151689301</v>
      </c>
      <c r="N48" s="271">
        <f>K48*M48</f>
        <v>163246.32666858233</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20197.662134036182</v>
      </c>
      <c r="N49" s="271">
        <f>K49*M49</f>
        <v>20197.662134036182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183443.98880261852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39570.477002118823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226971.51350494922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45394.302700989851</v>
      </c>
      <c r="M84" s="866"/>
      <c r="N84" s="51"/>
    </row>
    <row r="85" spans="1:14">
      <c r="B85" s="89" t="s">
        <v>973</v>
      </c>
      <c r="C85" s="90"/>
      <c r="D85" s="90"/>
      <c r="E85" s="90"/>
      <c r="F85" s="90"/>
      <c r="G85" s="90"/>
      <c r="H85" s="90"/>
      <c r="I85" s="87"/>
      <c r="J85" s="88"/>
      <c r="K85" s="303">
        <v>0.05</v>
      </c>
      <c r="L85" s="865">
        <f>N79*K85</f>
        <v>11348.575675247463</v>
      </c>
      <c r="M85" s="866"/>
      <c r="N85" s="51"/>
    </row>
    <row r="86" spans="1:14" ht="15.75" thickBot="1">
      <c r="B86" s="91" t="s">
        <v>974</v>
      </c>
      <c r="C86" s="92"/>
      <c r="D86" s="92"/>
      <c r="E86" s="92"/>
      <c r="F86" s="92"/>
      <c r="G86" s="92"/>
      <c r="H86" s="92"/>
      <c r="I86" s="93"/>
      <c r="J86" s="94"/>
      <c r="K86" s="304">
        <v>0.05</v>
      </c>
      <c r="L86" s="867">
        <f>N79*K86</f>
        <v>11348.575675247463</v>
      </c>
      <c r="M86" s="868"/>
      <c r="N86" s="51"/>
    </row>
    <row r="87" spans="1:14" ht="15.75" thickBot="1">
      <c r="B87" s="831" t="s">
        <v>953</v>
      </c>
      <c r="C87" s="832"/>
      <c r="D87" s="832"/>
      <c r="E87" s="832"/>
      <c r="F87" s="832"/>
      <c r="G87" s="832"/>
      <c r="H87" s="832"/>
      <c r="I87" s="832"/>
      <c r="J87" s="832"/>
      <c r="K87" s="832"/>
      <c r="L87" s="832"/>
      <c r="M87" s="833"/>
      <c r="N87" s="52">
        <f>L84+L85+L86</f>
        <v>68091.454051484776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295062.96755643399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269.07924361440803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148405.75151689301</v>
      </c>
      <c r="N48" s="271">
        <f>K48*M48</f>
        <v>7420.2875758446507</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71.022752511655938</v>
      </c>
      <c r="N49" s="271">
        <f>K49*M49</f>
        <v>355.11376255827969</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10780.347273994772</v>
      </c>
      <c r="N50" s="271">
        <f>K50*M50</f>
        <v>10780.347273994772</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18555.748612397703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21515.620292156193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4303.1240584312391</v>
      </c>
      <c r="M84" s="866"/>
      <c r="N84" s="51"/>
    </row>
    <row r="85" spans="1:14">
      <c r="B85" s="89" t="s">
        <v>973</v>
      </c>
      <c r="C85" s="90"/>
      <c r="D85" s="90"/>
      <c r="E85" s="90"/>
      <c r="F85" s="90"/>
      <c r="G85" s="90"/>
      <c r="H85" s="90"/>
      <c r="I85" s="87"/>
      <c r="J85" s="88"/>
      <c r="K85" s="303">
        <v>0.05</v>
      </c>
      <c r="L85" s="865">
        <f>N79*K85</f>
        <v>1075.7810146078098</v>
      </c>
      <c r="M85" s="866"/>
      <c r="N85" s="51"/>
    </row>
    <row r="86" spans="1:14" ht="15.75" thickBot="1">
      <c r="B86" s="91" t="s">
        <v>974</v>
      </c>
      <c r="C86" s="92"/>
      <c r="D86" s="92"/>
      <c r="E86" s="92"/>
      <c r="F86" s="92"/>
      <c r="G86" s="92"/>
      <c r="H86" s="92"/>
      <c r="I86" s="93"/>
      <c r="J86" s="94"/>
      <c r="K86" s="304">
        <v>0.05</v>
      </c>
      <c r="L86" s="867">
        <f>N79*K86</f>
        <v>1075.7810146078098</v>
      </c>
      <c r="M86" s="868"/>
      <c r="N86" s="51"/>
    </row>
    <row r="87" spans="1:14" ht="15.75" thickBot="1">
      <c r="B87" s="831" t="s">
        <v>953</v>
      </c>
      <c r="C87" s="832"/>
      <c r="D87" s="832"/>
      <c r="E87" s="832"/>
      <c r="F87" s="832"/>
      <c r="G87" s="832"/>
      <c r="H87" s="832"/>
      <c r="I87" s="832"/>
      <c r="J87" s="832"/>
      <c r="K87" s="832"/>
      <c r="L87" s="832"/>
      <c r="M87" s="833"/>
      <c r="N87" s="52">
        <f>L84+L85+L86</f>
        <v>6454.6860876468591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27970.306379803053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108.262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8054.2824460880474</v>
      </c>
      <c r="N48" s="271">
        <f>K48*M48</f>
        <v>8054.2824460880474</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59477.778063419428</v>
      </c>
      <c r="N49" s="271">
        <f>K49*M49</f>
        <v>2973.8889031709714</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148405.75151689301</v>
      </c>
      <c r="N50" s="271">
        <f>K50*M50</f>
        <v>11130.431363766975</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71.022752511655938</v>
      </c>
      <c r="N51" s="271">
        <f>K51*M51</f>
        <v>355.11376255827969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22513.716475584275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1082.6199999999999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23704.598475584273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4740.9196951168551</v>
      </c>
      <c r="M84" s="866"/>
      <c r="N84" s="51"/>
    </row>
    <row r="85" spans="1:14">
      <c r="B85" s="89" t="s">
        <v>973</v>
      </c>
      <c r="C85" s="90"/>
      <c r="D85" s="90"/>
      <c r="E85" s="90"/>
      <c r="F85" s="90"/>
      <c r="G85" s="90"/>
      <c r="H85" s="90"/>
      <c r="I85" s="87"/>
      <c r="J85" s="88"/>
      <c r="K85" s="303">
        <v>0.05</v>
      </c>
      <c r="L85" s="865">
        <f>N79*K85</f>
        <v>1185.2299237792138</v>
      </c>
      <c r="M85" s="866"/>
      <c r="N85" s="51"/>
    </row>
    <row r="86" spans="1:14" ht="15.75" thickBot="1">
      <c r="B86" s="91" t="s">
        <v>974</v>
      </c>
      <c r="C86" s="92"/>
      <c r="D86" s="92"/>
      <c r="E86" s="92"/>
      <c r="F86" s="92"/>
      <c r="G86" s="92"/>
      <c r="H86" s="92"/>
      <c r="I86" s="93"/>
      <c r="J86" s="94"/>
      <c r="K86" s="304">
        <v>0.05</v>
      </c>
      <c r="L86" s="867">
        <f>N79*K86</f>
        <v>1185.2299237792138</v>
      </c>
      <c r="M86" s="868"/>
      <c r="N86" s="51"/>
    </row>
    <row r="87" spans="1:14" ht="15.75" thickBot="1">
      <c r="B87" s="831" t="s">
        <v>953</v>
      </c>
      <c r="C87" s="832"/>
      <c r="D87" s="832"/>
      <c r="E87" s="832"/>
      <c r="F87" s="832"/>
      <c r="G87" s="832"/>
      <c r="H87" s="832"/>
      <c r="I87" s="832"/>
      <c r="J87" s="832"/>
      <c r="K87" s="832"/>
      <c r="L87" s="832"/>
      <c r="M87" s="833"/>
      <c r="N87" s="52">
        <f>L84+L85+L86</f>
        <v>7111.3795426752831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30815.978018259557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253</v>
      </c>
      <c r="B36" s="844" t="str">
        <f>VLOOKUP(A36,EQUIPOS!A6:D154,3,FALSE)</f>
        <v>Máquina hidrosembradora</v>
      </c>
      <c r="C36" s="845"/>
      <c r="D36" s="845"/>
      <c r="E36" s="845"/>
      <c r="F36" s="845"/>
      <c r="G36" s="845"/>
      <c r="H36" s="846"/>
      <c r="I36" s="266"/>
      <c r="J36" s="267"/>
      <c r="K36" s="268">
        <f>VLOOKUP(A36,EQUIPOS!A6:D163,4,FALSE)</f>
        <v>20207.570231238795</v>
      </c>
      <c r="L36" s="269"/>
      <c r="M36" s="335">
        <v>350</v>
      </c>
      <c r="N36" s="271">
        <f>K36/M36</f>
        <v>57.735914946396555</v>
      </c>
    </row>
    <row r="37" spans="1:14">
      <c r="A37" s="113" t="s">
        <v>138</v>
      </c>
      <c r="B37" s="844" t="str">
        <f>VLOOKUP(A37,EQUIPOS!A7:D154,3,FALSE)</f>
        <v>Camioneta D-300</v>
      </c>
      <c r="C37" s="845"/>
      <c r="D37" s="845"/>
      <c r="E37" s="845"/>
      <c r="F37" s="845"/>
      <c r="G37" s="845"/>
      <c r="H37" s="846"/>
      <c r="I37" s="420"/>
      <c r="J37" s="421"/>
      <c r="K37" s="268">
        <f>VLOOKUP(A37,EQUIPOS!A7:D164,4,FALSE)</f>
        <v>48826.199969274967</v>
      </c>
      <c r="L37" s="334"/>
      <c r="M37" s="335">
        <v>350</v>
      </c>
      <c r="N37" s="271">
        <f>K37/M37</f>
        <v>139.50342848364275</v>
      </c>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4.8049864931144288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202.04432992315373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8054.2824460880474</v>
      </c>
      <c r="N48" s="271">
        <f>K48*M48</f>
        <v>8054.2824460880474</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2035.2788779459613</v>
      </c>
      <c r="N49" s="271">
        <f>K49*M49</f>
        <v>814.11155117838462</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71.022752511655938</v>
      </c>
      <c r="N50" s="271">
        <f>K50*M50</f>
        <v>355.11376255827969</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59477.778063419428</v>
      </c>
      <c r="N51" s="271">
        <f>K51*M51</f>
        <v>2973.8889031709714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12197.396662995683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96.099729862288569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12495.540722781125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2499.1081445562249</v>
      </c>
      <c r="M84" s="866"/>
      <c r="N84" s="51"/>
    </row>
    <row r="85" spans="1:14">
      <c r="B85" s="89" t="s">
        <v>973</v>
      </c>
      <c r="C85" s="90"/>
      <c r="D85" s="90"/>
      <c r="E85" s="90"/>
      <c r="F85" s="90"/>
      <c r="G85" s="90"/>
      <c r="H85" s="90"/>
      <c r="I85" s="87"/>
      <c r="J85" s="88"/>
      <c r="K85" s="303">
        <v>0.05</v>
      </c>
      <c r="L85" s="865">
        <f>N79*K85</f>
        <v>624.77703613905624</v>
      </c>
      <c r="M85" s="866"/>
      <c r="N85" s="51"/>
    </row>
    <row r="86" spans="1:14" ht="15.75" thickBot="1">
      <c r="B86" s="91" t="s">
        <v>974</v>
      </c>
      <c r="C86" s="92"/>
      <c r="D86" s="92"/>
      <c r="E86" s="92"/>
      <c r="F86" s="92"/>
      <c r="G86" s="92"/>
      <c r="H86" s="92"/>
      <c r="I86" s="93"/>
      <c r="J86" s="94"/>
      <c r="K86" s="304">
        <v>0.05</v>
      </c>
      <c r="L86" s="867">
        <f>N79*K86</f>
        <v>624.77703613905624</v>
      </c>
      <c r="M86" s="868"/>
      <c r="N86" s="51"/>
    </row>
    <row r="87" spans="1:14" ht="15.75" thickBot="1">
      <c r="B87" s="831" t="s">
        <v>953</v>
      </c>
      <c r="C87" s="832"/>
      <c r="D87" s="832"/>
      <c r="E87" s="832"/>
      <c r="F87" s="832"/>
      <c r="G87" s="832"/>
      <c r="H87" s="832"/>
      <c r="I87" s="832"/>
      <c r="J87" s="832"/>
      <c r="K87" s="832"/>
      <c r="L87" s="832"/>
      <c r="M87" s="833"/>
      <c r="N87" s="52">
        <f>L84+L85+L86</f>
        <v>3748.6622168343374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16244.202939615461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1726</v>
      </c>
      <c r="C31" s="971" t="s">
        <v>2049</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8000</v>
      </c>
      <c r="N36" s="271">
        <f>K36/M36</f>
        <v>6.1032749961593709</v>
      </c>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26.907924361440802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33.011199357600177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5064.7743785096654</v>
      </c>
      <c r="N48" s="271">
        <f>K48*M48</f>
        <v>5318.0130974351487</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15052.583368142006</v>
      </c>
      <c r="N49" s="271">
        <f>K49*M49</f>
        <v>15052.583368142006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1036.720178453724</v>
      </c>
      <c r="N50" s="271">
        <f>K50*M50</f>
        <v>2073.4403569074479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22444.036822484602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25167.840457986284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5033.5680915972571</v>
      </c>
      <c r="M84" s="866"/>
      <c r="N84" s="51"/>
    </row>
    <row r="85" spans="1:14">
      <c r="B85" s="89" t="s">
        <v>973</v>
      </c>
      <c r="C85" s="90"/>
      <c r="D85" s="90"/>
      <c r="E85" s="90"/>
      <c r="F85" s="90"/>
      <c r="G85" s="90"/>
      <c r="H85" s="90"/>
      <c r="I85" s="87"/>
      <c r="J85" s="88"/>
      <c r="K85" s="303">
        <v>0.05</v>
      </c>
      <c r="L85" s="865">
        <f>N79*K85</f>
        <v>1258.3920228993143</v>
      </c>
      <c r="M85" s="866"/>
      <c r="N85" s="51"/>
    </row>
    <row r="86" spans="1:14" ht="15.75" thickBot="1">
      <c r="B86" s="91" t="s">
        <v>974</v>
      </c>
      <c r="C86" s="92"/>
      <c r="D86" s="92"/>
      <c r="E86" s="92"/>
      <c r="F86" s="92"/>
      <c r="G86" s="92"/>
      <c r="H86" s="92"/>
      <c r="I86" s="93"/>
      <c r="J86" s="94"/>
      <c r="K86" s="304">
        <v>0.05</v>
      </c>
      <c r="L86" s="867">
        <f>N79*K86</f>
        <v>1258.3920228993143</v>
      </c>
      <c r="M86" s="868"/>
      <c r="N86" s="51"/>
    </row>
    <row r="87" spans="1:14" ht="15.75" thickBot="1">
      <c r="B87" s="831" t="s">
        <v>953</v>
      </c>
      <c r="C87" s="832"/>
      <c r="D87" s="832"/>
      <c r="E87" s="832"/>
      <c r="F87" s="832"/>
      <c r="G87" s="832"/>
      <c r="H87" s="832"/>
      <c r="I87" s="832"/>
      <c r="J87" s="832"/>
      <c r="K87" s="832"/>
      <c r="L87" s="832"/>
      <c r="M87" s="833"/>
      <c r="N87" s="52">
        <f>L84+L85+L86</f>
        <v>7550.3521373958847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32718.19259538217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8.5" customHeight="1" thickBot="1">
      <c r="A31" t="s">
        <v>1845</v>
      </c>
      <c r="B31" s="80" t="s">
        <v>1727</v>
      </c>
      <c r="C31" s="971" t="s">
        <v>2052</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48826.199969274967</v>
      </c>
      <c r="L36" s="269"/>
      <c r="M36" s="335">
        <v>8000</v>
      </c>
      <c r="N36" s="271">
        <f>K36/M36</f>
        <v>6.1032749961593709</v>
      </c>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26.907924361440802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33.011199357600177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12199.608679814812</v>
      </c>
      <c r="N48" s="271">
        <f>K48*M48</f>
        <v>12809.589113805552</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15052.583368142006</v>
      </c>
      <c r="N49" s="271">
        <f>K49*M49</f>
        <v>15052.583368142006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1036.720178453724</v>
      </c>
      <c r="N50" s="271">
        <f>K50*M50</f>
        <v>2073.4403569074479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29935.612838855006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32659.416474356687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6531.883294871338</v>
      </c>
      <c r="M84" s="866"/>
      <c r="N84" s="51"/>
    </row>
    <row r="85" spans="1:14">
      <c r="B85" s="89" t="s">
        <v>973</v>
      </c>
      <c r="C85" s="90"/>
      <c r="D85" s="90"/>
      <c r="E85" s="90"/>
      <c r="F85" s="90"/>
      <c r="G85" s="90"/>
      <c r="H85" s="90"/>
      <c r="I85" s="87"/>
      <c r="J85" s="88"/>
      <c r="K85" s="303">
        <v>0.05</v>
      </c>
      <c r="L85" s="865">
        <f>N79*K85</f>
        <v>1632.9708237178345</v>
      </c>
      <c r="M85" s="866"/>
      <c r="N85" s="51"/>
    </row>
    <row r="86" spans="1:14" ht="15.75" thickBot="1">
      <c r="B86" s="91" t="s">
        <v>974</v>
      </c>
      <c r="C86" s="92"/>
      <c r="D86" s="92"/>
      <c r="E86" s="92"/>
      <c r="F86" s="92"/>
      <c r="G86" s="92"/>
      <c r="H86" s="92"/>
      <c r="I86" s="93"/>
      <c r="J86" s="94"/>
      <c r="K86" s="304">
        <v>0.05</v>
      </c>
      <c r="L86" s="867">
        <f>N79*K86</f>
        <v>1632.9708237178345</v>
      </c>
      <c r="M86" s="868"/>
      <c r="N86" s="51"/>
    </row>
    <row r="87" spans="1:14" ht="15.75" thickBot="1">
      <c r="B87" s="831" t="s">
        <v>953</v>
      </c>
      <c r="C87" s="832"/>
      <c r="D87" s="832"/>
      <c r="E87" s="832"/>
      <c r="F87" s="832"/>
      <c r="G87" s="832"/>
      <c r="H87" s="832"/>
      <c r="I87" s="832"/>
      <c r="J87" s="832"/>
      <c r="K87" s="832"/>
      <c r="L87" s="832"/>
      <c r="M87" s="833"/>
      <c r="N87" s="52">
        <f>L84+L85+L86</f>
        <v>9797.8249423070065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42457.241416663695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119</v>
      </c>
      <c r="B36" s="844" t="str">
        <f>VLOOKUP(A36,EQUIPOS!A6:D154,3,FALSE)</f>
        <v xml:space="preserve">Bomba de concreto, Producción: 30 m3/h, POTENCIA: 67 HP, MAX PRESION DE CONCRETO: 1150 PSI
</v>
      </c>
      <c r="C36" s="845"/>
      <c r="D36" s="845"/>
      <c r="E36" s="845"/>
      <c r="F36" s="845"/>
      <c r="G36" s="845"/>
      <c r="H36" s="846"/>
      <c r="I36" s="266"/>
      <c r="J36" s="267"/>
      <c r="K36" s="268">
        <f>VLOOKUP(A36,EQUIPOS!A6:D163,4,FALSE)</f>
        <v>91549.124942390568</v>
      </c>
      <c r="L36" s="269"/>
      <c r="M36" s="335">
        <v>100</v>
      </c>
      <c r="N36" s="271">
        <f>K36/M36</f>
        <v>915.49124942390563</v>
      </c>
    </row>
    <row r="37" spans="1:14">
      <c r="A37" s="113" t="s">
        <v>138</v>
      </c>
      <c r="B37" s="844" t="str">
        <f>VLOOKUP(A37,EQUIPOS!A7:D154,3,FALSE)</f>
        <v>Camioneta D-300</v>
      </c>
      <c r="C37" s="845"/>
      <c r="D37" s="845"/>
      <c r="E37" s="845"/>
      <c r="F37" s="845"/>
      <c r="G37" s="845"/>
      <c r="H37" s="846"/>
      <c r="I37" s="420"/>
      <c r="J37" s="421"/>
      <c r="K37" s="268">
        <f>VLOOKUP(A37,EQUIPOS!A7:D164,4,FALSE)</f>
        <v>48826.199969274967</v>
      </c>
      <c r="L37" s="334"/>
      <c r="M37" s="335">
        <v>1000</v>
      </c>
      <c r="N37" s="271">
        <f>K37/M37</f>
        <v>48.826199969274967</v>
      </c>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4.0401280451800998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968.35757743836075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330732.81766621873</v>
      </c>
      <c r="N48" s="271">
        <f>K48*M48</f>
        <v>33073.281766621876</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5102.2603730874507</v>
      </c>
      <c r="N49" s="271">
        <f>K49*M49</f>
        <v>5612.4864103961963</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3160.2775984327372</v>
      </c>
      <c r="N50" s="271">
        <f>K50*M50</f>
        <v>3160.2775984327372</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41846.04577545081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404.01280451800994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43218.416157407184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8643.6832314814365</v>
      </c>
      <c r="M84" s="866"/>
      <c r="N84" s="51"/>
    </row>
    <row r="85" spans="1:14">
      <c r="B85" s="89" t="s">
        <v>973</v>
      </c>
      <c r="C85" s="90"/>
      <c r="D85" s="90"/>
      <c r="E85" s="90"/>
      <c r="F85" s="90"/>
      <c r="G85" s="90"/>
      <c r="H85" s="90"/>
      <c r="I85" s="87"/>
      <c r="J85" s="88"/>
      <c r="K85" s="303">
        <v>0.05</v>
      </c>
      <c r="L85" s="865">
        <f>N79*K85</f>
        <v>2160.9208078703591</v>
      </c>
      <c r="M85" s="866"/>
      <c r="N85" s="51"/>
    </row>
    <row r="86" spans="1:14" ht="15.75" thickBot="1">
      <c r="B86" s="91" t="s">
        <v>974</v>
      </c>
      <c r="C86" s="92"/>
      <c r="D86" s="92"/>
      <c r="E86" s="92"/>
      <c r="F86" s="92"/>
      <c r="G86" s="92"/>
      <c r="H86" s="92"/>
      <c r="I86" s="93"/>
      <c r="J86" s="94"/>
      <c r="K86" s="304">
        <v>0.05</v>
      </c>
      <c r="L86" s="867">
        <f>N79*K86</f>
        <v>2160.9208078703591</v>
      </c>
      <c r="M86" s="868"/>
      <c r="N86" s="51"/>
    </row>
    <row r="87" spans="1:14" ht="15.75" thickBot="1">
      <c r="B87" s="831" t="s">
        <v>953</v>
      </c>
      <c r="C87" s="832"/>
      <c r="D87" s="832"/>
      <c r="E87" s="832"/>
      <c r="F87" s="832"/>
      <c r="G87" s="832"/>
      <c r="H87" s="832"/>
      <c r="I87" s="832"/>
      <c r="J87" s="832"/>
      <c r="K87" s="832"/>
      <c r="L87" s="832"/>
      <c r="M87" s="833"/>
      <c r="N87" s="52">
        <f>L84+L85+L86</f>
        <v>12965.524847222156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56183.941004629341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270.65500000000003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148405.75151689301</v>
      </c>
      <c r="N48" s="271">
        <f>K48*M48</f>
        <v>74202.875758446506</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3123.832881482113</v>
      </c>
      <c r="N49" s="271">
        <f>K49*M49</f>
        <v>3123.832881482113</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77326.70863992862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83010.463639928625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16602.092727985724</v>
      </c>
      <c r="M84" s="866"/>
      <c r="N84" s="51"/>
    </row>
    <row r="85" spans="1:14">
      <c r="B85" s="89" t="s">
        <v>973</v>
      </c>
      <c r="C85" s="90"/>
      <c r="D85" s="90"/>
      <c r="E85" s="90"/>
      <c r="F85" s="90"/>
      <c r="G85" s="90"/>
      <c r="H85" s="90"/>
      <c r="I85" s="87"/>
      <c r="J85" s="88"/>
      <c r="K85" s="303">
        <v>0.05</v>
      </c>
      <c r="L85" s="865">
        <f>N79*K85</f>
        <v>4150.523181996431</v>
      </c>
      <c r="M85" s="866"/>
      <c r="N85" s="51"/>
    </row>
    <row r="86" spans="1:14" ht="15.75" thickBot="1">
      <c r="B86" s="91" t="s">
        <v>974</v>
      </c>
      <c r="C86" s="92"/>
      <c r="D86" s="92"/>
      <c r="E86" s="92"/>
      <c r="F86" s="92"/>
      <c r="G86" s="92"/>
      <c r="H86" s="92"/>
      <c r="I86" s="93"/>
      <c r="J86" s="94"/>
      <c r="K86" s="304">
        <v>0.05</v>
      </c>
      <c r="L86" s="867">
        <f>N79*K86</f>
        <v>4150.523181996431</v>
      </c>
      <c r="M86" s="868"/>
      <c r="N86" s="51"/>
    </row>
    <row r="87" spans="1:14" ht="15.75" thickBot="1">
      <c r="B87" s="831" t="s">
        <v>953</v>
      </c>
      <c r="C87" s="832"/>
      <c r="D87" s="832"/>
      <c r="E87" s="832"/>
      <c r="F87" s="832"/>
      <c r="G87" s="832"/>
      <c r="H87" s="832"/>
      <c r="I87" s="832"/>
      <c r="J87" s="832"/>
      <c r="K87" s="832"/>
      <c r="L87" s="832"/>
      <c r="M87" s="833"/>
      <c r="N87" s="52">
        <f>L84+L85+L86</f>
        <v>24903.139091978588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107913.60273190722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N76*M41</f>
        <v>90218.333333333343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2603.1940679017607</v>
      </c>
      <c r="N48" s="271">
        <f>K48*M48</f>
        <v>2863513.4746919367</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31" t="s">
        <v>953</v>
      </c>
      <c r="C54" s="832"/>
      <c r="D54" s="832"/>
      <c r="E54" s="832"/>
      <c r="F54" s="832"/>
      <c r="G54" s="832"/>
      <c r="H54" s="832"/>
      <c r="I54" s="832"/>
      <c r="J54" s="832"/>
      <c r="K54" s="832"/>
      <c r="L54" s="832"/>
      <c r="M54" s="833"/>
      <c r="N54" s="393">
        <f>SUM(N48:N53)</f>
        <v>2863513.4746919367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1003"/>
      <c r="M64" s="1004"/>
      <c r="N64" s="484"/>
    </row>
    <row r="65" spans="1:15" ht="15.75" thickBot="1">
      <c r="B65" s="831" t="s">
        <v>953</v>
      </c>
      <c r="C65" s="832"/>
      <c r="D65" s="832"/>
      <c r="E65" s="832"/>
      <c r="F65" s="832"/>
      <c r="G65" s="832"/>
      <c r="H65" s="832"/>
      <c r="I65" s="832"/>
      <c r="J65" s="832"/>
      <c r="K65" s="832"/>
      <c r="L65" s="832"/>
      <c r="M65" s="833"/>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983"/>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9"/>
      <c r="C75" s="1000"/>
      <c r="D75" s="1000"/>
      <c r="E75" s="1000"/>
      <c r="F75" s="1000"/>
      <c r="G75" s="1000"/>
      <c r="H75" s="1000"/>
      <c r="I75" s="169"/>
      <c r="J75" s="169"/>
      <c r="K75" s="169"/>
      <c r="L75" s="1001"/>
      <c r="M75" s="1002"/>
      <c r="N75" s="45"/>
    </row>
    <row r="76" spans="1:15" ht="15.75" thickBot="1">
      <c r="B76" s="831" t="s">
        <v>953</v>
      </c>
      <c r="C76" s="832"/>
      <c r="D76" s="832"/>
      <c r="E76" s="832"/>
      <c r="F76" s="832"/>
      <c r="G76" s="832"/>
      <c r="H76" s="832"/>
      <c r="I76" s="832"/>
      <c r="J76" s="832"/>
      <c r="K76" s="832"/>
      <c r="L76" s="832"/>
      <c r="M76" s="833"/>
      <c r="N76" s="300">
        <f>SUM(N70:N75)</f>
        <v>1804366.6666666667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4758098.4746919367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951619.69493838737</v>
      </c>
      <c r="M83" s="866"/>
      <c r="N83" s="51"/>
    </row>
    <row r="84" spans="1:14">
      <c r="B84" s="89" t="s">
        <v>973</v>
      </c>
      <c r="C84" s="90"/>
      <c r="D84" s="90"/>
      <c r="E84" s="90"/>
      <c r="F84" s="90"/>
      <c r="G84" s="90"/>
      <c r="H84" s="90"/>
      <c r="I84" s="87"/>
      <c r="J84" s="88"/>
      <c r="K84" s="303">
        <v>0.05</v>
      </c>
      <c r="L84" s="865">
        <f>N78*K84</f>
        <v>237904.92373459684</v>
      </c>
      <c r="M84" s="866"/>
      <c r="N84" s="51"/>
    </row>
    <row r="85" spans="1:14" ht="15.75" thickBot="1">
      <c r="B85" s="91" t="s">
        <v>974</v>
      </c>
      <c r="C85" s="92"/>
      <c r="D85" s="92"/>
      <c r="E85" s="92"/>
      <c r="F85" s="92"/>
      <c r="G85" s="92"/>
      <c r="H85" s="92"/>
      <c r="I85" s="93"/>
      <c r="J85" s="94"/>
      <c r="K85" s="304">
        <v>0.05</v>
      </c>
      <c r="L85" s="867">
        <f>N78*K85</f>
        <v>237904.92373459684</v>
      </c>
      <c r="M85" s="868"/>
      <c r="N85" s="51"/>
    </row>
    <row r="86" spans="1:14" ht="15.75" thickBot="1">
      <c r="B86" s="831" t="s">
        <v>953</v>
      </c>
      <c r="C86" s="832"/>
      <c r="D86" s="832"/>
      <c r="E86" s="832"/>
      <c r="F86" s="832"/>
      <c r="G86" s="832"/>
      <c r="H86" s="832"/>
      <c r="I86" s="832"/>
      <c r="J86" s="832"/>
      <c r="K86" s="832"/>
      <c r="L86" s="832"/>
      <c r="M86" s="833"/>
      <c r="N86" s="52">
        <f>L83+L84+L85</f>
        <v>1427429.5424075811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6185528.0170995183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8.5" customHeight="1" thickBot="1">
      <c r="A31" t="s">
        <v>1845</v>
      </c>
      <c r="B31" s="107" t="s">
        <v>1166</v>
      </c>
      <c r="C31" s="1005" t="s">
        <v>2193</v>
      </c>
      <c r="D31" s="1006"/>
      <c r="E31" s="1006"/>
      <c r="F31" s="1006"/>
      <c r="G31" s="1006"/>
      <c r="H31" s="1006"/>
      <c r="I31" s="1006"/>
      <c r="J31" s="1006"/>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71" t="s">
        <v>373</v>
      </c>
      <c r="B36" s="844" t="str">
        <f>VLOOKUP(A36,EQUIPOS!A6:D154,3,FALSE)</f>
        <v>Volqueta 6 m3</v>
      </c>
      <c r="C36" s="845"/>
      <c r="D36" s="845"/>
      <c r="E36" s="845"/>
      <c r="F36" s="845"/>
      <c r="G36" s="845"/>
      <c r="H36" s="846"/>
      <c r="I36" s="266"/>
      <c r="J36" s="267"/>
      <c r="K36" s="268">
        <f>VLOOKUP(A36,EQUIPOS!A6:D161,4,FALSE)</f>
        <v>56963.89996415413</v>
      </c>
      <c r="L36" s="269"/>
      <c r="M36" s="454">
        <v>81</v>
      </c>
      <c r="N36" s="271">
        <f>K36/M36</f>
        <v>703.25802424881647</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703.25802424881647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703.25802424881647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140.65160484976329</v>
      </c>
      <c r="M83" s="866"/>
      <c r="N83" s="51"/>
    </row>
    <row r="84" spans="1:14">
      <c r="B84" s="89" t="s">
        <v>973</v>
      </c>
      <c r="C84" s="90"/>
      <c r="D84" s="90"/>
      <c r="E84" s="90"/>
      <c r="F84" s="90"/>
      <c r="G84" s="90"/>
      <c r="H84" s="90"/>
      <c r="I84" s="87"/>
      <c r="J84" s="88"/>
      <c r="K84" s="303">
        <v>0.05</v>
      </c>
      <c r="L84" s="865">
        <f>N78*K84</f>
        <v>35.162901212440822</v>
      </c>
      <c r="M84" s="866"/>
      <c r="N84" s="51"/>
    </row>
    <row r="85" spans="1:14" ht="15.75" thickBot="1">
      <c r="B85" s="91" t="s">
        <v>974</v>
      </c>
      <c r="C85" s="92"/>
      <c r="D85" s="92"/>
      <c r="E85" s="92"/>
      <c r="F85" s="92"/>
      <c r="G85" s="92"/>
      <c r="H85" s="92"/>
      <c r="I85" s="93"/>
      <c r="J85" s="94"/>
      <c r="K85" s="304">
        <v>0.05</v>
      </c>
      <c r="L85" s="867">
        <f>N78*K85</f>
        <v>35.162901212440822</v>
      </c>
      <c r="M85" s="868"/>
      <c r="N85" s="51"/>
    </row>
    <row r="86" spans="1:14" ht="15.75" thickBot="1">
      <c r="B86" s="831" t="s">
        <v>953</v>
      </c>
      <c r="C86" s="832"/>
      <c r="D86" s="832"/>
      <c r="E86" s="832"/>
      <c r="F86" s="832"/>
      <c r="G86" s="832"/>
      <c r="H86" s="832"/>
      <c r="I86" s="832"/>
      <c r="J86" s="832"/>
      <c r="K86" s="832"/>
      <c r="L86" s="832"/>
      <c r="M86" s="833"/>
      <c r="N86" s="52">
        <f>L83+L84+L85</f>
        <v>210.97740727464495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914.23543152346144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41.25" customHeight="1" thickBot="1">
      <c r="A31" t="s">
        <v>1845</v>
      </c>
      <c r="B31" s="107" t="s">
        <v>1167</v>
      </c>
      <c r="C31" s="1005" t="s">
        <v>2196</v>
      </c>
      <c r="D31" s="1006"/>
      <c r="E31" s="1006"/>
      <c r="F31" s="1006"/>
      <c r="G31" s="1006"/>
      <c r="H31" s="1006"/>
      <c r="I31" s="1006"/>
      <c r="J31" s="1006"/>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373</v>
      </c>
      <c r="B36" s="844" t="str">
        <f>VLOOKUP(A36,EQUIPOS!A6:D154,3,FALSE)</f>
        <v>Volqueta 6 m3</v>
      </c>
      <c r="C36" s="845"/>
      <c r="D36" s="845"/>
      <c r="E36" s="845"/>
      <c r="F36" s="845"/>
      <c r="G36" s="845"/>
      <c r="H36" s="846"/>
      <c r="I36" s="266"/>
      <c r="J36" s="267"/>
      <c r="K36" s="268">
        <f>VLOOKUP(A36,EQUIPOS!A6:D161,4,FALSE)</f>
        <v>56963.89996415413</v>
      </c>
      <c r="L36" s="269"/>
      <c r="M36" s="282">
        <v>66</v>
      </c>
      <c r="N36" s="271">
        <f>K36/M36</f>
        <v>863.08939339627466</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863.08939339627466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863.08939339627466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172.61787867925494</v>
      </c>
      <c r="M83" s="866"/>
      <c r="N83" s="51"/>
    </row>
    <row r="84" spans="1:14">
      <c r="B84" s="89" t="s">
        <v>973</v>
      </c>
      <c r="C84" s="90"/>
      <c r="D84" s="90"/>
      <c r="E84" s="90"/>
      <c r="F84" s="90"/>
      <c r="G84" s="90"/>
      <c r="H84" s="90"/>
      <c r="I84" s="87"/>
      <c r="J84" s="88"/>
      <c r="K84" s="303">
        <v>0.05</v>
      </c>
      <c r="L84" s="865">
        <f>N78*K84</f>
        <v>43.154469669813736</v>
      </c>
      <c r="M84" s="866"/>
      <c r="N84" s="51"/>
    </row>
    <row r="85" spans="1:14" ht="15.75" thickBot="1">
      <c r="B85" s="91" t="s">
        <v>974</v>
      </c>
      <c r="C85" s="92"/>
      <c r="D85" s="92"/>
      <c r="E85" s="92"/>
      <c r="F85" s="92"/>
      <c r="G85" s="92"/>
      <c r="H85" s="92"/>
      <c r="I85" s="93"/>
      <c r="J85" s="94"/>
      <c r="K85" s="304">
        <v>0.05</v>
      </c>
      <c r="L85" s="867">
        <f>N78*K85</f>
        <v>43.154469669813736</v>
      </c>
      <c r="M85" s="868"/>
      <c r="N85" s="51"/>
    </row>
    <row r="86" spans="1:14" ht="15.75" thickBot="1">
      <c r="B86" s="831" t="s">
        <v>953</v>
      </c>
      <c r="C86" s="832"/>
      <c r="D86" s="832"/>
      <c r="E86" s="832"/>
      <c r="F86" s="832"/>
      <c r="G86" s="832"/>
      <c r="H86" s="832"/>
      <c r="I86" s="832"/>
      <c r="J86" s="832"/>
      <c r="K86" s="832"/>
      <c r="L86" s="832"/>
      <c r="M86" s="833"/>
      <c r="N86" s="52">
        <f>L83+L84+L85</f>
        <v>258.92681801888244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1122.0162114151572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2"/>
      <c r="H25" s="912"/>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9" t="s">
        <v>942</v>
      </c>
      <c r="C27" s="1010"/>
      <c r="D27" s="1010"/>
      <c r="E27" s="1010"/>
      <c r="F27" s="1010"/>
      <c r="G27" s="1010"/>
      <c r="H27" s="1010"/>
      <c r="I27" s="1010"/>
      <c r="J27" s="1010"/>
      <c r="K27" s="1010"/>
      <c r="L27" s="1010"/>
      <c r="M27" s="1010"/>
      <c r="N27" s="1011"/>
    </row>
    <row r="28" spans="1:14" ht="15.75" thickBot="1">
      <c r="B28" s="33"/>
      <c r="C28" s="34"/>
      <c r="D28" s="34"/>
      <c r="E28" s="34"/>
      <c r="F28" s="34"/>
      <c r="G28" s="34"/>
      <c r="H28" s="34"/>
      <c r="I28" s="34"/>
      <c r="J28" s="34"/>
      <c r="K28" s="34"/>
      <c r="L28" s="34"/>
      <c r="M28" s="34"/>
      <c r="N28" s="35"/>
    </row>
    <row r="29" spans="1:14" ht="26.25" thickBot="1">
      <c r="B29" s="71" t="s">
        <v>943</v>
      </c>
      <c r="C29" s="1007" t="s">
        <v>944</v>
      </c>
      <c r="D29" s="1008"/>
      <c r="E29" s="1008"/>
      <c r="F29" s="1008"/>
      <c r="G29" s="1008"/>
      <c r="H29" s="1008"/>
      <c r="I29" s="1008"/>
      <c r="J29" s="72"/>
      <c r="K29" s="341" t="s">
        <v>2215</v>
      </c>
      <c r="L29" s="1012" t="s">
        <v>945</v>
      </c>
      <c r="M29" s="101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373</v>
      </c>
      <c r="B36" s="844" t="str">
        <f>VLOOKUP(A36,EQUIPOS!A6:D154,3,FALSE)</f>
        <v>Volqueta 6 m3</v>
      </c>
      <c r="C36" s="845"/>
      <c r="D36" s="845"/>
      <c r="E36" s="845"/>
      <c r="F36" s="845"/>
      <c r="G36" s="845"/>
      <c r="H36" s="846"/>
      <c r="I36" s="266"/>
      <c r="J36" s="267"/>
      <c r="K36" s="268">
        <f>VLOOKUP(A36,EQUIPOS!A6:D161,4,FALSE)</f>
        <v>56963.89996415413</v>
      </c>
      <c r="L36" s="269"/>
      <c r="M36" s="282">
        <v>66</v>
      </c>
      <c r="N36" s="271">
        <f>K36/M36</f>
        <v>863.08939339627466</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863.08939339627466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863.08939339627466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172.61787867925494</v>
      </c>
      <c r="M83" s="866"/>
      <c r="N83" s="51"/>
    </row>
    <row r="84" spans="1:14">
      <c r="B84" s="89" t="s">
        <v>973</v>
      </c>
      <c r="C84" s="90"/>
      <c r="D84" s="90"/>
      <c r="E84" s="90"/>
      <c r="F84" s="90"/>
      <c r="G84" s="90"/>
      <c r="H84" s="90"/>
      <c r="I84" s="87"/>
      <c r="J84" s="88"/>
      <c r="K84" s="303">
        <v>0.05</v>
      </c>
      <c r="L84" s="865">
        <f>N78*K84</f>
        <v>43.154469669813736</v>
      </c>
      <c r="M84" s="866"/>
      <c r="N84" s="51"/>
    </row>
    <row r="85" spans="1:14" ht="15.75" thickBot="1">
      <c r="B85" s="91" t="s">
        <v>974</v>
      </c>
      <c r="C85" s="92"/>
      <c r="D85" s="92"/>
      <c r="E85" s="92"/>
      <c r="F85" s="92"/>
      <c r="G85" s="92"/>
      <c r="H85" s="92"/>
      <c r="I85" s="93"/>
      <c r="J85" s="94"/>
      <c r="K85" s="304">
        <v>0.05</v>
      </c>
      <c r="L85" s="867">
        <f>N78*K85</f>
        <v>43.154469669813736</v>
      </c>
      <c r="M85" s="868"/>
      <c r="N85" s="51"/>
    </row>
    <row r="86" spans="1:14" ht="15.75" thickBot="1">
      <c r="B86" s="831" t="s">
        <v>953</v>
      </c>
      <c r="C86" s="832"/>
      <c r="D86" s="832"/>
      <c r="E86" s="832"/>
      <c r="F86" s="832"/>
      <c r="G86" s="832"/>
      <c r="H86" s="832"/>
      <c r="I86" s="832"/>
      <c r="J86" s="832"/>
      <c r="K86" s="832"/>
      <c r="L86" s="832"/>
      <c r="M86" s="833"/>
      <c r="N86" s="52">
        <f>L83+L84+L85</f>
        <v>258.92681801888244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1122.0162114151572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2021-04-20T18:31:06Z</dcterms:modified>
</cp:coreProperties>
</file>