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99E8FC27-DA43-4F60-9F01-19E52BC35165}"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9" i="2" l="1"/>
  <c r="D67" i="2"/>
  <c r="D64" i="2"/>
  <c r="D39" i="2" s="1"/>
  <c r="D51" i="2"/>
  <c r="D52" i="2" s="1"/>
  <c r="D47" i="2"/>
  <c r="D46" i="2"/>
  <c r="D45" i="2"/>
  <c r="D37" i="2" l="1"/>
  <c r="D29" i="2"/>
  <c r="D32" i="2"/>
  <c r="D33" i="2"/>
  <c r="D36" i="2"/>
  <c r="D34" i="2"/>
  <c r="D38" i="2"/>
  <c r="D31" i="2"/>
  <c r="D35"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82" l="1"/>
  <c r="N41" i="82" s="1"/>
  <c r="N76" i="88"/>
  <c r="N41" i="88" s="1"/>
  <c r="N76" i="94"/>
  <c r="N41" i="94" s="1"/>
  <c r="N76" i="105"/>
  <c r="N41" i="105" s="1"/>
  <c r="N76" i="108"/>
  <c r="N41" i="108" s="1"/>
  <c r="N77" i="259"/>
  <c r="N41" i="259" s="1"/>
  <c r="N77" i="308"/>
  <c r="N41" i="308" s="1"/>
  <c r="N77" i="323"/>
  <c r="N76" i="56"/>
  <c r="N42" i="56" s="1"/>
  <c r="N43" i="56" s="1"/>
  <c r="N76" i="67"/>
  <c r="N41" i="67" s="1"/>
  <c r="N76" i="68"/>
  <c r="N41" i="68" s="1"/>
  <c r="N75" i="75"/>
  <c r="N41" i="75" s="1"/>
  <c r="N76" i="80"/>
  <c r="N41" i="80" s="1"/>
  <c r="N43" i="80" s="1"/>
  <c r="N76" i="84"/>
  <c r="N41" i="84" s="1"/>
  <c r="N76" i="86"/>
  <c r="N41" i="86" s="1"/>
  <c r="N76" i="90"/>
  <c r="N41" i="90" s="1"/>
  <c r="N43" i="90" s="1"/>
  <c r="N76" i="102"/>
  <c r="N41" i="102" s="1"/>
  <c r="N77" i="328"/>
  <c r="N41" i="328" s="1"/>
  <c r="N43" i="328" s="1"/>
  <c r="N80" i="164"/>
  <c r="N46" i="164" s="1"/>
  <c r="N81" i="170"/>
  <c r="N47" i="170" s="1"/>
  <c r="N49" i="170" s="1"/>
  <c r="N81" i="176"/>
  <c r="N47" i="176" s="1"/>
  <c r="N49" i="176" s="1"/>
  <c r="N81" i="171"/>
  <c r="N47" i="171" s="1"/>
  <c r="N49" i="171" s="1"/>
  <c r="N81" i="178"/>
  <c r="N47" i="178" s="1"/>
  <c r="N49" i="178" s="1"/>
  <c r="N80" i="179"/>
  <c r="N46" i="179" s="1"/>
  <c r="N48" i="179" s="1"/>
  <c r="N80" i="180"/>
  <c r="N46" i="180" s="1"/>
  <c r="N80" i="177"/>
  <c r="N46" i="177" s="1"/>
  <c r="N80" i="181"/>
  <c r="N46" i="181" s="1"/>
  <c r="N80" i="183"/>
  <c r="N46" i="183" s="1"/>
  <c r="N80" i="184"/>
  <c r="N46" i="184" s="1"/>
  <c r="N48" i="184" s="1"/>
  <c r="N81" i="185"/>
  <c r="N47" i="185" s="1"/>
  <c r="N49" i="185" s="1"/>
  <c r="N77" i="233"/>
  <c r="N41" i="233" s="1"/>
  <c r="N43" i="233" s="1"/>
  <c r="N76" i="26"/>
  <c r="N42" i="26" s="1"/>
  <c r="N43" i="26" s="1"/>
  <c r="N79" i="50"/>
  <c r="N42" i="50" s="1"/>
  <c r="N83" i="279"/>
  <c r="N46" i="279" s="1"/>
  <c r="N48" i="279" s="1"/>
  <c r="N77" i="333"/>
  <c r="N41" i="333" s="1"/>
  <c r="N77" i="337"/>
  <c r="N41" i="337" s="1"/>
  <c r="N43" i="337" s="1"/>
  <c r="N61" i="221"/>
  <c r="N43" i="31"/>
  <c r="N81" i="186"/>
  <c r="N47" i="186" s="1"/>
  <c r="N49" i="186" s="1"/>
  <c r="N80" i="188"/>
  <c r="N46" i="188" s="1"/>
  <c r="N48" i="188" s="1"/>
  <c r="N81" i="187"/>
  <c r="N47" i="187" s="1"/>
  <c r="N76" i="231"/>
  <c r="N40" i="231" s="1"/>
  <c r="N76" i="243"/>
  <c r="N40" i="243" s="1"/>
  <c r="N81" i="267"/>
  <c r="N41" i="267" s="1"/>
  <c r="N43" i="267" s="1"/>
  <c r="N75" i="302"/>
  <c r="N41" i="302" s="1"/>
  <c r="N43" i="302" s="1"/>
  <c r="N77" i="362"/>
  <c r="N41" i="362" s="1"/>
  <c r="N43" i="362" s="1"/>
  <c r="N83" i="165"/>
  <c r="N49" i="165" s="1"/>
  <c r="N51" i="165" s="1"/>
  <c r="N76" i="65"/>
  <c r="N41" i="65" s="1"/>
  <c r="N43" i="65" s="1"/>
  <c r="N78" i="65" s="1"/>
  <c r="L85" i="65" s="1"/>
  <c r="N76" i="92"/>
  <c r="N41" i="92" s="1"/>
  <c r="N76" i="96"/>
  <c r="N41" i="96" s="1"/>
  <c r="N76" i="98"/>
  <c r="N41" i="98" s="1"/>
  <c r="N76" i="101"/>
  <c r="N41" i="101" s="1"/>
  <c r="N76" i="107"/>
  <c r="N41" i="107" s="1"/>
  <c r="N75" i="133"/>
  <c r="N41" i="133" s="1"/>
  <c r="N43" i="133" s="1"/>
  <c r="N76" i="134"/>
  <c r="N41" i="134" s="1"/>
  <c r="N43" i="134" s="1"/>
  <c r="N76" i="135"/>
  <c r="N41" i="135" s="1"/>
  <c r="N43" i="135" s="1"/>
  <c r="N76" i="136"/>
  <c r="N41" i="136" s="1"/>
  <c r="N76" i="137"/>
  <c r="N41" i="137" s="1"/>
  <c r="N76" i="146"/>
  <c r="N41" i="146" s="1"/>
  <c r="N76" i="144"/>
  <c r="N41" i="144" s="1"/>
  <c r="N43" i="144" s="1"/>
  <c r="N84" i="220"/>
  <c r="N46" i="220" s="1"/>
  <c r="N48" i="220" s="1"/>
  <c r="N83" i="221"/>
  <c r="N46" i="221" s="1"/>
  <c r="N48" i="221" s="1"/>
  <c r="N72" i="227"/>
  <c r="N41" i="227" s="1"/>
  <c r="N43" i="227" s="1"/>
  <c r="N76" i="242"/>
  <c r="N40" i="242" s="1"/>
  <c r="N42" i="242" s="1"/>
  <c r="N78" i="273"/>
  <c r="N41" i="273" s="1"/>
  <c r="N81" i="282"/>
  <c r="N44" i="282" s="1"/>
  <c r="N75" i="289"/>
  <c r="N41" i="289" s="1"/>
  <c r="N43" i="289" s="1"/>
  <c r="N75" i="293"/>
  <c r="N41" i="293" s="1"/>
  <c r="N43" i="293" s="1"/>
  <c r="N77" i="295"/>
  <c r="N41" i="295" s="1"/>
  <c r="N43" i="295" s="1"/>
  <c r="N75" i="325"/>
  <c r="N41" i="325" s="1"/>
  <c r="N77" i="193"/>
  <c r="N43" i="193" s="1"/>
  <c r="N45" i="193" s="1"/>
  <c r="N87" i="246"/>
  <c r="N45" i="246" s="1"/>
  <c r="N77" i="250"/>
  <c r="N41" i="250" s="1"/>
  <c r="N91" i="260"/>
  <c r="N47" i="260" s="1"/>
  <c r="N81" i="280"/>
  <c r="N44" i="280" s="1"/>
  <c r="N53" i="325"/>
  <c r="N76" i="19"/>
  <c r="N42" i="19" s="1"/>
  <c r="N43" i="22"/>
  <c r="N76" i="24"/>
  <c r="N42" i="24" s="1"/>
  <c r="N43" i="24" s="1"/>
  <c r="N76" i="25"/>
  <c r="N42" i="25" s="1"/>
  <c r="N43" i="25" s="1"/>
  <c r="N43" i="50"/>
  <c r="N76" i="61"/>
  <c r="N42" i="61" s="1"/>
  <c r="N76" i="64"/>
  <c r="N41" i="64" s="1"/>
  <c r="N43" i="64" s="1"/>
  <c r="N75" i="72"/>
  <c r="N41" i="72" s="1"/>
  <c r="N43" i="72" s="1"/>
  <c r="N77" i="72" s="1"/>
  <c r="L84" i="72" s="1"/>
  <c r="N75" i="74"/>
  <c r="N41" i="74" s="1"/>
  <c r="N43" i="74" s="1"/>
  <c r="N77" i="74" s="1"/>
  <c r="L84" i="74" s="1"/>
  <c r="N76" i="79"/>
  <c r="N41" i="79" s="1"/>
  <c r="N43" i="79" s="1"/>
  <c r="N76" i="81"/>
  <c r="N41" i="81" s="1"/>
  <c r="N76" i="83"/>
  <c r="N41" i="83" s="1"/>
  <c r="N76" i="85"/>
  <c r="N41" i="85" s="1"/>
  <c r="N76" i="87"/>
  <c r="N41" i="87" s="1"/>
  <c r="N76" i="89"/>
  <c r="N41" i="89" s="1"/>
  <c r="N76" i="91"/>
  <c r="N41" i="91" s="1"/>
  <c r="N43" i="91" s="1"/>
  <c r="N76" i="100"/>
  <c r="N41" i="100" s="1"/>
  <c r="N43" i="100" s="1"/>
  <c r="N76" i="106"/>
  <c r="N41" i="106" s="1"/>
  <c r="N43" i="106" s="1"/>
  <c r="N80" i="160"/>
  <c r="N46" i="160" s="1"/>
  <c r="N48" i="160" s="1"/>
  <c r="N78" i="232"/>
  <c r="N41" i="232" s="1"/>
  <c r="N43" i="232" s="1"/>
  <c r="N76" i="234"/>
  <c r="N40" i="234" s="1"/>
  <c r="N79" i="244"/>
  <c r="N45" i="244" s="1"/>
  <c r="N77" i="254"/>
  <c r="N41" i="254" s="1"/>
  <c r="N81" i="266"/>
  <c r="N41" i="266" s="1"/>
  <c r="N78" i="272"/>
  <c r="N41" i="272" s="1"/>
  <c r="N43" i="272" s="1"/>
  <c r="N75" i="290"/>
  <c r="N41" i="290" s="1"/>
  <c r="N43" i="290" s="1"/>
  <c r="N77" i="294"/>
  <c r="N41" i="294" s="1"/>
  <c r="N43" i="294" s="1"/>
  <c r="N75" i="299"/>
  <c r="N41" i="299" s="1"/>
  <c r="N43" i="299" s="1"/>
  <c r="N77" i="321"/>
  <c r="N77" i="342"/>
  <c r="N41" i="342" s="1"/>
  <c r="N77" i="347"/>
  <c r="N41" i="347" s="1"/>
  <c r="N43" i="347" s="1"/>
  <c r="N77" i="364"/>
  <c r="N41" i="364" s="1"/>
  <c r="N76" i="63"/>
  <c r="N41" i="63" s="1"/>
  <c r="N43" i="63" s="1"/>
  <c r="N76" i="95"/>
  <c r="N41" i="95" s="1"/>
  <c r="N43" i="95" s="1"/>
  <c r="N76" i="97"/>
  <c r="N41" i="97" s="1"/>
  <c r="N43" i="97" s="1"/>
  <c r="N76" i="99"/>
  <c r="N41" i="99" s="1"/>
  <c r="N43" i="99" s="1"/>
  <c r="N76" i="103"/>
  <c r="N41" i="103" s="1"/>
  <c r="N81" i="154"/>
  <c r="N47" i="154" s="1"/>
  <c r="N73" i="229"/>
  <c r="N40" i="229" s="1"/>
  <c r="N77" i="258"/>
  <c r="N41" i="258" s="1"/>
  <c r="N43"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77" i="365"/>
  <c r="N41" i="365" s="1"/>
  <c r="N43" i="365" s="1"/>
  <c r="N75" i="283"/>
  <c r="N41" i="283" s="1"/>
  <c r="N43" i="283" s="1"/>
  <c r="N75" i="292"/>
  <c r="N41" i="292" s="1"/>
  <c r="N43" i="292" s="1"/>
  <c r="N43" i="306"/>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76" i="18"/>
  <c r="N42" i="18" s="1"/>
  <c r="N43" i="18" s="1"/>
  <c r="N78" i="18" s="1"/>
  <c r="L84" i="18" s="1"/>
  <c r="N43" i="23"/>
  <c r="I70" i="21"/>
  <c r="I71" i="21"/>
  <c r="I70" i="25"/>
  <c r="I71" i="25"/>
  <c r="I70" i="41"/>
  <c r="I70" i="43"/>
  <c r="N43" i="47"/>
  <c r="N78" i="47" s="1"/>
  <c r="L84" i="47" s="1"/>
  <c r="I70" i="47"/>
  <c r="I70" i="52"/>
  <c r="I70" i="64"/>
  <c r="I71" i="64"/>
  <c r="I70" i="65"/>
  <c r="I71" i="65"/>
  <c r="N43" i="67"/>
  <c r="N78" i="67" s="1"/>
  <c r="L84" i="67" s="1"/>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127"/>
  <c r="N77" i="127" s="1"/>
  <c r="N43" i="129"/>
  <c r="N78" i="129" s="1"/>
  <c r="N43" i="208"/>
  <c r="N78" i="208" s="1"/>
  <c r="L83" i="208" s="1"/>
  <c r="N43" i="128"/>
  <c r="N78" i="128" s="1"/>
  <c r="L84" i="128" s="1"/>
  <c r="N43" i="130"/>
  <c r="N78" i="130" s="1"/>
  <c r="N43" i="131"/>
  <c r="N78" i="131" s="1"/>
  <c r="L84" i="131" s="1"/>
  <c r="N43" i="132"/>
  <c r="N78" i="132" s="1"/>
  <c r="N55" i="50"/>
  <c r="N81" i="50" s="1"/>
  <c r="L87" i="50" s="1"/>
  <c r="I70" i="80"/>
  <c r="I71" i="80"/>
  <c r="I70" i="84"/>
  <c r="I71" i="84"/>
  <c r="N43" i="86"/>
  <c r="I70" i="86"/>
  <c r="I71" i="86"/>
  <c r="I70" i="90"/>
  <c r="I71" i="90"/>
  <c r="N43" i="92"/>
  <c r="N43" i="94"/>
  <c r="N43" i="96"/>
  <c r="I70" i="96"/>
  <c r="I71" i="96"/>
  <c r="N43" i="102"/>
  <c r="I70" i="106"/>
  <c r="I71" i="106"/>
  <c r="I70" i="107"/>
  <c r="I71" i="107"/>
  <c r="I70" i="108"/>
  <c r="I71" i="108"/>
  <c r="N43" i="136"/>
  <c r="I69" i="149"/>
  <c r="I70" i="149"/>
  <c r="I70" i="148"/>
  <c r="I71" i="148"/>
  <c r="I69" i="145"/>
  <c r="I70" i="145"/>
  <c r="I69" i="144"/>
  <c r="I70" i="144"/>
  <c r="N49" i="154"/>
  <c r="I75" i="154"/>
  <c r="I76" i="154"/>
  <c r="I77" i="154"/>
  <c r="N77" i="157"/>
  <c r="N81" i="157" s="1"/>
  <c r="N47" i="157" s="1"/>
  <c r="N49" i="157" s="1"/>
  <c r="I77" i="157"/>
  <c r="N48" i="177"/>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55" i="233"/>
  <c r="I71" i="233"/>
  <c r="I72" i="233"/>
  <c r="I70" i="234"/>
  <c r="I71" i="234"/>
  <c r="I71" i="236"/>
  <c r="I71" i="238"/>
  <c r="I71" i="240"/>
  <c r="N42" i="243"/>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8"/>
  <c r="N43" i="101"/>
  <c r="N43" i="103"/>
  <c r="N43" i="107"/>
  <c r="N43" i="108"/>
  <c r="N43" i="146"/>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8" i="180"/>
  <c r="N48" i="181"/>
  <c r="N48" i="183"/>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2" i="234"/>
  <c r="N41" i="239"/>
  <c r="N47" i="244"/>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6" i="280"/>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78" i="226"/>
  <c r="L83" i="226" s="1"/>
  <c r="N78" i="225"/>
  <c r="L84" i="225" s="1"/>
  <c r="N78" i="224"/>
  <c r="L83" i="224" s="1"/>
  <c r="N62"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51"/>
  <c r="I70" i="38"/>
  <c r="N43" i="38"/>
  <c r="L84" i="28"/>
  <c r="L83" i="28"/>
  <c r="L85" i="28"/>
  <c r="I70" i="15"/>
  <c r="N76" i="12"/>
  <c r="N42" i="12" s="1"/>
  <c r="N43" i="12" s="1"/>
  <c r="I70" i="12"/>
  <c r="N78" i="22" l="1"/>
  <c r="N78" i="31"/>
  <c r="L83" i="31" s="1"/>
  <c r="L85" i="67"/>
  <c r="L86" i="323"/>
  <c r="N78" i="42"/>
  <c r="L85" i="42" s="1"/>
  <c r="L83" i="78"/>
  <c r="N93" i="260"/>
  <c r="L100" i="260" s="1"/>
  <c r="N78" i="39"/>
  <c r="L85" i="39" s="1"/>
  <c r="L84" i="208"/>
  <c r="N81" i="248"/>
  <c r="N43" i="248" s="1"/>
  <c r="N45" i="248" s="1"/>
  <c r="L84" i="226"/>
  <c r="L84" i="65"/>
  <c r="L84" i="78"/>
  <c r="N79" i="306"/>
  <c r="L86" i="306" s="1"/>
  <c r="N79" i="333"/>
  <c r="L84" i="333" s="1"/>
  <c r="L84" i="63"/>
  <c r="L83" i="67"/>
  <c r="L82" i="289"/>
  <c r="N78" i="25"/>
  <c r="L85" i="25" s="1"/>
  <c r="N78" i="37"/>
  <c r="L85" i="37" s="1"/>
  <c r="N78" i="21"/>
  <c r="L83" i="21" s="1"/>
  <c r="L83" i="7"/>
  <c r="L83" i="47"/>
  <c r="L82" i="74"/>
  <c r="L86" i="253"/>
  <c r="L84" i="253"/>
  <c r="L85" i="51"/>
  <c r="N86" i="51" s="1"/>
  <c r="N88" i="51" s="1"/>
  <c r="D43" i="5" s="1"/>
  <c r="L83" i="65"/>
  <c r="N86" i="65" s="1"/>
  <c r="N88" i="65" s="1"/>
  <c r="D56" i="5" s="1"/>
  <c r="L83" i="74"/>
  <c r="N79" i="364"/>
  <c r="L86" i="364" s="1"/>
  <c r="L83" i="289"/>
  <c r="N79" i="356"/>
  <c r="L85" i="356" s="1"/>
  <c r="N80" i="275"/>
  <c r="L85" i="275" s="1"/>
  <c r="L85" i="46"/>
  <c r="L83" i="46"/>
  <c r="N78" i="38"/>
  <c r="L85" i="38" s="1"/>
  <c r="L85" i="63"/>
  <c r="L82" i="72"/>
  <c r="N79" i="363"/>
  <c r="L86" i="363" s="1"/>
  <c r="L86" i="340"/>
  <c r="L86" i="327"/>
  <c r="L84" i="303"/>
  <c r="N77" i="75"/>
  <c r="L82" i="75" s="1"/>
  <c r="N79" i="296"/>
  <c r="L84" i="340"/>
  <c r="L86" i="339"/>
  <c r="L84" i="327"/>
  <c r="L82" i="303"/>
  <c r="L84" i="123"/>
  <c r="N79" i="365"/>
  <c r="L85" i="365" s="1"/>
  <c r="L89" i="218"/>
  <c r="L85" i="226"/>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5" i="7"/>
  <c r="L83" i="43"/>
  <c r="L84" i="46"/>
  <c r="N86" i="46" s="1"/>
  <c r="N88" i="46" s="1"/>
  <c r="D38" i="5" s="1"/>
  <c r="L86" i="50"/>
  <c r="L84" i="339"/>
  <c r="N83" i="282"/>
  <c r="L89" i="282" s="1"/>
  <c r="N79" i="256"/>
  <c r="L84" i="256" s="1"/>
  <c r="N78" i="35"/>
  <c r="N77" i="284"/>
  <c r="L84" i="284" s="1"/>
  <c r="L88" i="218"/>
  <c r="L85" i="253"/>
  <c r="N78" i="33"/>
  <c r="L83" i="33" s="1"/>
  <c r="L84" i="64"/>
  <c r="N78" i="53"/>
  <c r="L85" i="53" s="1"/>
  <c r="L84" i="348"/>
  <c r="L86" i="328"/>
  <c r="N80" i="272"/>
  <c r="L85" i="272" s="1"/>
  <c r="L85" i="32"/>
  <c r="L84" i="31"/>
  <c r="L84" i="32"/>
  <c r="L85" i="31"/>
  <c r="N74" i="227"/>
  <c r="L79" i="227" s="1"/>
  <c r="N70" i="186"/>
  <c r="N83" i="186" s="1"/>
  <c r="L88" i="186" s="1"/>
  <c r="N67" i="150"/>
  <c r="N79" i="261"/>
  <c r="L84" i="261" s="1"/>
  <c r="L82" i="305"/>
  <c r="L83" i="305"/>
  <c r="L87" i="281"/>
  <c r="N78" i="243"/>
  <c r="L83" i="243" s="1"/>
  <c r="N70" i="170"/>
  <c r="N83" i="170" s="1"/>
  <c r="L90" i="170" s="1"/>
  <c r="L83" i="39"/>
  <c r="L85" i="128"/>
  <c r="N79" i="332"/>
  <c r="L85"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L83" i="72"/>
  <c r="L86" i="360"/>
  <c r="L86" i="348"/>
  <c r="L85" i="131"/>
  <c r="N78" i="79"/>
  <c r="L83" i="79" s="1"/>
  <c r="N78" i="68"/>
  <c r="L84" i="130"/>
  <c r="L85" i="208"/>
  <c r="N79" i="342"/>
  <c r="L85" i="342" s="1"/>
  <c r="L99" i="260"/>
  <c r="N78" i="40"/>
  <c r="L84" i="40" s="1"/>
  <c r="L87" i="277"/>
  <c r="L86" i="277"/>
  <c r="L85" i="250"/>
  <c r="L84" i="250"/>
  <c r="N78" i="45"/>
  <c r="L85" i="45" s="1"/>
  <c r="N78" i="36"/>
  <c r="N80" i="274"/>
  <c r="L86" i="274" s="1"/>
  <c r="N79" i="259"/>
  <c r="L84" i="259" s="1"/>
  <c r="N77" i="283"/>
  <c r="N85" i="279"/>
  <c r="N81" i="244"/>
  <c r="L88" i="244" s="1"/>
  <c r="N79" i="346"/>
  <c r="L86" i="346" s="1"/>
  <c r="N78" i="17"/>
  <c r="N78" i="23"/>
  <c r="L85" i="367"/>
  <c r="L83" i="367"/>
  <c r="L84" i="367"/>
  <c r="N78" i="20"/>
  <c r="L83" i="20" s="1"/>
  <c r="L84" i="42"/>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4" i="43"/>
  <c r="L88" i="50"/>
  <c r="L84" i="57"/>
  <c r="L86" i="347"/>
  <c r="L85" i="371"/>
  <c r="L86" i="343"/>
  <c r="L86" i="321"/>
  <c r="L85" i="328"/>
  <c r="L84" i="323"/>
  <c r="N87" i="323" s="1"/>
  <c r="N89" i="323" s="1"/>
  <c r="D279" i="5" s="1"/>
  <c r="L86" i="250"/>
  <c r="L85" i="224"/>
  <c r="L84" i="132"/>
  <c r="L83" i="131"/>
  <c r="L83" i="127"/>
  <c r="L83" i="129"/>
  <c r="L84" i="129"/>
  <c r="L85" i="129"/>
  <c r="L84" i="52"/>
  <c r="L85" i="52"/>
  <c r="L83" i="52"/>
  <c r="N79" i="337"/>
  <c r="N75" i="229"/>
  <c r="L80" i="229" s="1"/>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85" i="78" l="1"/>
  <c r="N87" i="78" s="1"/>
  <c r="D69" i="5" s="1"/>
  <c r="N70" i="267"/>
  <c r="N83" i="267" s="1"/>
  <c r="L88" i="267" s="1"/>
  <c r="N72" i="165"/>
  <c r="N85" i="165" s="1"/>
  <c r="L91" i="165" s="1"/>
  <c r="N83" i="155"/>
  <c r="L88" i="155" s="1"/>
  <c r="L83" i="42"/>
  <c r="N86" i="42" s="1"/>
  <c r="N88" i="42" s="1"/>
  <c r="D33" i="5" s="1"/>
  <c r="N86" i="67"/>
  <c r="N88" i="67" s="1"/>
  <c r="D58" i="5" s="1"/>
  <c r="L85" i="105"/>
  <c r="L84" i="39"/>
  <c r="N86" i="39" s="1"/>
  <c r="N88" i="39" s="1"/>
  <c r="D30" i="5" s="1"/>
  <c r="N87" i="371"/>
  <c r="N89" i="371" s="1"/>
  <c r="D293" i="5" s="1"/>
  <c r="L98" i="260"/>
  <c r="N101" i="260" s="1"/>
  <c r="N103" i="260" s="1"/>
  <c r="D219" i="5" s="1"/>
  <c r="N86" i="208"/>
  <c r="N88" i="208" s="1"/>
  <c r="D119" i="5" s="1"/>
  <c r="N87" i="340"/>
  <c r="N89" i="340" s="1"/>
  <c r="D294" i="5" s="1"/>
  <c r="N86" i="123"/>
  <c r="N88" i="123" s="1"/>
  <c r="D114" i="5" s="1"/>
  <c r="N86" i="226"/>
  <c r="N88" i="226" s="1"/>
  <c r="D187" i="5" s="1"/>
  <c r="N86" i="224"/>
  <c r="N88" i="224" s="1"/>
  <c r="D185" i="5" s="1"/>
  <c r="N70" i="171"/>
  <c r="N83" i="171" s="1"/>
  <c r="L90" i="171" s="1"/>
  <c r="N69" i="184"/>
  <c r="N82" i="184" s="1"/>
  <c r="L88" i="184" s="1"/>
  <c r="N77" i="285"/>
  <c r="L84" i="285" s="1"/>
  <c r="N79" i="239"/>
  <c r="L85" i="239" s="1"/>
  <c r="N86" i="124"/>
  <c r="N88" i="124" s="1"/>
  <c r="D113" i="5" s="1"/>
  <c r="L83" i="37"/>
  <c r="L84" i="37"/>
  <c r="N86" i="7"/>
  <c r="N88" i="7" s="1"/>
  <c r="D3" i="5" s="1"/>
  <c r="L85" i="306"/>
  <c r="L84" i="306"/>
  <c r="L84" i="251"/>
  <c r="L85" i="21"/>
  <c r="L84" i="363"/>
  <c r="N86" i="47"/>
  <c r="N88" i="47" s="1"/>
  <c r="D39" i="5" s="1"/>
  <c r="N87" i="321"/>
  <c r="N89" i="321" s="1"/>
  <c r="D277" i="5" s="1"/>
  <c r="N86" i="121"/>
  <c r="N88" i="121" s="1"/>
  <c r="D111" i="5" s="1"/>
  <c r="N87" i="339"/>
  <c r="N89" i="339" s="1"/>
  <c r="D292" i="5" s="1"/>
  <c r="N86" i="63"/>
  <c r="N88" i="63" s="1"/>
  <c r="D54" i="5" s="1"/>
  <c r="L84" i="346"/>
  <c r="L85" i="262"/>
  <c r="N70" i="168"/>
  <c r="N83" i="168" s="1"/>
  <c r="L90" i="168" s="1"/>
  <c r="L86" i="254"/>
  <c r="L84" i="365"/>
  <c r="L86" i="256"/>
  <c r="N87" i="343"/>
  <c r="N89" i="343" s="1"/>
  <c r="D296" i="5" s="1"/>
  <c r="N79" i="316"/>
  <c r="L84" i="316" s="1"/>
  <c r="L83" i="284"/>
  <c r="N70" i="178"/>
  <c r="N83" i="178" s="1"/>
  <c r="L88" i="178" s="1"/>
  <c r="L82" i="284"/>
  <c r="N79" i="317"/>
  <c r="L85" i="317" s="1"/>
  <c r="N69" i="179"/>
  <c r="N82" i="179" s="1"/>
  <c r="L89" i="179" s="1"/>
  <c r="L86" i="241"/>
  <c r="N79" i="313"/>
  <c r="L85" i="313" s="1"/>
  <c r="L86" i="333"/>
  <c r="L84" i="92"/>
  <c r="N86" i="131"/>
  <c r="N88" i="131" s="1"/>
  <c r="D122" i="5" s="1"/>
  <c r="L90" i="282"/>
  <c r="L87" i="274"/>
  <c r="L84" i="19"/>
  <c r="L83" i="19"/>
  <c r="L84" i="342"/>
  <c r="N85" i="74"/>
  <c r="N87" i="74" s="1"/>
  <c r="D65" i="5" s="1"/>
  <c r="N69" i="177"/>
  <c r="N82" i="177" s="1"/>
  <c r="L89" i="177" s="1"/>
  <c r="N86" i="64"/>
  <c r="N88" i="64" s="1"/>
  <c r="D55" i="5" s="1"/>
  <c r="N82" i="174"/>
  <c r="L89" i="174" s="1"/>
  <c r="N87" i="328"/>
  <c r="N89" i="328" s="1"/>
  <c r="D282" i="5" s="1"/>
  <c r="N85" i="289"/>
  <c r="N87" i="289" s="1"/>
  <c r="D245" i="5" s="1"/>
  <c r="L86" i="262"/>
  <c r="L86" i="365"/>
  <c r="N89" i="50"/>
  <c r="N91" i="50" s="1"/>
  <c r="D42" i="5" s="1"/>
  <c r="L91" i="221"/>
  <c r="N86" i="58"/>
  <c r="N88" i="58" s="1"/>
  <c r="D49" i="5" s="1"/>
  <c r="N87" i="327"/>
  <c r="N89" i="327" s="1"/>
  <c r="D281" i="5" s="1"/>
  <c r="N85" i="303"/>
  <c r="N87" i="303" s="1"/>
  <c r="D259" i="5" s="1"/>
  <c r="L83" i="298"/>
  <c r="L82" i="298"/>
  <c r="L83" i="147"/>
  <c r="L84" i="147"/>
  <c r="L84" i="24"/>
  <c r="L83" i="38"/>
  <c r="L84" i="364"/>
  <c r="L86" i="251"/>
  <c r="N79" i="314"/>
  <c r="L86" i="314" s="1"/>
  <c r="N79" i="318"/>
  <c r="L86" i="318" s="1"/>
  <c r="N79" i="315"/>
  <c r="L84" i="315" s="1"/>
  <c r="N79" i="319"/>
  <c r="L84" i="319" s="1"/>
  <c r="N77" i="287"/>
  <c r="L84" i="287" s="1"/>
  <c r="N86" i="132"/>
  <c r="N88" i="132" s="1"/>
  <c r="D123" i="5" s="1"/>
  <c r="L86" i="240"/>
  <c r="L85" i="336"/>
  <c r="L85" i="41"/>
  <c r="L83" i="30"/>
  <c r="L84" i="27"/>
  <c r="N90" i="218"/>
  <c r="N92" i="218" s="1"/>
  <c r="D180" i="5" s="1"/>
  <c r="N90" i="219"/>
  <c r="N92" i="219" s="1"/>
  <c r="D181" i="5" s="1"/>
  <c r="L85" i="333"/>
  <c r="N66" i="294"/>
  <c r="N79" i="294" s="1"/>
  <c r="L86" i="294" s="1"/>
  <c r="N70" i="268"/>
  <c r="N83" i="268" s="1"/>
  <c r="L90" i="268" s="1"/>
  <c r="N69" i="172"/>
  <c r="N82" i="172" s="1"/>
  <c r="L88" i="172" s="1"/>
  <c r="N70" i="157"/>
  <c r="N83" i="157" s="1"/>
  <c r="L90" i="157" s="1"/>
  <c r="L83" i="138"/>
  <c r="L85" i="138"/>
  <c r="L83" i="142"/>
  <c r="L84" i="142"/>
  <c r="L84" i="286"/>
  <c r="L83" i="286"/>
  <c r="N70" i="176"/>
  <c r="N83" i="176" s="1"/>
  <c r="L88" i="176" s="1"/>
  <c r="N69" i="180"/>
  <c r="N82" i="180" s="1"/>
  <c r="L88" i="180" s="1"/>
  <c r="L84" i="38"/>
  <c r="L85" i="69"/>
  <c r="L85" i="364"/>
  <c r="L85" i="213"/>
  <c r="L86" i="332"/>
  <c r="N79" i="311"/>
  <c r="L84" i="311" s="1"/>
  <c r="L84" i="75"/>
  <c r="L84" i="332"/>
  <c r="L92" i="221"/>
  <c r="L85" i="135"/>
  <c r="L83" i="26"/>
  <c r="N85" i="72"/>
  <c r="N87" i="72" s="1"/>
  <c r="D63" i="5" s="1"/>
  <c r="L84" i="25"/>
  <c r="L83" i="25"/>
  <c r="L84" i="135"/>
  <c r="L84" i="21"/>
  <c r="L85" i="254"/>
  <c r="N69" i="183"/>
  <c r="N82" i="183" s="1"/>
  <c r="L88" i="183" s="1"/>
  <c r="N64" i="297"/>
  <c r="N77" i="297" s="1"/>
  <c r="L82" i="297" s="1"/>
  <c r="N69" i="164"/>
  <c r="N82" i="164" s="1"/>
  <c r="L87" i="164" s="1"/>
  <c r="L87" i="232"/>
  <c r="L85" i="232"/>
  <c r="L84" i="215"/>
  <c r="L83" i="215"/>
  <c r="L85" i="100"/>
  <c r="L84" i="100"/>
  <c r="L85" i="142"/>
  <c r="L83" i="75"/>
  <c r="L83" i="302"/>
  <c r="L85" i="241"/>
  <c r="L82" i="302"/>
  <c r="L84" i="26"/>
  <c r="L83" i="59"/>
  <c r="L83" i="105"/>
  <c r="N86" i="105" s="1"/>
  <c r="N88" i="105" s="1"/>
  <c r="D95" i="5" s="1"/>
  <c r="L83" i="92"/>
  <c r="L83" i="102"/>
  <c r="L82" i="286"/>
  <c r="L84" i="102"/>
  <c r="L82" i="325"/>
  <c r="N86" i="43"/>
  <c r="N88" i="43" s="1"/>
  <c r="D34" i="5" s="1"/>
  <c r="N86" i="130"/>
  <c r="N88" i="130" s="1"/>
  <c r="D121" i="5" s="1"/>
  <c r="L87" i="275"/>
  <c r="L86" i="275"/>
  <c r="L83" i="24"/>
  <c r="L88" i="282"/>
  <c r="L85" i="363"/>
  <c r="L86" i="232"/>
  <c r="L85" i="147"/>
  <c r="L85" i="215"/>
  <c r="L84" i="298"/>
  <c r="L84" i="30"/>
  <c r="L84" i="103"/>
  <c r="L85" i="240"/>
  <c r="L85" i="27"/>
  <c r="N87" i="253"/>
  <c r="N89" i="253" s="1"/>
  <c r="D213" i="5" s="1"/>
  <c r="L84" i="356"/>
  <c r="L86" i="356"/>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256" s="1"/>
  <c r="N89" i="256" s="1"/>
  <c r="D215" i="5" s="1"/>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0"/>
  <c r="L88" i="170"/>
  <c r="L92" i="165"/>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N89" i="244" l="1"/>
  <c r="N87" i="336"/>
  <c r="N89" i="336" s="1"/>
  <c r="D290" i="5" s="1"/>
  <c r="N87" i="342"/>
  <c r="N89" i="342" s="1"/>
  <c r="D295" i="5" s="1"/>
  <c r="N87" i="306"/>
  <c r="N89" i="306" s="1"/>
  <c r="D262" i="5" s="1"/>
  <c r="L90" i="267"/>
  <c r="L89" i="171"/>
  <c r="N87" i="241"/>
  <c r="N89" i="241" s="1"/>
  <c r="D201" i="5" s="1"/>
  <c r="L84" i="313"/>
  <c r="L85" i="314"/>
  <c r="L88" i="171"/>
  <c r="N91" i="171" s="1"/>
  <c r="N93" i="171" s="1"/>
  <c r="D156" i="5" s="1"/>
  <c r="L87" i="184"/>
  <c r="P88" i="208"/>
  <c r="L89" i="184"/>
  <c r="N86" i="19"/>
  <c r="N88" i="19" s="1"/>
  <c r="D11" i="5" s="1"/>
  <c r="N86" i="25"/>
  <c r="N88" i="25" s="1"/>
  <c r="D17" i="5" s="1"/>
  <c r="N86" i="21"/>
  <c r="N88" i="21" s="1"/>
  <c r="D13" i="5" s="1"/>
  <c r="N86" i="37"/>
  <c r="N88" i="37" s="1"/>
  <c r="D28" i="5" s="1"/>
  <c r="L86" i="239"/>
  <c r="L84" i="239"/>
  <c r="L86" i="319"/>
  <c r="L83" i="285"/>
  <c r="L82" i="285"/>
  <c r="L87" i="174"/>
  <c r="L88" i="174"/>
  <c r="L88" i="179"/>
  <c r="L87" i="179"/>
  <c r="L88" i="268"/>
  <c r="L86" i="311"/>
  <c r="L85" i="311"/>
  <c r="L84" i="318"/>
  <c r="L85" i="318"/>
  <c r="L85" i="316"/>
  <c r="L86" i="316"/>
  <c r="N87" i="251"/>
  <c r="N89" i="251" s="1"/>
  <c r="D211" i="5" s="1"/>
  <c r="L90" i="178"/>
  <c r="N86" i="59"/>
  <c r="N88" i="59" s="1"/>
  <c r="D50" i="5" s="1"/>
  <c r="N87" i="346"/>
  <c r="N89" i="346" s="1"/>
  <c r="D299" i="5" s="1"/>
  <c r="N86" i="92"/>
  <c r="N88" i="92" s="1"/>
  <c r="D83" i="5" s="1"/>
  <c r="N87" i="254"/>
  <c r="N89" i="254" s="1"/>
  <c r="D214" i="5" s="1"/>
  <c r="L86" i="317"/>
  <c r="L84" i="317"/>
  <c r="N85" i="302"/>
  <c r="N87" i="302" s="1"/>
  <c r="N88" i="274"/>
  <c r="N90" i="274" s="1"/>
  <c r="D232" i="5" s="1"/>
  <c r="N87" i="363"/>
  <c r="N89" i="363" s="1"/>
  <c r="D313" i="5" s="1"/>
  <c r="N87" i="365"/>
  <c r="N89" i="365" s="1"/>
  <c r="D315" i="5" s="1"/>
  <c r="L85" i="319"/>
  <c r="N86" i="69"/>
  <c r="N88" i="69" s="1"/>
  <c r="D60" i="5" s="1"/>
  <c r="L89" i="178"/>
  <c r="N86" i="147"/>
  <c r="N88" i="147" s="1"/>
  <c r="D137" i="5" s="1"/>
  <c r="N87" i="262"/>
  <c r="N89" i="262" s="1"/>
  <c r="D221" i="5" s="1"/>
  <c r="N91" i="282"/>
  <c r="N93" i="282" s="1"/>
  <c r="D239" i="5" s="1"/>
  <c r="N86" i="140"/>
  <c r="N88" i="140" s="1"/>
  <c r="D132" i="5" s="1"/>
  <c r="N87" i="333"/>
  <c r="N89" i="333" s="1"/>
  <c r="D287" i="5" s="1"/>
  <c r="L84" i="297"/>
  <c r="L88" i="157"/>
  <c r="L87" i="177"/>
  <c r="L88" i="177"/>
  <c r="N82" i="227"/>
  <c r="N84" i="227" s="1"/>
  <c r="D188" i="5" s="1"/>
  <c r="N85" i="284"/>
  <c r="N87" i="284" s="1"/>
  <c r="D241" i="5" s="1"/>
  <c r="N93" i="221"/>
  <c r="N95" i="221" s="1"/>
  <c r="D184" i="5" s="1"/>
  <c r="L87" i="189"/>
  <c r="L89" i="180"/>
  <c r="L89" i="268"/>
  <c r="N86" i="26"/>
  <c r="N88" i="26" s="1"/>
  <c r="D18" i="5" s="1"/>
  <c r="L86" i="313"/>
  <c r="L83" i="287"/>
  <c r="L89" i="157"/>
  <c r="L87" i="180"/>
  <c r="N90" i="217"/>
  <c r="N92" i="217" s="1"/>
  <c r="D179" i="5" s="1"/>
  <c r="N86" i="24"/>
  <c r="N88" i="24" s="1"/>
  <c r="D16" i="5" s="1"/>
  <c r="N85" i="75"/>
  <c r="N87" i="75" s="1"/>
  <c r="D66" i="5" s="1"/>
  <c r="N86" i="30"/>
  <c r="N88" i="30" s="1"/>
  <c r="D22" i="5" s="1"/>
  <c r="N85" i="298"/>
  <c r="N87" i="298" s="1"/>
  <c r="D254" i="5" s="1"/>
  <c r="N85" i="325"/>
  <c r="N87" i="325" s="1"/>
  <c r="D280" i="5" s="1"/>
  <c r="N86" i="213"/>
  <c r="N88" i="213" s="1"/>
  <c r="D175" i="5" s="1"/>
  <c r="L83" i="297"/>
  <c r="N86" i="100"/>
  <c r="N88" i="100" s="1"/>
  <c r="D90" i="5" s="1"/>
  <c r="N86" i="53"/>
  <c r="N88" i="53" s="1"/>
  <c r="D45" i="5" s="1"/>
  <c r="L83" i="60"/>
  <c r="L87" i="183"/>
  <c r="N87" i="364"/>
  <c r="N89" i="364" s="1"/>
  <c r="D314" i="5" s="1"/>
  <c r="N86" i="80"/>
  <c r="N88" i="80" s="1"/>
  <c r="D71" i="5" s="1"/>
  <c r="N86" i="231"/>
  <c r="N88" i="231" s="1"/>
  <c r="D191" i="5" s="1"/>
  <c r="N87" i="264"/>
  <c r="N89" i="264" s="1"/>
  <c r="D223" i="5" s="1"/>
  <c r="N88" i="232"/>
  <c r="N90" i="232" s="1"/>
  <c r="D192" i="5" s="1"/>
  <c r="N86" i="135"/>
  <c r="N88" i="135" s="1"/>
  <c r="D126" i="5" s="1"/>
  <c r="N86" i="142"/>
  <c r="N88" i="142" s="1"/>
  <c r="D134" i="5" s="1"/>
  <c r="N86" i="215"/>
  <c r="N88" i="215" s="1"/>
  <c r="D177" i="5" s="1"/>
  <c r="N87" i="332"/>
  <c r="N89" i="332" s="1"/>
  <c r="D286" i="5" s="1"/>
  <c r="N86" i="38"/>
  <c r="N88" i="38" s="1"/>
  <c r="D29" i="5" s="1"/>
  <c r="N86" i="27"/>
  <c r="N88" i="27" s="1"/>
  <c r="D19" i="5" s="1"/>
  <c r="N87" i="240"/>
  <c r="N89" i="240" s="1"/>
  <c r="D200" i="5" s="1"/>
  <c r="L89" i="164"/>
  <c r="L86" i="315"/>
  <c r="L84" i="314"/>
  <c r="N86" i="99"/>
  <c r="N88" i="99" s="1"/>
  <c r="D89" i="5" s="1"/>
  <c r="N86" i="138"/>
  <c r="N88" i="138" s="1"/>
  <c r="D129" i="5" s="1"/>
  <c r="L90" i="176"/>
  <c r="L85" i="294"/>
  <c r="N86" i="102"/>
  <c r="N88" i="102" s="1"/>
  <c r="D92" i="5" s="1"/>
  <c r="L85" i="315"/>
  <c r="L82" i="287"/>
  <c r="N86" i="41"/>
  <c r="N88" i="41" s="1"/>
  <c r="D32" i="5" s="1"/>
  <c r="N91" i="249"/>
  <c r="N93" i="249" s="1"/>
  <c r="D209" i="5" s="1"/>
  <c r="L84" i="294"/>
  <c r="N85" i="286"/>
  <c r="N87" i="286" s="1"/>
  <c r="D243" i="5" s="1"/>
  <c r="L88" i="164"/>
  <c r="L89" i="183"/>
  <c r="L89" i="176"/>
  <c r="N86" i="33"/>
  <c r="N88" i="33" s="1"/>
  <c r="D25" i="5" s="1"/>
  <c r="N86" i="88"/>
  <c r="N88" i="88" s="1"/>
  <c r="D79" i="5" s="1"/>
  <c r="N86" i="29"/>
  <c r="N88" i="29" s="1"/>
  <c r="D21" i="5" s="1"/>
  <c r="N87" i="238"/>
  <c r="N89" i="238" s="1"/>
  <c r="D198" i="5" s="1"/>
  <c r="N87" i="235"/>
  <c r="N89" i="235" s="1"/>
  <c r="D195" i="5" s="1"/>
  <c r="N86" i="149"/>
  <c r="N88" i="149" s="1"/>
  <c r="D135" i="5" s="1"/>
  <c r="N86" i="103"/>
  <c r="N88" i="103" s="1"/>
  <c r="D93" i="5" s="1"/>
  <c r="L89" i="189"/>
  <c r="N86" i="9"/>
  <c r="N88" i="9" s="1"/>
  <c r="D4" i="5" s="1"/>
  <c r="N87" i="295"/>
  <c r="N89" i="295" s="1"/>
  <c r="D251" i="5" s="1"/>
  <c r="N86" i="96"/>
  <c r="N88" i="96" s="1"/>
  <c r="D86" i="5" s="1"/>
  <c r="N86" i="214"/>
  <c r="N88" i="214" s="1"/>
  <c r="D176" i="5" s="1"/>
  <c r="N88" i="275"/>
  <c r="N90" i="275" s="1"/>
  <c r="D233" i="5" s="1"/>
  <c r="N86" i="209"/>
  <c r="N88" i="209" s="1"/>
  <c r="D131" i="5" s="1"/>
  <c r="N86" i="83"/>
  <c r="N88" i="83" s="1"/>
  <c r="D74"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3" l="1"/>
  <c r="N89" i="313" s="1"/>
  <c r="D269" i="5" s="1"/>
  <c r="N90" i="184"/>
  <c r="N92" i="184" s="1"/>
  <c r="D164" i="5" s="1"/>
  <c r="N87" i="239"/>
  <c r="N89" i="239" s="1"/>
  <c r="D199" i="5" s="1"/>
  <c r="N87" i="314"/>
  <c r="N89" i="314" s="1"/>
  <c r="D270" i="5" s="1"/>
  <c r="N87" i="319"/>
  <c r="N89" i="319" s="1"/>
  <c r="D275" i="5" s="1"/>
  <c r="N87" i="316"/>
  <c r="N89" i="316" s="1"/>
  <c r="D272" i="5" s="1"/>
  <c r="N85" i="285"/>
  <c r="N87" i="285" s="1"/>
  <c r="D242" i="5" s="1"/>
  <c r="N90" i="179"/>
  <c r="N92" i="179" s="1"/>
  <c r="D158" i="5" s="1"/>
  <c r="N90" i="174"/>
  <c r="N92" i="174" s="1"/>
  <c r="D154" i="5" s="1"/>
  <c r="N87" i="311"/>
  <c r="N89" i="311" s="1"/>
  <c r="D267" i="5" s="1"/>
  <c r="N91" i="268"/>
  <c r="N93" i="268" s="1"/>
  <c r="D227" i="5" s="1"/>
  <c r="N87" i="318"/>
  <c r="N89" i="318" s="1"/>
  <c r="D274" i="5" s="1"/>
  <c r="N85" i="297"/>
  <c r="N87" i="297" s="1"/>
  <c r="D253" i="5" s="1"/>
  <c r="N90" i="180"/>
  <c r="N92" i="180" s="1"/>
  <c r="D159" i="5" s="1"/>
  <c r="N91" i="178"/>
  <c r="N93" i="178" s="1"/>
  <c r="D157" i="5" s="1"/>
  <c r="N90" i="177"/>
  <c r="N92" i="177" s="1"/>
  <c r="N87" i="317"/>
  <c r="N89" i="317" s="1"/>
  <c r="D273" i="5" s="1"/>
  <c r="N90" i="183"/>
  <c r="N92" i="183" s="1"/>
  <c r="D163" i="5" s="1"/>
  <c r="N91" i="176"/>
  <c r="N93" i="176" s="1"/>
  <c r="D155" i="5" s="1"/>
  <c r="N85" i="287"/>
  <c r="N87" i="287" s="1"/>
  <c r="D244" i="5" s="1"/>
  <c r="N86" i="60"/>
  <c r="N88" i="60" s="1"/>
  <c r="D51" i="5" s="1"/>
  <c r="N91" i="157"/>
  <c r="N93" i="157" s="1"/>
  <c r="D145" i="5" s="1"/>
  <c r="N90" i="189"/>
  <c r="N92" i="189" s="1"/>
  <c r="D169" i="5" s="1"/>
  <c r="N90" i="164"/>
  <c r="N92" i="164" s="1"/>
  <c r="D149" i="5" s="1"/>
  <c r="N87" i="294"/>
  <c r="N89" i="294" s="1"/>
  <c r="D250" i="5" s="1"/>
  <c r="N91" i="158"/>
  <c r="N93" i="158" s="1"/>
  <c r="D146" i="5" s="1"/>
  <c r="N82" i="228"/>
  <c r="N84" i="228" s="1"/>
  <c r="D189" i="5" s="1"/>
  <c r="N91" i="162"/>
  <c r="N93" i="162" s="1"/>
  <c r="D148" i="5" s="1"/>
  <c r="D208" i="5"/>
  <c r="P93" i="248"/>
  <c r="N90" i="172"/>
  <c r="N92" i="172" s="1"/>
  <c r="D153" i="5" s="1"/>
  <c r="N87" i="315"/>
  <c r="N89" i="315" s="1"/>
  <c r="D271"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<sst xmlns="http://schemas.openxmlformats.org/spreadsheetml/2006/main" count="38539" uniqueCount="2344">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</sst>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6">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10"/>
      <color theme="8" tint="-0.249977111117893"/>
      <name val="Arial"/>
      <family val="2"/>
    </font>
    <font>
      <b/>
      <sz val="10"/>
      <color theme="8" tint="-0.249977111117893"/>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3" fontId="0" fillId="0" borderId="0" xfId="0" applyNumberFormat="1" applyFill="1" applyProtection="1"/>
    <xf numFmtId="0" fontId="45" fillId="7" borderId="49" xfId="0" applyFont="1" applyFill="1" applyBorder="1" applyAlignment="1">
      <alignment horizontal="center"/>
    </xf>
    <xf numFmtId="0" fontId="45" fillId="7" borderId="47" xfId="0" applyFont="1" applyFill="1" applyBorder="1" applyAlignment="1">
      <alignment horizontal="center"/>
    </xf>
    <xf numFmtId="170" fontId="44" fillId="7" borderId="15" xfId="0" applyNumberFormat="1" applyFont="1" applyFill="1" applyBorder="1" applyAlignment="1">
      <alignment horizontal="right"/>
    </xf>
    <xf numFmtId="164" fontId="7" fillId="25" borderId="6" xfId="11" applyFont="1" applyFill="1" applyBorder="1" applyProtection="1">
      <protection locked="0"/>
    </xf>
    <xf numFmtId="164" fontId="3" fillId="5" borderId="4" xfId="11" applyFont="1" applyFill="1" applyBorder="1" applyProtection="1">
      <protection locked="0"/>
    </xf>
    <xf numFmtId="164" fontId="3" fillId="16" borderId="63" xfId="11"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ATLÁNTICO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3</xdr:col>
      <xdr:colOff>127000</xdr:colOff>
      <xdr:row>0</xdr:row>
      <xdr:rowOff>190500</xdr:rowOff>
    </xdr:from>
    <xdr:to>
      <xdr:col>3</xdr:col>
      <xdr:colOff>1976515</xdr:colOff>
      <xdr:row>0</xdr:row>
      <xdr:rowOff>1031821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9502321" y="190500"/>
          <a:ext cx="1849515"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797624</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7" sqref="B57"/>
    </sheetView>
  </sheetViews>
  <sheetFormatPr baseColWidth="10" defaultRowHeight="15"/>
  <cols>
    <col min="3" max="3" width="10.42578125" customWidth="1"/>
    <col min="8" max="8" width="83" customWidth="1"/>
    <col min="25" max="25" width="12.42578125" customWidth="1"/>
    <col min="26" max="26" width="9"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9"/>
      <c r="B32" s="669"/>
      <c r="C32" s="669"/>
      <c r="D32" s="669"/>
      <c r="E32" s="669"/>
      <c r="F32" s="669"/>
      <c r="G32" s="669"/>
      <c r="H32" s="669"/>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9"/>
      <c r="B33" s="669"/>
      <c r="C33" s="669"/>
      <c r="D33" s="669"/>
      <c r="E33" s="669"/>
      <c r="F33" s="669"/>
      <c r="G33" s="669"/>
      <c r="H33" s="669"/>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9"/>
      <c r="B34" s="669"/>
      <c r="C34" s="669"/>
      <c r="D34" s="669"/>
      <c r="E34" s="669"/>
      <c r="F34" s="669"/>
      <c r="G34" s="669"/>
      <c r="H34" s="669"/>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9"/>
      <c r="B35" s="669"/>
      <c r="C35" s="669"/>
      <c r="D35" s="669"/>
      <c r="E35" s="669"/>
      <c r="F35" s="669"/>
      <c r="G35" s="669"/>
      <c r="H35" s="669"/>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9"/>
      <c r="B36" s="669"/>
      <c r="C36" s="669"/>
      <c r="D36" s="669"/>
      <c r="E36" s="669"/>
      <c r="F36" s="669"/>
      <c r="G36" s="669"/>
      <c r="H36" s="669"/>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9"/>
      <c r="B37" s="669"/>
      <c r="C37" s="669"/>
      <c r="D37" s="669"/>
      <c r="E37" s="669"/>
      <c r="F37" s="669"/>
      <c r="G37" s="669"/>
      <c r="H37" s="669"/>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9"/>
      <c r="B38" s="669"/>
      <c r="C38" s="669"/>
      <c r="D38" s="669"/>
      <c r="E38" s="669"/>
      <c r="F38" s="669"/>
      <c r="G38" s="669"/>
      <c r="H38" s="669"/>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110" zoomScaleNormal="110" workbookViewId="0">
      <selection activeCell="A2" sqref="A2"/>
    </sheetView>
  </sheetViews>
  <sheetFormatPr baseColWidth="10" defaultRowHeight="15"/>
  <cols>
    <col min="13" max="13" width="11.7109375"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32.85546875" style="181" customWidth="1"/>
    <col min="5" max="5" width="30" style="202" customWidth="1"/>
    <col min="6" max="7" width="11.42578125" customWidth="1"/>
    <col min="8" max="8" width="1.28515625" customWidth="1"/>
    <col min="10" max="10" width="34.42578125" customWidth="1"/>
  </cols>
  <sheetData>
    <row r="1" spans="1:10" ht="96" customHeight="1" thickTop="1" thickBot="1">
      <c r="A1" s="670" t="s">
        <v>1849</v>
      </c>
      <c r="B1" s="671"/>
      <c r="C1" s="671"/>
      <c r="D1" s="672"/>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3955821.8846660778</v>
      </c>
      <c r="G3" t="s">
        <v>980</v>
      </c>
      <c r="J3" s="1"/>
    </row>
    <row r="4" spans="1:10" ht="54" thickTop="1" thickBot="1">
      <c r="A4" s="131" t="s">
        <v>985</v>
      </c>
      <c r="B4" s="132" t="s">
        <v>1169</v>
      </c>
      <c r="C4" s="130" t="s">
        <v>984</v>
      </c>
      <c r="D4" s="177">
        <f>VLOOKUP('200.2'!A88,'200.2'!A37:N108,14,FALSE)</f>
        <v>416508.17726093647</v>
      </c>
      <c r="J4" s="1"/>
    </row>
    <row r="5" spans="1:10" ht="54" thickTop="1" thickBot="1">
      <c r="A5" s="131" t="s">
        <v>986</v>
      </c>
      <c r="B5" s="132" t="s">
        <v>1170</v>
      </c>
      <c r="C5" s="133" t="s">
        <v>987</v>
      </c>
      <c r="D5" s="177">
        <f>VLOOKUP('201.1'!A88,'201.1'!A38:N109,14,FALSE)</f>
        <v>169995.37633719869</v>
      </c>
    </row>
    <row r="6" spans="1:10" ht="54" thickTop="1" thickBot="1">
      <c r="A6" s="131" t="s">
        <v>988</v>
      </c>
      <c r="B6" s="132" t="s">
        <v>1171</v>
      </c>
      <c r="C6" s="133" t="s">
        <v>987</v>
      </c>
      <c r="D6" s="177">
        <f>VLOOKUP('201.2'!A88,'201.2'!A39:N110,14,FALSE)</f>
        <v>183743.94233865046</v>
      </c>
    </row>
    <row r="7" spans="1:10" ht="70.5" customHeight="1" thickTop="1" thickBot="1">
      <c r="A7" s="131" t="s">
        <v>989</v>
      </c>
      <c r="B7" s="132" t="s">
        <v>1172</v>
      </c>
      <c r="C7" s="133" t="s">
        <v>987</v>
      </c>
      <c r="D7" s="177">
        <f>VLOOKUP('201.3'!A88,'201.3'!A40:N111,14,FALSE)</f>
        <v>42723.877353205651</v>
      </c>
    </row>
    <row r="8" spans="1:10" ht="54" thickTop="1" thickBot="1">
      <c r="A8" s="131" t="s">
        <v>990</v>
      </c>
      <c r="B8" s="132" t="s">
        <v>1173</v>
      </c>
      <c r="C8" s="133" t="s">
        <v>987</v>
      </c>
      <c r="D8" s="178">
        <f>VLOOKUP('201.4'!A88,'201.4'!A41:N112,14,FALSE)</f>
        <v>64408.05148562594</v>
      </c>
    </row>
    <row r="9" spans="1:10" ht="54" thickTop="1" thickBot="1">
      <c r="A9" s="131" t="s">
        <v>991</v>
      </c>
      <c r="B9" s="132" t="s">
        <v>1170</v>
      </c>
      <c r="C9" s="133" t="s">
        <v>1845</v>
      </c>
      <c r="D9" s="178">
        <f>VLOOKUP('201.5'!A88,'201.5'!A42:N113,14,FALSE)</f>
        <v>169995.37633719869</v>
      </c>
    </row>
    <row r="10" spans="1:10" ht="54" thickTop="1" thickBot="1">
      <c r="A10" s="131" t="s">
        <v>992</v>
      </c>
      <c r="B10" s="132" t="s">
        <v>1171</v>
      </c>
      <c r="C10" s="133" t="s">
        <v>1845</v>
      </c>
      <c r="D10" s="178">
        <f>VLOOKUP('201.6'!A88,'201.6'!A43:N114,14,FALSE)</f>
        <v>183743.94233865046</v>
      </c>
    </row>
    <row r="11" spans="1:10" ht="54" thickTop="1" thickBot="1">
      <c r="A11" s="131" t="s">
        <v>993</v>
      </c>
      <c r="B11" s="132" t="s">
        <v>1171</v>
      </c>
      <c r="C11" s="133" t="s">
        <v>387</v>
      </c>
      <c r="D11" s="178">
        <f>VLOOKUP('201.7'!A88,'201.7'!A44:N115,14,FALSE)</f>
        <v>180718.73661152803</v>
      </c>
    </row>
    <row r="12" spans="1:10" ht="54" thickTop="1" thickBot="1">
      <c r="A12" s="131" t="s">
        <v>994</v>
      </c>
      <c r="B12" s="132" t="s">
        <v>1174</v>
      </c>
      <c r="C12" s="133" t="s">
        <v>233</v>
      </c>
      <c r="D12" s="178">
        <f>VLOOKUP('201.8'!A88,'201.8'!A45:N116,14,FALSE)</f>
        <v>17962.807887628653</v>
      </c>
    </row>
    <row r="13" spans="1:10" ht="54" thickTop="1" thickBot="1">
      <c r="A13" s="131" t="s">
        <v>995</v>
      </c>
      <c r="B13" s="132" t="s">
        <v>1175</v>
      </c>
      <c r="C13" s="133" t="s">
        <v>233</v>
      </c>
      <c r="D13" s="178">
        <f>VLOOKUP('201.9'!A88,'201.9'!A46:N117,14,FALSE)</f>
        <v>17666.876111867903</v>
      </c>
    </row>
    <row r="14" spans="1:10" ht="54" thickTop="1" thickBot="1">
      <c r="A14" s="131" t="s">
        <v>996</v>
      </c>
      <c r="B14" s="132" t="s">
        <v>1176</v>
      </c>
      <c r="C14" s="133" t="s">
        <v>144</v>
      </c>
      <c r="D14" s="178">
        <f>VLOOKUP('201.10'!A88,'201.10'!A47:N118,14,FALSE)</f>
        <v>7020.000858754509</v>
      </c>
    </row>
    <row r="15" spans="1:10" ht="54" thickTop="1" thickBot="1">
      <c r="A15" s="131" t="s">
        <v>997</v>
      </c>
      <c r="B15" s="132" t="s">
        <v>1177</v>
      </c>
      <c r="C15" s="133" t="s">
        <v>998</v>
      </c>
      <c r="D15" s="178">
        <f>VLOOKUP('201.11'!A88,'201.11'!A48:N119,14,FALSE)</f>
        <v>1691.6646914807334</v>
      </c>
    </row>
    <row r="16" spans="1:10" ht="54" thickTop="1" thickBot="1">
      <c r="A16" s="131" t="s">
        <v>999</v>
      </c>
      <c r="B16" s="132" t="s">
        <v>1178</v>
      </c>
      <c r="C16" s="133" t="s">
        <v>1845</v>
      </c>
      <c r="D16" s="178">
        <f>VLOOKUP('201.12'!A88,'201.12'!A49:N120,14,FALSE)</f>
        <v>131996.44630521513</v>
      </c>
    </row>
    <row r="17" spans="1:4" ht="64.5" thickTop="1" thickBot="1">
      <c r="A17" s="134" t="s">
        <v>1000</v>
      </c>
      <c r="B17" s="135" t="s">
        <v>1179</v>
      </c>
      <c r="C17" s="133" t="s">
        <v>1845</v>
      </c>
      <c r="D17" s="178">
        <f>VLOOKUP('201.13'!A88,'201.13'!A50:N121,14,FALSE)</f>
        <v>119494.90010702907</v>
      </c>
    </row>
    <row r="18" spans="1:4" ht="54" thickTop="1" thickBot="1">
      <c r="A18" s="131" t="s">
        <v>1001</v>
      </c>
      <c r="B18" s="132" t="s">
        <v>1180</v>
      </c>
      <c r="C18" s="133" t="s">
        <v>144</v>
      </c>
      <c r="D18" s="178">
        <f>VLOOKUP('201.14'!A88,'201.14'!A51:N122,14,FALSE)</f>
        <v>43119.09571100786</v>
      </c>
    </row>
    <row r="19" spans="1:4" ht="54" thickTop="1" thickBot="1">
      <c r="A19" s="131" t="s">
        <v>1002</v>
      </c>
      <c r="B19" s="132" t="s">
        <v>1181</v>
      </c>
      <c r="C19" s="133" t="s">
        <v>144</v>
      </c>
      <c r="D19" s="178">
        <f>VLOOKUP('201.15'!A88,'201.15'!A52:N123,14,FALSE)</f>
        <v>52965.864784974139</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99464.494972705274</v>
      </c>
    </row>
    <row r="22" spans="1:4" ht="54" thickTop="1" thickBot="1">
      <c r="A22" s="131" t="s">
        <v>1005</v>
      </c>
      <c r="B22" s="132" t="s">
        <v>1184</v>
      </c>
      <c r="C22" s="133" t="s">
        <v>1845</v>
      </c>
      <c r="D22" s="178">
        <f>VLOOKUP('201.18'!A88,'201.18'!A55:N126,14,FALSE)</f>
        <v>99464.494972705274</v>
      </c>
    </row>
    <row r="23" spans="1:4" ht="54" thickTop="1" thickBot="1">
      <c r="A23" s="131" t="s">
        <v>1006</v>
      </c>
      <c r="B23" s="132" t="s">
        <v>1185</v>
      </c>
      <c r="C23" s="133" t="s">
        <v>144</v>
      </c>
      <c r="D23" s="178">
        <f>VLOOKUP('201.19'!A88,'201.19'!A56:N127,14,FALSE)</f>
        <v>11395.240773222285</v>
      </c>
    </row>
    <row r="24" spans="1:4" ht="54" thickTop="1" thickBot="1">
      <c r="A24" s="131" t="s">
        <v>1007</v>
      </c>
      <c r="B24" s="132" t="s">
        <v>1186</v>
      </c>
      <c r="C24" s="133" t="s">
        <v>144</v>
      </c>
      <c r="D24" s="178">
        <f>VLOOKUP('201.20'!A88,'201.20'!A57:N128,14,FALSE)</f>
        <v>2246.0117910247295</v>
      </c>
    </row>
    <row r="25" spans="1:4" ht="54" thickTop="1" thickBot="1">
      <c r="A25" s="131" t="s">
        <v>1008</v>
      </c>
      <c r="B25" s="132" t="s">
        <v>1187</v>
      </c>
      <c r="C25" s="133" t="s">
        <v>144</v>
      </c>
      <c r="D25" s="178">
        <f>VLOOKUP('201.21'!A88,'201.21'!A58:N129,14,FALSE)</f>
        <v>7899.9902248468679</v>
      </c>
    </row>
    <row r="26" spans="1:4" ht="54" thickTop="1" thickBot="1">
      <c r="A26" s="131" t="s">
        <v>1425</v>
      </c>
      <c r="B26" s="132" t="s">
        <v>1413</v>
      </c>
      <c r="C26" s="133" t="s">
        <v>1845</v>
      </c>
      <c r="D26" s="178">
        <f>VLOOKUP('203.1'!A88,'203.1'!A59:N130,14,FALSE)</f>
        <v>1035770.063515798</v>
      </c>
    </row>
    <row r="27" spans="1:4" ht="54" thickTop="1" thickBot="1">
      <c r="A27" s="131" t="s">
        <v>1426</v>
      </c>
      <c r="B27" s="132" t="s">
        <v>1417</v>
      </c>
      <c r="C27" s="133" t="s">
        <v>1845</v>
      </c>
      <c r="D27" s="178">
        <f>VLOOKUP('203.2'!A88,'203.2'!A60:N131,14,FALSE)</f>
        <v>1251657.1727515699</v>
      </c>
    </row>
    <row r="28" spans="1:4" ht="54" thickTop="1" thickBot="1">
      <c r="A28" s="131" t="s">
        <v>1427</v>
      </c>
      <c r="B28" s="132" t="s">
        <v>1418</v>
      </c>
      <c r="C28" s="133" t="s">
        <v>1845</v>
      </c>
      <c r="D28" s="178">
        <f>VLOOKUP('203.3'!A88,'203.3'!A61:N132,14,FALSE)</f>
        <v>1405862.2507771214</v>
      </c>
    </row>
    <row r="29" spans="1:4" ht="54" thickTop="1" thickBot="1">
      <c r="A29" s="131" t="s">
        <v>1428</v>
      </c>
      <c r="B29" s="132" t="s">
        <v>1419</v>
      </c>
      <c r="C29" s="133" t="s">
        <v>1845</v>
      </c>
      <c r="D29" s="178">
        <f>VLOOKUP('203.4'!A88,'203.4'!A62:N133,14,FALSE)</f>
        <v>655718.37306249875</v>
      </c>
    </row>
    <row r="30" spans="1:4" ht="54" thickTop="1" thickBot="1">
      <c r="A30" s="131" t="s">
        <v>1429</v>
      </c>
      <c r="B30" s="132" t="s">
        <v>1420</v>
      </c>
      <c r="C30" s="133" t="s">
        <v>1845</v>
      </c>
      <c r="D30" s="178">
        <f>VLOOKUP('203.5'!A88,'203.5'!A63:N134,14,FALSE)</f>
        <v>756762.50091286656</v>
      </c>
    </row>
    <row r="31" spans="1:4" ht="54" thickTop="1" thickBot="1">
      <c r="A31" s="131" t="s">
        <v>1430</v>
      </c>
      <c r="B31" s="132" t="s">
        <v>1421</v>
      </c>
      <c r="C31" s="133" t="s">
        <v>1845</v>
      </c>
      <c r="D31" s="178">
        <f>VLOOKUP('203.6'!A88,'203.6'!A64:N135,14,FALSE)</f>
        <v>821063.30954491883</v>
      </c>
    </row>
    <row r="32" spans="1:4" ht="54" thickTop="1" thickBot="1">
      <c r="A32" s="131" t="s">
        <v>1431</v>
      </c>
      <c r="B32" s="132" t="s">
        <v>1422</v>
      </c>
      <c r="C32" s="133" t="s">
        <v>1845</v>
      </c>
      <c r="D32" s="178">
        <f>VLOOKUP('203.7'!A88,'203.7'!A65:N136,14,FALSE)</f>
        <v>265427.49673394032</v>
      </c>
    </row>
    <row r="33" spans="1:4" ht="54" thickTop="1" thickBot="1">
      <c r="A33" s="131" t="s">
        <v>1432</v>
      </c>
      <c r="B33" s="132" t="s">
        <v>1871</v>
      </c>
      <c r="C33" s="133" t="s">
        <v>1845</v>
      </c>
      <c r="D33" s="178">
        <f>VLOOKUP('203.8'!A88,'203.8'!A66:N137,14,FALSE)</f>
        <v>385431.36260545265</v>
      </c>
    </row>
    <row r="34" spans="1:4" ht="54" thickTop="1" thickBot="1">
      <c r="A34" s="131" t="s">
        <v>1433</v>
      </c>
      <c r="B34" s="132" t="s">
        <v>1424</v>
      </c>
      <c r="C34" s="133" t="s">
        <v>1845</v>
      </c>
      <c r="D34" s="178">
        <f>VLOOKUP('203.9'!A88,'203.9'!A67:N138,14,FALSE)</f>
        <v>407829.87971512991</v>
      </c>
    </row>
    <row r="35" spans="1:4" ht="54" thickTop="1" thickBot="1">
      <c r="A35" s="131" t="s">
        <v>1434</v>
      </c>
      <c r="B35" s="132" t="s">
        <v>1414</v>
      </c>
      <c r="C35" s="133" t="s">
        <v>1845</v>
      </c>
      <c r="D35" s="178">
        <f>VLOOKUP('203.10'!A88,'203.10'!A68:N139,14,FALSE)</f>
        <v>211434.02404052849</v>
      </c>
    </row>
    <row r="36" spans="1:4" ht="54" thickTop="1" thickBot="1">
      <c r="A36" s="131" t="s">
        <v>1435</v>
      </c>
      <c r="B36" s="132" t="s">
        <v>1415</v>
      </c>
      <c r="C36" s="133" t="s">
        <v>1845</v>
      </c>
      <c r="D36" s="178">
        <f>VLOOKUP('203.11'!A88,'203.11'!A69:N140,14,FALSE)</f>
        <v>293801.06533859094</v>
      </c>
    </row>
    <row r="37" spans="1:4" ht="54" thickTop="1" thickBot="1">
      <c r="A37" s="131" t="s">
        <v>1436</v>
      </c>
      <c r="B37" s="216" t="s">
        <v>1416</v>
      </c>
      <c r="C37" s="133" t="s">
        <v>1845</v>
      </c>
      <c r="D37" s="178">
        <f>VLOOKUP('203.12'!A88,'203.12'!A70:N141,14,FALSE)</f>
        <v>305436.65864231938</v>
      </c>
    </row>
    <row r="38" spans="1:4" ht="54" thickTop="1" thickBot="1">
      <c r="A38" s="131" t="s">
        <v>1009</v>
      </c>
      <c r="B38" s="132" t="s">
        <v>1188</v>
      </c>
      <c r="C38" s="133" t="s">
        <v>387</v>
      </c>
      <c r="D38" s="178">
        <f>VLOOKUP('210.1.1'!A88,'210.1.1'!A71:N142,14,FALSE)</f>
        <v>17140.349882865139</v>
      </c>
    </row>
    <row r="39" spans="1:4" ht="54" thickTop="1" thickBot="1">
      <c r="A39" s="131" t="s">
        <v>1010</v>
      </c>
      <c r="B39" s="132" t="s">
        <v>1189</v>
      </c>
      <c r="C39" s="133" t="s">
        <v>387</v>
      </c>
      <c r="D39" s="178">
        <f>VLOOKUP('210.1.2'!A88,'210.1.2'!A72:N143,14,FALSE)</f>
        <v>4478.2818992868451</v>
      </c>
    </row>
    <row r="40" spans="1:4" ht="54" thickTop="1" thickBot="1">
      <c r="A40" s="131" t="s">
        <v>1011</v>
      </c>
      <c r="B40" s="132" t="s">
        <v>1190</v>
      </c>
      <c r="C40" s="133" t="s">
        <v>387</v>
      </c>
      <c r="D40" s="178">
        <f>VLOOKUP('210.2.1'!A90,'210.2.1'!A73:N144,14,FALSE)</f>
        <v>34862.604531032615</v>
      </c>
    </row>
    <row r="41" spans="1:4" ht="54" thickTop="1" thickBot="1">
      <c r="A41" s="131" t="s">
        <v>1012</v>
      </c>
      <c r="B41" s="132" t="s">
        <v>1191</v>
      </c>
      <c r="C41" s="133" t="s">
        <v>387</v>
      </c>
      <c r="D41" s="178">
        <f>VLOOKUP('210.2.2'!A88,'210.2.2'!A74:N145,14,FALSE)</f>
        <v>17140.349882865139</v>
      </c>
    </row>
    <row r="42" spans="1:4" ht="54" thickTop="1" thickBot="1">
      <c r="A42" s="131" t="s">
        <v>1013</v>
      </c>
      <c r="B42" s="132" t="s">
        <v>1192</v>
      </c>
      <c r="C42" s="133" t="s">
        <v>387</v>
      </c>
      <c r="D42" s="178">
        <f>VLOOKUP('210.2.3'!A91,'210.2.3'!A91:N146,14,FALSE)</f>
        <v>22200.536547454314</v>
      </c>
    </row>
    <row r="43" spans="1:4" ht="54" thickTop="1" thickBot="1">
      <c r="A43" s="131" t="s">
        <v>1014</v>
      </c>
      <c r="B43" s="132" t="s">
        <v>1193</v>
      </c>
      <c r="C43" s="133" t="s">
        <v>387</v>
      </c>
      <c r="D43" s="178">
        <f>VLOOKUP('210.2.4'!A88,'210.2.4'!A88:N147,14,FALSE)</f>
        <v>4478.2818992868451</v>
      </c>
    </row>
    <row r="44" spans="1:4" ht="54" thickTop="1" thickBot="1">
      <c r="A44" s="131" t="s">
        <v>1015</v>
      </c>
      <c r="B44" s="132" t="s">
        <v>1194</v>
      </c>
      <c r="C44" s="133" t="s">
        <v>387</v>
      </c>
      <c r="D44" s="178">
        <f>VLOOKUP('211.1'!A88,'211.1'!A88:N148,14,FALSE)</f>
        <v>11843.032094624654</v>
      </c>
    </row>
    <row r="45" spans="1:4" ht="54" thickTop="1" thickBot="1">
      <c r="A45" s="131" t="s">
        <v>1016</v>
      </c>
      <c r="B45" s="132" t="s">
        <v>1195</v>
      </c>
      <c r="C45" s="133" t="s">
        <v>387</v>
      </c>
      <c r="D45" s="178">
        <f>VLOOKUP('220.1'!A88,'220.1'!A88:N149,14,FALSE)</f>
        <v>18483.611050027808</v>
      </c>
    </row>
    <row r="46" spans="1:4" ht="54" thickTop="1" thickBot="1">
      <c r="A46" s="131" t="s">
        <v>1017</v>
      </c>
      <c r="B46" s="132" t="s">
        <v>1196</v>
      </c>
      <c r="C46" s="133" t="s">
        <v>387</v>
      </c>
      <c r="D46" s="178">
        <f>VLOOKUP('221.1'!A88,'221.1'!A88:N150,14,FALSE)</f>
        <v>12624.68203787944</v>
      </c>
    </row>
    <row r="47" spans="1:4" ht="54" thickTop="1" thickBot="1">
      <c r="A47" s="131" t="s">
        <v>1018</v>
      </c>
      <c r="B47" s="132" t="s">
        <v>1197</v>
      </c>
      <c r="C47" s="133" t="s">
        <v>387</v>
      </c>
      <c r="D47" s="178">
        <f>VLOOKUP('221.2'!A88,'221.2'!A88:N151,14,FALSE)</f>
        <v>8077.9117011572689</v>
      </c>
    </row>
    <row r="48" spans="1:4" ht="64.5" thickTop="1" thickBot="1">
      <c r="A48" s="131" t="s">
        <v>1441</v>
      </c>
      <c r="B48" s="132" t="s">
        <v>1438</v>
      </c>
      <c r="C48" s="133" t="s">
        <v>233</v>
      </c>
      <c r="D48" s="178">
        <f>VLOOKUP('223.1'!A88,'223.1'!A88:N152,14,FALSE)</f>
        <v>10567.933101171015</v>
      </c>
    </row>
    <row r="49" spans="1:4" ht="54" thickTop="1" thickBot="1">
      <c r="A49" s="131" t="s">
        <v>1442</v>
      </c>
      <c r="B49" s="132" t="s">
        <v>1439</v>
      </c>
      <c r="C49" s="133" t="s">
        <v>233</v>
      </c>
      <c r="D49" s="178">
        <f>VLOOKUP('223.2'!A88,'223.2'!A88:N153,14,FALSE)</f>
        <v>13399.50881739457</v>
      </c>
    </row>
    <row r="50" spans="1:4" ht="54" thickTop="1" thickBot="1">
      <c r="A50" s="131" t="s">
        <v>1443</v>
      </c>
      <c r="B50" s="132" t="s">
        <v>1440</v>
      </c>
      <c r="C50" s="133" t="s">
        <v>387</v>
      </c>
      <c r="D50" s="178">
        <f>VLOOKUP('223.3.1'!A88,'223.3.1'!A88:N154,14,FALSE)</f>
        <v>73113</v>
      </c>
    </row>
    <row r="51" spans="1:4" ht="64.5" thickTop="1" thickBot="1">
      <c r="A51" s="131" t="s">
        <v>1444</v>
      </c>
      <c r="B51" s="132" t="s">
        <v>1446</v>
      </c>
      <c r="C51" s="133" t="s">
        <v>387</v>
      </c>
      <c r="D51" s="178">
        <f>VLOOKUP('223.3.2'!A88,'223.3.2'!A88:N155,14,FALSE)</f>
        <v>85194.4709006224</v>
      </c>
    </row>
    <row r="52" spans="1:4" ht="54" thickTop="1" thickBot="1">
      <c r="A52" s="131" t="s">
        <v>1445</v>
      </c>
      <c r="B52" s="132" t="s">
        <v>1447</v>
      </c>
      <c r="C52" s="133" t="s">
        <v>387</v>
      </c>
      <c r="D52" s="178">
        <f>VLOOKUP('223.3.3'!A88,'223.3.3'!A88:N156,14,FALSE)</f>
        <v>118370.44383331839</v>
      </c>
    </row>
    <row r="53" spans="1:4" ht="54" thickTop="1" thickBot="1">
      <c r="A53" s="137" t="s">
        <v>1019</v>
      </c>
      <c r="B53" s="138" t="s">
        <v>1956</v>
      </c>
      <c r="C53" s="133" t="s">
        <v>233</v>
      </c>
      <c r="D53" s="178">
        <f>VLOOKUP('230.1'!A88,'230.1'!A88:N157,14,FALSE)</f>
        <v>3925.9179440683124</v>
      </c>
    </row>
    <row r="54" spans="1:4" ht="54" thickTop="1" thickBot="1">
      <c r="A54" s="137" t="s">
        <v>1020</v>
      </c>
      <c r="B54" s="138" t="s">
        <v>1198</v>
      </c>
      <c r="C54" s="133" t="s">
        <v>233</v>
      </c>
      <c r="D54" s="178">
        <f>VLOOKUP('231.1'!A88,'231.1'!A88:N159,14,FALSE)</f>
        <v>9457.8821921956715</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11987.012871492621</v>
      </c>
    </row>
    <row r="57" spans="1:4" ht="54" thickTop="1" thickBot="1">
      <c r="A57" s="137" t="s">
        <v>1451</v>
      </c>
      <c r="B57" s="138" t="s">
        <v>1452</v>
      </c>
      <c r="C57" s="133" t="s">
        <v>233</v>
      </c>
      <c r="D57" s="178">
        <f>VLOOKUP('233.10'!A88,'233.10'!A88:N162,14,FALSE)</f>
        <v>29930.889553405912</v>
      </c>
    </row>
    <row r="58" spans="1:4" ht="54" thickTop="1" thickBot="1">
      <c r="A58" s="137" t="s">
        <v>1022</v>
      </c>
      <c r="B58" s="138" t="s">
        <v>1453</v>
      </c>
      <c r="C58" s="133" t="s">
        <v>233</v>
      </c>
      <c r="D58" s="178">
        <f>VLOOKUP('234.1'!A88,'234.1'!A88:N163,14,FALSE)</f>
        <v>1292.7615922123157</v>
      </c>
    </row>
    <row r="59" spans="1:4" ht="54" thickTop="1" thickBot="1">
      <c r="A59" s="137" t="s">
        <v>1456</v>
      </c>
      <c r="B59" s="138" t="s">
        <v>1457</v>
      </c>
      <c r="C59" s="133" t="s">
        <v>387</v>
      </c>
      <c r="D59" s="178">
        <f>VLOOKUP('235.1'!A88,'235.1'!A88:N164,14,FALSE)</f>
        <v>64651.091738761446</v>
      </c>
    </row>
    <row r="60" spans="1:4" ht="54" thickTop="1" thickBot="1">
      <c r="A60" s="139" t="s">
        <v>1458</v>
      </c>
      <c r="B60" s="138" t="s">
        <v>1459</v>
      </c>
      <c r="C60" s="133" t="s">
        <v>387</v>
      </c>
      <c r="D60" s="178">
        <f>VLOOKUP('235.10'!A88,'235.10'!A88:N165,14,FALSE)</f>
        <v>19962.232721363103</v>
      </c>
    </row>
    <row r="61" spans="1:4" ht="54" thickTop="1" thickBot="1">
      <c r="A61" s="139" t="s">
        <v>1460</v>
      </c>
      <c r="B61" s="138" t="s">
        <v>1461</v>
      </c>
      <c r="C61" s="133" t="s">
        <v>377</v>
      </c>
      <c r="D61" s="178">
        <f>VLOOKUP('235.11'!A88,'235.11'!A88:N166,14,FALSE)</f>
        <v>558.6107377174792</v>
      </c>
    </row>
    <row r="62" spans="1:4" ht="54" thickTop="1" thickBot="1">
      <c r="A62" s="139" t="s">
        <v>1462</v>
      </c>
      <c r="B62" s="138" t="s">
        <v>1873</v>
      </c>
      <c r="C62" s="133" t="s">
        <v>387</v>
      </c>
      <c r="D62" s="178">
        <f>VLOOKUP('236.1'!A88,'236.1'!A88:N167,14,FALSE)</f>
        <v>108762.38876562797</v>
      </c>
    </row>
    <row r="63" spans="1:4" ht="54" thickTop="1" thickBot="1">
      <c r="A63" s="139" t="s">
        <v>1465</v>
      </c>
      <c r="B63" s="138" t="s">
        <v>1874</v>
      </c>
      <c r="C63" s="133" t="s">
        <v>387</v>
      </c>
      <c r="D63" s="178">
        <f>VLOOKUP('236.10'!A87,'236.10'!A87:N168,14,FALSE)</f>
        <v>19962.232721363103</v>
      </c>
    </row>
    <row r="64" spans="1:4" ht="54" thickTop="1" thickBot="1">
      <c r="A64" s="139" t="s">
        <v>1466</v>
      </c>
      <c r="B64" s="140" t="s">
        <v>1467</v>
      </c>
      <c r="C64" s="174" t="s">
        <v>377</v>
      </c>
      <c r="D64" s="178">
        <f>VLOOKUP('236.11'!A88,'236.11'!A88:N169,14,FALSE)</f>
        <v>1110.0019505533107</v>
      </c>
    </row>
    <row r="65" spans="1:4" ht="54" thickTop="1" thickBot="1">
      <c r="A65" s="137" t="s">
        <v>1023</v>
      </c>
      <c r="B65" s="138" t="s">
        <v>1199</v>
      </c>
      <c r="C65" s="133" t="s">
        <v>233</v>
      </c>
      <c r="D65" s="178">
        <f>VLOOKUP('310.1'!A87,'310.1'!A87:N170,14,FALSE)</f>
        <v>1273.0955386006901</v>
      </c>
    </row>
    <row r="66" spans="1:4" ht="54" thickTop="1" thickBot="1">
      <c r="A66" s="137" t="s">
        <v>1024</v>
      </c>
      <c r="B66" s="138" t="s">
        <v>1200</v>
      </c>
      <c r="C66" s="133" t="s">
        <v>387</v>
      </c>
      <c r="D66" s="178">
        <f>VLOOKUP('311.1'!A87,'311.1'!A87:N171,14,FALSE)</f>
        <v>67387.649551317358</v>
      </c>
    </row>
    <row r="67" spans="1:4" ht="54" thickTop="1" thickBot="1">
      <c r="A67" s="137" t="s">
        <v>1025</v>
      </c>
      <c r="B67" s="138" t="s">
        <v>1201</v>
      </c>
      <c r="C67" s="133" t="s">
        <v>998</v>
      </c>
      <c r="D67" s="178">
        <f>VLOOKUP('312.1'!A88,'312.1'!A88:N172,14,FALSE)</f>
        <v>8531.2530317001128</v>
      </c>
    </row>
    <row r="68" spans="1:4" ht="54" thickTop="1" thickBot="1">
      <c r="A68" s="137" t="s">
        <v>1026</v>
      </c>
      <c r="B68" s="138" t="s">
        <v>1202</v>
      </c>
      <c r="C68" s="133" t="s">
        <v>998</v>
      </c>
      <c r="D68" s="178">
        <f>VLOOKUP('312.2'!A88,'312.2'!A88:N173,14,FALSE)</f>
        <v>5403.1269200767383</v>
      </c>
    </row>
    <row r="69" spans="1:4" ht="54" thickTop="1" thickBot="1">
      <c r="A69" s="137" t="s">
        <v>1027</v>
      </c>
      <c r="B69" s="138" t="s">
        <v>1203</v>
      </c>
      <c r="C69" s="133" t="s">
        <v>1464</v>
      </c>
      <c r="D69" s="178">
        <f>VLOOKUP('312.3'!A87,'312.3'!A87:N174,14,FALSE)</f>
        <v>2015.9672791287926</v>
      </c>
    </row>
    <row r="70" spans="1:4" ht="54" thickTop="1" thickBot="1">
      <c r="A70" s="137" t="s">
        <v>1028</v>
      </c>
      <c r="B70" s="138" t="s">
        <v>1204</v>
      </c>
      <c r="C70" s="133" t="s">
        <v>387</v>
      </c>
      <c r="D70" s="179">
        <f>VLOOKUP('312.4'!A88,'312.4'!A88:N175,14,FALSE)</f>
        <v>67379.88753140904</v>
      </c>
    </row>
    <row r="71" spans="1:4" ht="54" thickTop="1" thickBot="1">
      <c r="A71" s="137" t="s">
        <v>1029</v>
      </c>
      <c r="B71" s="138" t="s">
        <v>1469</v>
      </c>
      <c r="C71" s="133" t="s">
        <v>387</v>
      </c>
      <c r="D71" s="179">
        <f>VLOOKUP('320.1'!A88,'320.1'!A88:N176,14,FALSE)</f>
        <v>100902.64679328776</v>
      </c>
    </row>
    <row r="72" spans="1:4" ht="54" thickTop="1" thickBot="1">
      <c r="A72" s="137" t="s">
        <v>1030</v>
      </c>
      <c r="B72" s="138" t="s">
        <v>1470</v>
      </c>
      <c r="C72" s="133" t="s">
        <v>387</v>
      </c>
      <c r="D72" s="179">
        <f>VLOOKUP('320.2'!A88,'320.2'!A88:N177,14,FALSE)</f>
        <v>100902.64679328776</v>
      </c>
    </row>
    <row r="73" spans="1:4" ht="54" thickTop="1" thickBot="1">
      <c r="A73" s="137" t="s">
        <v>1473</v>
      </c>
      <c r="B73" s="138" t="s">
        <v>1474</v>
      </c>
      <c r="C73" s="133" t="s">
        <v>387</v>
      </c>
      <c r="D73" s="179">
        <f>VLOOKUP('320.3'!A88,'320.3'!A88:N178,14,FALSE)</f>
        <v>82865.11509679645</v>
      </c>
    </row>
    <row r="74" spans="1:4" ht="54" thickTop="1" thickBot="1">
      <c r="A74" s="137" t="s">
        <v>1475</v>
      </c>
      <c r="B74" s="138" t="s">
        <v>1476</v>
      </c>
      <c r="C74" s="133" t="s">
        <v>387</v>
      </c>
      <c r="D74" s="179">
        <f>VLOOKUP('320.4'!A88,'320.4'!A88:N179,14,FALSE)</f>
        <v>116689.82252139012</v>
      </c>
    </row>
    <row r="75" spans="1:4" ht="54" thickTop="1" thickBot="1">
      <c r="A75" s="137" t="s">
        <v>1477</v>
      </c>
      <c r="B75" s="138" t="s">
        <v>1478</v>
      </c>
      <c r="C75" s="133" t="s">
        <v>387</v>
      </c>
      <c r="D75" s="179">
        <f>VLOOKUP('320.5'!A88,'320.5'!A88:N180,14,FALSE)</f>
        <v>116689.82252139012</v>
      </c>
    </row>
    <row r="76" spans="1:4" ht="54" thickTop="1" thickBot="1">
      <c r="A76" s="137" t="s">
        <v>1479</v>
      </c>
      <c r="B76" s="138" t="s">
        <v>1480</v>
      </c>
      <c r="C76" s="133" t="s">
        <v>387</v>
      </c>
      <c r="D76" s="179">
        <f>VLOOKUP('320.6'!A88,'320.6'!A88:N181,14,FALSE)</f>
        <v>98652.29082489881</v>
      </c>
    </row>
    <row r="77" spans="1:4" ht="54" thickTop="1" thickBot="1">
      <c r="A77" s="137" t="s">
        <v>1031</v>
      </c>
      <c r="B77" s="138" t="s">
        <v>1481</v>
      </c>
      <c r="C77" s="133" t="s">
        <v>387</v>
      </c>
      <c r="D77" s="179">
        <f>VLOOKUP('330.1'!A88,'330.1'!A88:N182,14,FALSE)</f>
        <v>137708.76007781015</v>
      </c>
    </row>
    <row r="78" spans="1:4" ht="54" thickTop="1" thickBot="1">
      <c r="A78" s="139" t="s">
        <v>1032</v>
      </c>
      <c r="B78" s="138" t="s">
        <v>1482</v>
      </c>
      <c r="C78" s="133" t="s">
        <v>387</v>
      </c>
      <c r="D78" s="179">
        <f>VLOOKUP('330.2'!A88,'330.1'!A88:N183,14,FALSE)</f>
        <v>137708.76007781015</v>
      </c>
    </row>
    <row r="79" spans="1:4" ht="54" thickTop="1" thickBot="1">
      <c r="A79" s="139" t="s">
        <v>1483</v>
      </c>
      <c r="B79" s="140" t="s">
        <v>1484</v>
      </c>
      <c r="C79" s="133" t="s">
        <v>387</v>
      </c>
      <c r="D79" s="179">
        <f>VLOOKUP('330.3'!A88,'330.3'!A88:N184,14,FALSE)</f>
        <v>132683.89776291046</v>
      </c>
    </row>
    <row r="80" spans="1:4" ht="54" thickTop="1" thickBot="1">
      <c r="A80" s="139" t="s">
        <v>1485</v>
      </c>
      <c r="B80" s="140" t="s">
        <v>1486</v>
      </c>
      <c r="C80" s="133" t="s">
        <v>387</v>
      </c>
      <c r="D80" s="179">
        <f>VLOOKUP('330.4'!A88,'330.4'!A88:N185,14,FALSE)</f>
        <v>153495.93580591254</v>
      </c>
    </row>
    <row r="81" spans="1:4" ht="54" thickTop="1" thickBot="1">
      <c r="A81" s="139" t="s">
        <v>1487</v>
      </c>
      <c r="B81" s="140" t="s">
        <v>1488</v>
      </c>
      <c r="C81" s="133" t="s">
        <v>387</v>
      </c>
      <c r="D81" s="179">
        <f>VLOOKUP('330.5'!A88,'330.5'!A88:N186,14,FALSE)</f>
        <v>130403.62844860618</v>
      </c>
    </row>
    <row r="82" spans="1:4" ht="54" thickTop="1" thickBot="1">
      <c r="A82" s="139" t="s">
        <v>1489</v>
      </c>
      <c r="B82" s="140" t="s">
        <v>1490</v>
      </c>
      <c r="C82" s="133" t="s">
        <v>387</v>
      </c>
      <c r="D82" s="179">
        <f>VLOOKUP('330.6'!A88,'330.6'!A88:N187,14,FALSE)</f>
        <v>148471.07349101285</v>
      </c>
    </row>
    <row r="83" spans="1:4" ht="54" thickTop="1" thickBot="1">
      <c r="A83" s="137" t="s">
        <v>1033</v>
      </c>
      <c r="B83" s="138" t="s">
        <v>1491</v>
      </c>
      <c r="C83" s="133" t="s">
        <v>387</v>
      </c>
      <c r="D83" s="179">
        <f>VLOOKUP('340.1'!A88,'340.1'!A88:N188,14,FALSE)</f>
        <v>137108.37809709297</v>
      </c>
    </row>
    <row r="84" spans="1:4" ht="54" thickTop="1" thickBot="1">
      <c r="A84" s="137" t="s">
        <v>1034</v>
      </c>
      <c r="B84" s="138" t="s">
        <v>1492</v>
      </c>
      <c r="C84" s="133" t="s">
        <v>387</v>
      </c>
      <c r="D84" s="179">
        <f>VLOOKUP('340.2'!A88,'340.2'!A88:N190,14,FALSE)</f>
        <v>132276.77971738172</v>
      </c>
    </row>
    <row r="85" spans="1:4" ht="54" thickTop="1" thickBot="1">
      <c r="A85" s="137" t="s">
        <v>1035</v>
      </c>
      <c r="B85" s="138" t="s">
        <v>1493</v>
      </c>
      <c r="C85" s="133" t="s">
        <v>387</v>
      </c>
      <c r="D85" s="179">
        <f>VLOOKUP('340.3'!A88,'340.3'!A88:N191,14,FALSE)</f>
        <v>132276.77971738172</v>
      </c>
    </row>
    <row r="86" spans="1:4" ht="54" thickTop="1" thickBot="1">
      <c r="A86" s="137" t="s">
        <v>1494</v>
      </c>
      <c r="B86" s="138" t="s">
        <v>2021</v>
      </c>
      <c r="C86" s="133" t="s">
        <v>387</v>
      </c>
      <c r="D86" s="179">
        <f>VLOOKUP('350.1'!A88,'350.1'!A88:N192,14,FALSE)</f>
        <v>184419.46762040979</v>
      </c>
    </row>
    <row r="87" spans="1:4" ht="54" thickTop="1" thickBot="1">
      <c r="A87" s="195" t="s">
        <v>1495</v>
      </c>
      <c r="B87" s="138" t="s">
        <v>2022</v>
      </c>
      <c r="C87" s="133" t="s">
        <v>387</v>
      </c>
      <c r="D87" s="179">
        <f>VLOOKUP('350.2'!A88,'350.2'!A88:N193,14,FALSE)</f>
        <v>161327.1602631034</v>
      </c>
    </row>
    <row r="88" spans="1:4" ht="54" thickTop="1" thickBot="1">
      <c r="A88" s="139" t="s">
        <v>1496</v>
      </c>
      <c r="B88" s="140" t="s">
        <v>1497</v>
      </c>
      <c r="C88" s="133" t="s">
        <v>387</v>
      </c>
      <c r="D88" s="179">
        <f>VLOOKUP('350.3'!A88,'350.3'!A88:N194,14,FALSE)</f>
        <v>184419.46762040979</v>
      </c>
    </row>
    <row r="89" spans="1:4" ht="54" thickTop="1" thickBot="1">
      <c r="A89" s="137" t="s">
        <v>1498</v>
      </c>
      <c r="B89" s="138" t="s">
        <v>1499</v>
      </c>
      <c r="C89" s="133" t="s">
        <v>387</v>
      </c>
      <c r="D89" s="179">
        <f>VLOOKUP('350.4'!A88,'350.4'!A88:N195,14,FALSE)</f>
        <v>161327.1602631034</v>
      </c>
    </row>
    <row r="90" spans="1:4" ht="54" thickTop="1" thickBot="1">
      <c r="A90" s="139" t="s">
        <v>1500</v>
      </c>
      <c r="B90" s="140" t="s">
        <v>1501</v>
      </c>
      <c r="C90" s="133" t="s">
        <v>387</v>
      </c>
      <c r="D90" s="179">
        <f>VLOOKUP('350.10'!A88,'350.10'!A88:N196,14,FALSE)</f>
        <v>134144.50122583666</v>
      </c>
    </row>
    <row r="91" spans="1:4" ht="54" thickTop="1" thickBot="1">
      <c r="A91" s="139" t="s">
        <v>1502</v>
      </c>
      <c r="B91" s="140" t="s">
        <v>1503</v>
      </c>
      <c r="C91" s="133" t="s">
        <v>387</v>
      </c>
      <c r="D91" s="179">
        <f>VLOOKUP('350.11'!A88,'350.11'!A88:N197,14,FALSE)</f>
        <v>111052.19386853029</v>
      </c>
    </row>
    <row r="92" spans="1:4" ht="54" thickTop="1" thickBot="1">
      <c r="A92" s="139" t="s">
        <v>1504</v>
      </c>
      <c r="B92" s="140" t="s">
        <v>1505</v>
      </c>
      <c r="C92" s="133" t="s">
        <v>387</v>
      </c>
      <c r="D92" s="179">
        <f>VLOOKUP('350.12'!A88,'350.12'!A88:N198,14,FALSE)</f>
        <v>134144.50122583666</v>
      </c>
    </row>
    <row r="93" spans="1:4" ht="54" thickTop="1" thickBot="1">
      <c r="A93" s="139" t="s">
        <v>1506</v>
      </c>
      <c r="B93" s="140" t="s">
        <v>1507</v>
      </c>
      <c r="C93" s="133" t="s">
        <v>387</v>
      </c>
      <c r="D93" s="179">
        <f>VLOOKUP('350.13'!A88,'350.13'!A88:N199,14,FALSE)</f>
        <v>111052.19386853029</v>
      </c>
    </row>
    <row r="94" spans="1:4" ht="54" thickTop="1" thickBot="1">
      <c r="A94" s="137" t="s">
        <v>1508</v>
      </c>
      <c r="B94" s="138" t="s">
        <v>1509</v>
      </c>
      <c r="C94" s="133" t="s">
        <v>998</v>
      </c>
      <c r="D94" s="179">
        <f>VLOOKUP('350.14'!A88,'350.14'!A88:N200,14,FALSE)</f>
        <v>558.6107377174792</v>
      </c>
    </row>
    <row r="95" spans="1:4" ht="54" thickTop="1" thickBot="1">
      <c r="A95" s="139" t="s">
        <v>1510</v>
      </c>
      <c r="B95" s="140" t="s">
        <v>1511</v>
      </c>
      <c r="C95" s="133" t="s">
        <v>387</v>
      </c>
      <c r="D95" s="179">
        <f>VLOOKUP('351.1'!A88,'351.1'!A88:N201,14,FALSE)</f>
        <v>161327.1602631034</v>
      </c>
    </row>
    <row r="96" spans="1:4" ht="54" thickTop="1" thickBot="1">
      <c r="A96" s="139" t="s">
        <v>1512</v>
      </c>
      <c r="B96" s="140" t="s">
        <v>1513</v>
      </c>
      <c r="C96" s="133" t="s">
        <v>387</v>
      </c>
      <c r="D96" s="179">
        <f>VLOOKUP('351.2'!A88,'351.2'!A88:N202,14,FALSE)</f>
        <v>161327.1602631034</v>
      </c>
    </row>
    <row r="97" spans="1:4" ht="54" thickTop="1" thickBot="1">
      <c r="A97" s="139" t="s">
        <v>1514</v>
      </c>
      <c r="B97" s="140" t="s">
        <v>1515</v>
      </c>
      <c r="C97" s="133" t="s">
        <v>387</v>
      </c>
      <c r="D97" s="179">
        <f>VLOOKUP('351.10'!A88,'351.10'!A88:N203,14,FALSE)</f>
        <v>111052.19386853029</v>
      </c>
    </row>
    <row r="98" spans="1:4" ht="54" thickTop="1" thickBot="1">
      <c r="A98" s="139" t="s">
        <v>1516</v>
      </c>
      <c r="B98" s="140" t="s">
        <v>1517</v>
      </c>
      <c r="C98" s="133" t="s">
        <v>387</v>
      </c>
      <c r="D98" s="179">
        <f>VLOOKUP('351.11'!A88,'351.11'!A88:N204,14,FALSE)</f>
        <v>111052.19386853029</v>
      </c>
    </row>
    <row r="99" spans="1:4" ht="54" thickTop="1" thickBot="1">
      <c r="A99" s="139" t="s">
        <v>1518</v>
      </c>
      <c r="B99" s="140" t="s">
        <v>1519</v>
      </c>
      <c r="C99" s="133" t="s">
        <v>998</v>
      </c>
      <c r="D99" s="179">
        <f>VLOOKUP('351.12'!A88,'351.12'!A88:N205,14,FALSE)</f>
        <v>558.6107377174792</v>
      </c>
    </row>
    <row r="100" spans="1:4" ht="54" thickTop="1" thickBot="1">
      <c r="A100" s="139" t="s">
        <v>1522</v>
      </c>
      <c r="B100" s="140" t="s">
        <v>1520</v>
      </c>
      <c r="C100" s="133" t="s">
        <v>998</v>
      </c>
      <c r="D100" s="179">
        <f>VLOOKUP('410.1'!A88,'410.1'!A88:N206,14,FALSE)</f>
        <v>2331.4553164670556</v>
      </c>
    </row>
    <row r="101" spans="1:4" ht="54" thickTop="1" thickBot="1">
      <c r="A101" s="139" t="s">
        <v>1523</v>
      </c>
      <c r="B101" s="140" t="s">
        <v>1521</v>
      </c>
      <c r="C101" s="133" t="s">
        <v>998</v>
      </c>
      <c r="D101" s="179">
        <f>VLOOKUP('410.2'!A88,'410.2'!A88:N207,14,FALSE)</f>
        <v>2258.3576270403737</v>
      </c>
    </row>
    <row r="102" spans="1:4" ht="54" thickTop="1" thickBot="1">
      <c r="A102" s="139" t="s">
        <v>1525</v>
      </c>
      <c r="B102" s="140" t="s">
        <v>1524</v>
      </c>
      <c r="C102" s="133" t="s">
        <v>377</v>
      </c>
      <c r="D102" s="179">
        <f>VLOOKUP('410.3'!A88,'410.3'!A88:N208,14,FALSE)</f>
        <v>2159.0891599177203</v>
      </c>
    </row>
    <row r="103" spans="1:4" ht="54" thickTop="1" thickBot="1">
      <c r="A103" s="139" t="s">
        <v>1527</v>
      </c>
      <c r="B103" s="140" t="s">
        <v>1526</v>
      </c>
      <c r="C103" s="133" t="s">
        <v>1464</v>
      </c>
      <c r="D103" s="179">
        <f>VLOOKUP('411.1'!A88,'411.1'!A88:N209,14,FALSE)</f>
        <v>2630.6143787503261</v>
      </c>
    </row>
    <row r="104" spans="1:4" ht="54" thickTop="1" thickBot="1">
      <c r="A104" s="137" t="s">
        <v>1036</v>
      </c>
      <c r="B104" s="138" t="s">
        <v>1958</v>
      </c>
      <c r="C104" s="133" t="s">
        <v>1464</v>
      </c>
      <c r="D104" s="179">
        <f>VLOOKUP('411.2'!A88,'411.2'!A88:N210,14,FALSE)</f>
        <v>2727.6267443474649</v>
      </c>
    </row>
    <row r="105" spans="1:4" ht="54" thickTop="1" thickBot="1">
      <c r="A105" s="137" t="s">
        <v>1037</v>
      </c>
      <c r="B105" s="138" t="s">
        <v>2054</v>
      </c>
      <c r="C105" s="133" t="s">
        <v>1464</v>
      </c>
      <c r="D105" s="179">
        <f>VLOOKUP('411.3'!A88,'411.3'!A88:N211,14,FALSE)</f>
        <v>3533.0549889562699</v>
      </c>
    </row>
    <row r="106" spans="1:4" ht="54" thickTop="1" thickBot="1">
      <c r="A106" s="137" t="s">
        <v>1528</v>
      </c>
      <c r="B106" s="138" t="s">
        <v>2055</v>
      </c>
      <c r="C106" s="133" t="s">
        <v>1464</v>
      </c>
      <c r="D106" s="179">
        <f>VLOOKUP('411.4'!A88,'411.4'!A88:N212,14,FALSE)</f>
        <v>2626.1021756992964</v>
      </c>
    </row>
    <row r="107" spans="1:4" ht="54" thickTop="1" thickBot="1">
      <c r="A107" s="137" t="s">
        <v>1535</v>
      </c>
      <c r="B107" s="191" t="s">
        <v>1606</v>
      </c>
      <c r="C107" s="133" t="s">
        <v>998</v>
      </c>
      <c r="D107" s="179">
        <f>VLOOKUP('413.1'!A88,'413.1'!A88:N213,14,FALSE)</f>
        <v>3342.1887998977127</v>
      </c>
    </row>
    <row r="108" spans="1:4" ht="54" thickTop="1" thickBot="1">
      <c r="A108" s="137" t="s">
        <v>1537</v>
      </c>
      <c r="B108" s="138" t="s">
        <v>1607</v>
      </c>
      <c r="C108" s="133" t="s">
        <v>998</v>
      </c>
      <c r="D108" s="179">
        <f>VLOOKUP('413.2'!A88,'413.2'!A88:N214,14,FALSE)</f>
        <v>3653.5308104187629</v>
      </c>
    </row>
    <row r="109" spans="1:4" ht="54" thickTop="1" thickBot="1">
      <c r="A109" s="137" t="s">
        <v>1539</v>
      </c>
      <c r="B109" s="138" t="s">
        <v>1608</v>
      </c>
      <c r="C109" s="133" t="s">
        <v>998</v>
      </c>
      <c r="D109" s="179">
        <f>VLOOKUP('413.3'!A88,'413.3'!A88:N215,14,FALSE)</f>
        <v>3785.738359813934</v>
      </c>
    </row>
    <row r="110" spans="1:4" ht="54" thickTop="1" thickBot="1">
      <c r="A110" s="137" t="s">
        <v>1038</v>
      </c>
      <c r="B110" s="138" t="s">
        <v>1205</v>
      </c>
      <c r="C110" s="133" t="s">
        <v>998</v>
      </c>
      <c r="D110" s="179">
        <f>VLOOKUP('414.1'!A88,'414.1'!A88:N216,14,FALSE)</f>
        <v>3767.6895476098152</v>
      </c>
    </row>
    <row r="111" spans="1:4" ht="54" thickTop="1" thickBot="1">
      <c r="A111" s="137" t="s">
        <v>1039</v>
      </c>
      <c r="B111" s="138" t="s">
        <v>1959</v>
      </c>
      <c r="C111" s="133" t="s">
        <v>998</v>
      </c>
      <c r="D111" s="179">
        <f>VLOOKUP('414.2'!A88,'414.2'!A88:N217,14,FALSE)</f>
        <v>4070.0071520288061</v>
      </c>
    </row>
    <row r="112" spans="1:4" ht="54" thickTop="1" thickBot="1">
      <c r="A112" s="137" t="s">
        <v>1040</v>
      </c>
      <c r="B112" s="138" t="s">
        <v>1960</v>
      </c>
      <c r="C112" s="133" t="s">
        <v>998</v>
      </c>
      <c r="D112" s="179">
        <f>VLOOKUP('414.3'!A88,'414.3'!A88:N218,14,FALSE)</f>
        <v>4070.0071520288061</v>
      </c>
    </row>
    <row r="113" spans="1:4" ht="54" thickTop="1" thickBot="1">
      <c r="A113" s="137" t="s">
        <v>1041</v>
      </c>
      <c r="B113" s="138" t="s">
        <v>1206</v>
      </c>
      <c r="C113" s="133" t="s">
        <v>998</v>
      </c>
      <c r="D113" s="179">
        <f>VLOOKUP('414.4'!A88,'414.4'!A88:N219,14,FALSE)</f>
        <v>4047.4461367736576</v>
      </c>
    </row>
    <row r="114" spans="1:4" ht="54" thickTop="1" thickBot="1">
      <c r="A114" s="137" t="s">
        <v>1042</v>
      </c>
      <c r="B114" s="138" t="s">
        <v>1207</v>
      </c>
      <c r="C114" s="133" t="s">
        <v>998</v>
      </c>
      <c r="D114" s="179">
        <f>VLOOKUP('414.5'!A88,'414.5'!A88:N220,14,FALSE)</f>
        <v>4336.2271320395594</v>
      </c>
    </row>
    <row r="115" spans="1:4" ht="54" thickTop="1" thickBot="1">
      <c r="A115" s="137" t="s">
        <v>1546</v>
      </c>
      <c r="B115" s="138" t="s">
        <v>2056</v>
      </c>
      <c r="C115" s="133" t="s">
        <v>998</v>
      </c>
      <c r="D115" s="179">
        <f>VLOOKUP('414.6'!A88,'414.6'!A88:N221,14,FALSE)</f>
        <v>4562.7397252012515</v>
      </c>
    </row>
    <row r="116" spans="1:4" ht="54" thickTop="1" thickBot="1">
      <c r="A116" s="137" t="s">
        <v>1043</v>
      </c>
      <c r="B116" s="138" t="s">
        <v>1961</v>
      </c>
      <c r="C116" s="133" t="s">
        <v>1464</v>
      </c>
      <c r="D116" s="179">
        <f>VLOOKUP('415.1'!A88,'415.1'!A88:N222,14,FALSE)</f>
        <v>3535.311090481784</v>
      </c>
    </row>
    <row r="117" spans="1:4" ht="54" thickTop="1" thickBot="1">
      <c r="A117" s="137" t="s">
        <v>1044</v>
      </c>
      <c r="B117" s="138" t="s">
        <v>2058</v>
      </c>
      <c r="C117" s="133" t="s">
        <v>233</v>
      </c>
      <c r="D117" s="179">
        <f>VLOOKUP('420.1'!A87,'420.1'!A87:N223,14,FALSE)</f>
        <v>3268.1959344076786</v>
      </c>
    </row>
    <row r="118" spans="1:4" ht="54" thickTop="1" thickBot="1">
      <c r="A118" s="137" t="s">
        <v>1045</v>
      </c>
      <c r="B118" s="138" t="s">
        <v>2057</v>
      </c>
      <c r="C118" s="142" t="s">
        <v>233</v>
      </c>
      <c r="D118" s="179">
        <f>VLOOKUP('420.2 '!A88,'420.2 '!A59:N107,14,FALSE)</f>
        <v>3268.1959344076786</v>
      </c>
    </row>
    <row r="119" spans="1:4" ht="54" thickTop="1" thickBot="1">
      <c r="A119" s="137" t="s">
        <v>1551</v>
      </c>
      <c r="B119" s="138" t="s">
        <v>1552</v>
      </c>
      <c r="C119" s="133" t="s">
        <v>233</v>
      </c>
      <c r="D119" s="179">
        <f>VLOOKUP('420.3'!A88,'420.3'!A88:N225,14,FALSE)</f>
        <v>4603.8080375124755</v>
      </c>
    </row>
    <row r="120" spans="1:4" ht="54" thickTop="1" thickBot="1">
      <c r="A120" s="137" t="s">
        <v>1046</v>
      </c>
      <c r="B120" s="138" t="s">
        <v>1208</v>
      </c>
      <c r="C120" s="133" t="s">
        <v>233</v>
      </c>
      <c r="D120" s="179">
        <f>VLOOKUP('421.1'!A88,'421.1'!A88:N226,14,FALSE)</f>
        <v>1667.3114139328447</v>
      </c>
    </row>
    <row r="121" spans="1:4" ht="54" thickTop="1" thickBot="1">
      <c r="A121" s="137" t="s">
        <v>1047</v>
      </c>
      <c r="B121" s="138" t="s">
        <v>1209</v>
      </c>
      <c r="C121" s="133" t="s">
        <v>233</v>
      </c>
      <c r="D121" s="179">
        <f>VLOOKUP('421.2'!A88,'421.2'!A88:N227,14,FALSE)</f>
        <v>1845.3855073417326</v>
      </c>
    </row>
    <row r="122" spans="1:4" ht="54" thickTop="1" thickBot="1">
      <c r="A122" s="137" t="s">
        <v>1048</v>
      </c>
      <c r="B122" s="138" t="s">
        <v>1962</v>
      </c>
      <c r="C122" s="133" t="s">
        <v>233</v>
      </c>
      <c r="D122" s="179">
        <f>VLOOKUP('421.3'!A88,'421.3'!A88:N228,14,FALSE)</f>
        <v>1779.3945377204232</v>
      </c>
    </row>
    <row r="123" spans="1:4" ht="54" thickTop="1" thickBot="1">
      <c r="A123" s="137" t="s">
        <v>1049</v>
      </c>
      <c r="B123" s="138" t="s">
        <v>1963</v>
      </c>
      <c r="C123" s="133" t="s">
        <v>233</v>
      </c>
      <c r="D123" s="179">
        <f>VLOOKUP('421.4'!A88,'421.4'!A88:N229,14,FALSE)</f>
        <v>1927.6204079467493</v>
      </c>
    </row>
    <row r="124" spans="1:4" ht="54" thickTop="1" thickBot="1">
      <c r="A124" s="137" t="s">
        <v>1556</v>
      </c>
      <c r="B124" s="140" t="s">
        <v>1557</v>
      </c>
      <c r="C124" s="133" t="s">
        <v>233</v>
      </c>
      <c r="D124" s="179">
        <f>VLOOKUP('430.1.1'!A87,'430.1.1'!A87:N230,14,FALSE)</f>
        <v>8530.7486757986117</v>
      </c>
    </row>
    <row r="125" spans="1:4" ht="54" thickTop="1" thickBot="1">
      <c r="A125" s="137" t="s">
        <v>1558</v>
      </c>
      <c r="B125" s="138" t="s">
        <v>1559</v>
      </c>
      <c r="C125" s="133" t="s">
        <v>233</v>
      </c>
      <c r="D125" s="179">
        <f>VLOOKUP('430.1.2'!A88,'430.1.2'!A88:N231,14,FALSE)</f>
        <v>7036.5072514695376</v>
      </c>
    </row>
    <row r="126" spans="1:4" ht="54" thickTop="1" thickBot="1">
      <c r="A126" s="137" t="s">
        <v>1560</v>
      </c>
      <c r="B126" s="138" t="s">
        <v>1609</v>
      </c>
      <c r="C126" s="133" t="s">
        <v>233</v>
      </c>
      <c r="D126" s="179">
        <f>VLOOKUP('430.2.1'!A88,'430.2.1'!A88:N232,14,FALSE)</f>
        <v>8530.7486757986117</v>
      </c>
    </row>
    <row r="127" spans="1:4" ht="54" thickTop="1" thickBot="1">
      <c r="A127" s="137" t="s">
        <v>1562</v>
      </c>
      <c r="B127" s="138" t="s">
        <v>1610</v>
      </c>
      <c r="C127" s="133" t="s">
        <v>233</v>
      </c>
      <c r="D127" s="179">
        <f>VLOOKUP('430.2.2'!A88,'430.2.2'!A88:N233,14,FALSE)</f>
        <v>7036.5072514695376</v>
      </c>
    </row>
    <row r="128" spans="1:4" ht="54" thickTop="1" thickBot="1">
      <c r="A128" s="137" t="s">
        <v>1563</v>
      </c>
      <c r="B128" s="138" t="s">
        <v>1611</v>
      </c>
      <c r="C128" s="133" t="s">
        <v>233</v>
      </c>
      <c r="D128" s="179">
        <f>VLOOKUP('431.1.1'!A88,'431.1.1'!A88:N234,14,FALSE)</f>
        <v>17969.944807272386</v>
      </c>
    </row>
    <row r="129" spans="1:4" ht="54" thickTop="1" thickBot="1">
      <c r="A129" s="137" t="s">
        <v>1565</v>
      </c>
      <c r="B129" s="138" t="s">
        <v>1612</v>
      </c>
      <c r="C129" s="133" t="s">
        <v>233</v>
      </c>
      <c r="D129" s="179">
        <f>VLOOKUP('431.1.2'!A88,'431.1.2'!A88:N235,14,FALSE)</f>
        <v>14264.063694810635</v>
      </c>
    </row>
    <row r="130" spans="1:4" ht="54" thickTop="1" thickBot="1">
      <c r="A130" s="137" t="s">
        <v>1568</v>
      </c>
      <c r="B130" s="138" t="s">
        <v>1613</v>
      </c>
      <c r="C130" s="133" t="s">
        <v>233</v>
      </c>
      <c r="D130" s="179">
        <f>VLOOKUP('431.2.1'!A88,'431.2.1'!A88:N236,14,FALSE)</f>
        <v>18744.78031519521</v>
      </c>
    </row>
    <row r="131" spans="1:4" ht="54" thickTop="1" thickBot="1">
      <c r="A131" s="137" t="s">
        <v>1569</v>
      </c>
      <c r="B131" s="138" t="s">
        <v>1614</v>
      </c>
      <c r="C131" s="133" t="s">
        <v>233</v>
      </c>
      <c r="D131" s="179">
        <f>VLOOKUP('431.2.2'!A88,'431.2.2'!A88:N237,14,FALSE)</f>
        <v>14856.154979166757</v>
      </c>
    </row>
    <row r="132" spans="1:4" ht="54" thickTop="1" thickBot="1">
      <c r="A132" s="137" t="s">
        <v>1050</v>
      </c>
      <c r="B132" s="138" t="s">
        <v>1210</v>
      </c>
      <c r="C132" s="133" t="s">
        <v>233</v>
      </c>
      <c r="D132" s="179">
        <f>VLOOKUP('432.1'!A88,'432.1'!A88:N238,14,FALSE)</f>
        <v>5366.6300394273976</v>
      </c>
    </row>
    <row r="133" spans="1:4" ht="54" thickTop="1" thickBot="1">
      <c r="A133" s="137" t="s">
        <v>1051</v>
      </c>
      <c r="B133" s="138" t="s">
        <v>1964</v>
      </c>
      <c r="C133" s="133" t="s">
        <v>233</v>
      </c>
      <c r="D133" s="179">
        <f>VLOOKUP('432.2'!A88,'432.2'!A88:N239,14,FALSE)</f>
        <v>4871.9797799582639</v>
      </c>
    </row>
    <row r="134" spans="1:4" ht="54" thickTop="1" thickBot="1">
      <c r="A134" s="137" t="s">
        <v>1052</v>
      </c>
      <c r="B134" s="138" t="s">
        <v>1965</v>
      </c>
      <c r="C134" s="133" t="s">
        <v>233</v>
      </c>
      <c r="D134" s="179">
        <f>VLOOKUP('433.1'!A88,'433.1'!A88:N240,14,FALSE)</f>
        <v>5554.8678507029035</v>
      </c>
    </row>
    <row r="135" spans="1:4" ht="54" thickTop="1" thickBot="1">
      <c r="A135" s="137" t="s">
        <v>1053</v>
      </c>
      <c r="B135" s="138" t="s">
        <v>1966</v>
      </c>
      <c r="C135" s="133" t="s">
        <v>233</v>
      </c>
      <c r="D135" s="179">
        <f>VLOOKUP('433.2'!A88,'433.2'!A88:N241,14,FALSE)</f>
        <v>5154.1286618521881</v>
      </c>
    </row>
    <row r="136" spans="1:4" ht="54" thickTop="1" thickBot="1">
      <c r="A136" s="137" t="s">
        <v>1054</v>
      </c>
      <c r="B136" s="138" t="s">
        <v>1967</v>
      </c>
      <c r="C136" s="133" t="s">
        <v>233</v>
      </c>
      <c r="D136" s="179">
        <f>VLOOKUP('433.3'!A88,'433.3'!A88:N242,14,FALSE)</f>
        <v>5964.2304207710968</v>
      </c>
    </row>
    <row r="137" spans="1:4" ht="54" thickTop="1" thickBot="1">
      <c r="A137" s="137" t="s">
        <v>1055</v>
      </c>
      <c r="B137" s="138" t="s">
        <v>1211</v>
      </c>
      <c r="C137" s="133" t="s">
        <v>233</v>
      </c>
      <c r="D137" s="179">
        <f>VLOOKUP('433.4'!A88,'433.4'!A88:N243,14,FALSE)</f>
        <v>3849.6090431752496</v>
      </c>
    </row>
    <row r="138" spans="1:4" ht="54" thickTop="1" thickBot="1">
      <c r="A138" s="137" t="s">
        <v>1056</v>
      </c>
      <c r="B138" s="138" t="s">
        <v>1968</v>
      </c>
      <c r="C138" s="133" t="s">
        <v>233</v>
      </c>
      <c r="D138" s="179">
        <f>VLOOKUP('433.5'!A88,'433.5'!A88:N244,14,FALSE)</f>
        <v>6881.2863400912265</v>
      </c>
    </row>
    <row r="139" spans="1:4" ht="54" thickTop="1" thickBot="1">
      <c r="A139" s="137" t="s">
        <v>1057</v>
      </c>
      <c r="B139" s="138" t="s">
        <v>1969</v>
      </c>
      <c r="C139" s="133" t="s">
        <v>233</v>
      </c>
      <c r="D139" s="179">
        <f>VLOOKUP('433.6'!A88,'433.6'!A88:N245,14,FALSE)</f>
        <v>6433.612343154462</v>
      </c>
    </row>
    <row r="140" spans="1:4" ht="54" thickTop="1" thickBot="1">
      <c r="A140" s="137" t="s">
        <v>1058</v>
      </c>
      <c r="B140" s="138" t="s">
        <v>1970</v>
      </c>
      <c r="C140" s="133" t="s">
        <v>233</v>
      </c>
      <c r="D140" s="179">
        <f>VLOOKUP('433.7'!A88,'433.7'!A88:N246,14,FALSE)</f>
        <v>7515.1197314405217</v>
      </c>
    </row>
    <row r="141" spans="1:4" ht="54" thickTop="1" thickBot="1">
      <c r="A141" s="137" t="s">
        <v>1059</v>
      </c>
      <c r="B141" s="138" t="s">
        <v>1212</v>
      </c>
      <c r="C141" s="133" t="s">
        <v>233</v>
      </c>
      <c r="D141" s="179">
        <f>VLOOKUP('433.8'!A88,'433.8'!A88:N247,14,FALSE)</f>
        <v>4818.9148623436395</v>
      </c>
    </row>
    <row r="142" spans="1:4" ht="54" thickTop="1" thickBot="1">
      <c r="A142" s="137" t="s">
        <v>1060</v>
      </c>
      <c r="B142" s="138" t="s">
        <v>1971</v>
      </c>
      <c r="C142" s="133" t="s">
        <v>387</v>
      </c>
      <c r="D142" s="179">
        <f>VLOOKUP('440.1'!A89,'440.1'!A89:N248,14,FALSE)</f>
        <v>241734.58512803697</v>
      </c>
    </row>
    <row r="143" spans="1:4" ht="54" thickTop="1" thickBot="1">
      <c r="A143" s="137" t="s">
        <v>1061</v>
      </c>
      <c r="B143" s="138" t="s">
        <v>1972</v>
      </c>
      <c r="C143" s="133" t="s">
        <v>387</v>
      </c>
      <c r="D143" s="179">
        <f>VLOOKUP('440.2'!A93,'440.2'!A93:N250,14,FALSE)</f>
        <v>241734.58512803697</v>
      </c>
    </row>
    <row r="144" spans="1:4" ht="54" thickTop="1" thickBot="1">
      <c r="A144" s="137" t="s">
        <v>1062</v>
      </c>
      <c r="B144" s="138" t="s">
        <v>1973</v>
      </c>
      <c r="C144" s="133" t="s">
        <v>387</v>
      </c>
      <c r="D144" s="179">
        <f>VLOOKUP('440.3'!A93,'440.3'!A93:N252,14,FALSE)</f>
        <v>241734.58512803697</v>
      </c>
    </row>
    <row r="145" spans="1:4" ht="54" thickTop="1" thickBot="1">
      <c r="A145" s="137" t="s">
        <v>1063</v>
      </c>
      <c r="B145" s="138" t="s">
        <v>1213</v>
      </c>
      <c r="C145" s="133" t="s">
        <v>387</v>
      </c>
      <c r="D145" s="179">
        <f>VLOOKUP('440.4'!A93,'440.4'!A93:N254,14,FALSE)</f>
        <v>273255.89377133211</v>
      </c>
    </row>
    <row r="146" spans="1:4" ht="54" thickTop="1" thickBot="1">
      <c r="A146" s="137" t="s">
        <v>1064</v>
      </c>
      <c r="B146" s="138" t="s">
        <v>1974</v>
      </c>
      <c r="C146" s="133" t="s">
        <v>387</v>
      </c>
      <c r="D146" s="179">
        <f>VLOOKUP('441.1'!A93,'441.1'!A93:N256,14,FALSE)</f>
        <v>241734.58512803697</v>
      </c>
    </row>
    <row r="147" spans="1:4" ht="54" thickTop="1" thickBot="1">
      <c r="A147" s="137" t="s">
        <v>1065</v>
      </c>
      <c r="B147" s="138" t="s">
        <v>1975</v>
      </c>
      <c r="C147" s="133" t="s">
        <v>387</v>
      </c>
      <c r="D147" s="179">
        <f>VLOOKUP('441.2'!A92,'441.2'!A92:N258,14,FALSE)</f>
        <v>241734.58512803697</v>
      </c>
    </row>
    <row r="148" spans="1:4" ht="54" thickTop="1" thickBot="1">
      <c r="A148" s="137" t="s">
        <v>1066</v>
      </c>
      <c r="B148" s="138" t="s">
        <v>1976</v>
      </c>
      <c r="C148" s="133" t="s">
        <v>387</v>
      </c>
      <c r="D148" s="179">
        <f>VLOOKUP('441.3'!A93,'441.3'!A93:N260,14,FALSE)</f>
        <v>241734.58512803697</v>
      </c>
    </row>
    <row r="149" spans="1:4" ht="54" thickTop="1" thickBot="1">
      <c r="A149" s="137" t="s">
        <v>1067</v>
      </c>
      <c r="B149" s="138" t="s">
        <v>1977</v>
      </c>
      <c r="C149" s="133" t="s">
        <v>387</v>
      </c>
      <c r="D149" s="179">
        <f>VLOOKUP('441.4'!A92,'441.4'!A92:N262,14,FALSE)</f>
        <v>273255.89377133211</v>
      </c>
    </row>
    <row r="150" spans="1:4" ht="54" thickTop="1" thickBot="1">
      <c r="A150" s="137" t="s">
        <v>1068</v>
      </c>
      <c r="B150" s="138" t="s">
        <v>1957</v>
      </c>
      <c r="C150" s="133" t="s">
        <v>387</v>
      </c>
      <c r="D150" s="179">
        <f>VLOOKUP('450.1'!A95,'450.1'!A95:N264,14,FALSE)</f>
        <v>270233.41869406006</v>
      </c>
    </row>
    <row r="151" spans="1:4" ht="54" thickTop="1" thickBot="1">
      <c r="A151" s="137" t="s">
        <v>1069</v>
      </c>
      <c r="B151" s="138" t="s">
        <v>1978</v>
      </c>
      <c r="C151" s="133" t="s">
        <v>387</v>
      </c>
      <c r="D151" s="179">
        <f>VLOOKUP('450.2'!A93,'450.2'!A93:N266,14,FALSE)</f>
        <v>270233.41869406006</v>
      </c>
    </row>
    <row r="152" spans="1:4" ht="54" thickTop="1" thickBot="1">
      <c r="A152" s="137" t="s">
        <v>1070</v>
      </c>
      <c r="B152" s="138" t="s">
        <v>1979</v>
      </c>
      <c r="C152" s="133" t="s">
        <v>387</v>
      </c>
      <c r="D152" s="179">
        <f>VLOOKUP('450.3'!A93,'450.3'!A93:N268,14,FALSE)</f>
        <v>270233.41869406006</v>
      </c>
    </row>
    <row r="153" spans="1:4" ht="54" thickTop="1" thickBot="1">
      <c r="A153" s="137" t="s">
        <v>1071</v>
      </c>
      <c r="B153" s="138" t="s">
        <v>1980</v>
      </c>
      <c r="C153" s="133" t="s">
        <v>387</v>
      </c>
      <c r="D153" s="179">
        <f>VLOOKUP('450.4'!A92,'450.4'!A92:N270,14,FALSE)</f>
        <v>270233.41869406006</v>
      </c>
    </row>
    <row r="154" spans="1:4" ht="63.75" customHeight="1" thickTop="1" thickBot="1">
      <c r="A154" s="137" t="s">
        <v>1072</v>
      </c>
      <c r="B154" s="138" t="s">
        <v>1981</v>
      </c>
      <c r="C154" s="133" t="s">
        <v>387</v>
      </c>
      <c r="D154" s="179">
        <f>VLOOKUP('450.5'!A92,'450.5'!A92:N272,14,FALSE)</f>
        <v>270233.41869406006</v>
      </c>
    </row>
    <row r="155" spans="1:4" ht="54" thickTop="1" thickBot="1">
      <c r="A155" s="137" t="s">
        <v>1073</v>
      </c>
      <c r="B155" s="138" t="s">
        <v>1982</v>
      </c>
      <c r="C155" s="133" t="s">
        <v>387</v>
      </c>
      <c r="D155" s="179">
        <f>VLOOKUP('450.6'!A93,'450.6'!A93:N274,14,FALSE)</f>
        <v>270233.41869406006</v>
      </c>
    </row>
    <row r="156" spans="1:4" ht="54" thickTop="1" thickBot="1">
      <c r="A156" s="137" t="s">
        <v>1074</v>
      </c>
      <c r="B156" s="138" t="s">
        <v>1983</v>
      </c>
      <c r="C156" s="133" t="s">
        <v>387</v>
      </c>
      <c r="D156" s="179">
        <f>VLOOKUP('450.7'!A93,'450.7'!A93:N275,14,FALSE)</f>
        <v>270233.41869406006</v>
      </c>
    </row>
    <row r="157" spans="1:4" ht="54" thickTop="1" thickBot="1">
      <c r="A157" s="137" t="s">
        <v>1075</v>
      </c>
      <c r="B157" s="138" t="s">
        <v>1984</v>
      </c>
      <c r="C157" s="133" t="s">
        <v>387</v>
      </c>
      <c r="D157" s="179">
        <f>VLOOKUP('450.8'!A93,'450.8'!A93:N276,14,FALSE)</f>
        <v>270233.41869406006</v>
      </c>
    </row>
    <row r="158" spans="1:4" ht="54" thickTop="1" thickBot="1">
      <c r="A158" s="137" t="s">
        <v>1584</v>
      </c>
      <c r="B158" s="138" t="s">
        <v>1615</v>
      </c>
      <c r="C158" s="133" t="s">
        <v>387</v>
      </c>
      <c r="D158" s="179">
        <f>VLOOKUP('450.10'!A92,'450.10'!A92:N277,14,FALSE)</f>
        <v>316544.34815735003</v>
      </c>
    </row>
    <row r="159" spans="1:4" ht="54" thickTop="1" thickBot="1">
      <c r="A159" s="137" t="s">
        <v>1586</v>
      </c>
      <c r="B159" s="138" t="s">
        <v>1616</v>
      </c>
      <c r="C159" s="133" t="s">
        <v>387</v>
      </c>
      <c r="D159" s="179">
        <f>VLOOKUP('450.11'!A92,'450.11'!A92:N278,14,FALSE)</f>
        <v>316544.34815735003</v>
      </c>
    </row>
    <row r="160" spans="1:4" ht="54" thickTop="1" thickBot="1">
      <c r="A160" s="137" t="s">
        <v>1588</v>
      </c>
      <c r="B160" s="138" t="s">
        <v>1617</v>
      </c>
      <c r="C160" s="133" t="s">
        <v>387</v>
      </c>
      <c r="D160" s="179">
        <f>VLOOKUP('450.12'!A92,'450.11'!A92:N279,14,FALSE)</f>
        <v>316544.34815735003</v>
      </c>
    </row>
    <row r="161" spans="1:4" ht="54" thickTop="1" thickBot="1">
      <c r="A161" s="137" t="s">
        <v>1076</v>
      </c>
      <c r="B161" s="138" t="s">
        <v>1985</v>
      </c>
      <c r="C161" s="133" t="s">
        <v>387</v>
      </c>
      <c r="D161" s="179">
        <f>VLOOKUP('451.1'!A92,'451.1'!A92:N280,14,FALSE)</f>
        <v>270233.41869406006</v>
      </c>
    </row>
    <row r="162" spans="1:4" ht="54" thickTop="1" thickBot="1">
      <c r="A162" s="137" t="s">
        <v>1077</v>
      </c>
      <c r="B162" s="138" t="s">
        <v>1986</v>
      </c>
      <c r="C162" s="133" t="s">
        <v>387</v>
      </c>
      <c r="D162" s="179">
        <f>VLOOKUP('451.2'!A93,'451.2'!A93:N281,14,FALSE)</f>
        <v>270233.41869406006</v>
      </c>
    </row>
    <row r="163" spans="1:4" ht="54" thickTop="1" thickBot="1">
      <c r="A163" s="137" t="s">
        <v>1078</v>
      </c>
      <c r="B163" s="138" t="s">
        <v>1987</v>
      </c>
      <c r="C163" s="133" t="s">
        <v>387</v>
      </c>
      <c r="D163" s="179">
        <f>VLOOKUP('451.3'!A92,'451.3'!A92:N282,14,FALSE)</f>
        <v>270233.41869406006</v>
      </c>
    </row>
    <row r="164" spans="1:4" ht="54" thickTop="1" thickBot="1">
      <c r="A164" s="137" t="s">
        <v>1079</v>
      </c>
      <c r="B164" s="138" t="s">
        <v>1988</v>
      </c>
      <c r="C164" s="133" t="s">
        <v>387</v>
      </c>
      <c r="D164" s="179">
        <f>VLOOKUP('451.4'!A92,'451.4'!A92:N283,14,FALSE)</f>
        <v>316544.34815735003</v>
      </c>
    </row>
    <row r="165" spans="1:4" ht="54" thickTop="1" thickBot="1">
      <c r="A165" s="137" t="s">
        <v>1080</v>
      </c>
      <c r="B165" s="138" t="s">
        <v>1989</v>
      </c>
      <c r="C165" s="133" t="s">
        <v>387</v>
      </c>
      <c r="D165" s="179">
        <f>VLOOKUP('452.1'!A93,'452.1'!A93:N284,14,FALSE)</f>
        <v>270233.41869406006</v>
      </c>
    </row>
    <row r="166" spans="1:4" ht="54" thickTop="1" thickBot="1">
      <c r="A166" s="137" t="s">
        <v>1081</v>
      </c>
      <c r="B166" s="138" t="s">
        <v>1990</v>
      </c>
      <c r="C166" s="133" t="s">
        <v>387</v>
      </c>
      <c r="D166" s="179">
        <f>VLOOKUP('452.2'!A93,'452.2'!A93:N285,14,FALSE)</f>
        <v>270233.41869406006</v>
      </c>
    </row>
    <row r="167" spans="1:4" ht="54" thickTop="1" thickBot="1">
      <c r="A167" s="137" t="s">
        <v>1082</v>
      </c>
      <c r="B167" s="138" t="s">
        <v>1991</v>
      </c>
      <c r="C167" s="133" t="s">
        <v>387</v>
      </c>
      <c r="D167" s="179">
        <f>VLOOKUP('452.3'!A92,'452.3'!A92:N286,14,FALSE)</f>
        <v>270233.41869406006</v>
      </c>
    </row>
    <row r="168" spans="1:4" ht="54" thickTop="1" thickBot="1">
      <c r="A168" s="137" t="s">
        <v>1083</v>
      </c>
      <c r="B168" s="138" t="s">
        <v>1992</v>
      </c>
      <c r="C168" s="133" t="s">
        <v>387</v>
      </c>
      <c r="D168" s="179">
        <f>VLOOKUP('452.4'!A93,'452.4'!A93:N287,14,FALSE)</f>
        <v>270233.41869406006</v>
      </c>
    </row>
    <row r="169" spans="1:4" ht="54" thickTop="1" thickBot="1">
      <c r="A169" s="137" t="s">
        <v>1084</v>
      </c>
      <c r="B169" s="138" t="s">
        <v>1214</v>
      </c>
      <c r="C169" s="133" t="s">
        <v>387</v>
      </c>
      <c r="D169" s="179">
        <f>VLOOKUP('453.1'!A92,'453.1'!A92:N288,14,FALSE)</f>
        <v>271704.7048740224</v>
      </c>
    </row>
    <row r="170" spans="1:4" ht="54" thickTop="1" thickBot="1">
      <c r="A170" s="137" t="s">
        <v>1085</v>
      </c>
      <c r="B170" s="138" t="s">
        <v>1993</v>
      </c>
      <c r="C170" s="133" t="s">
        <v>233</v>
      </c>
      <c r="D170" s="179">
        <f>VLOOKUP('460.1'!A87,'460.1'!A87:N289,14,FALSE)</f>
        <v>7350.4982208686743</v>
      </c>
    </row>
    <row r="171" spans="1:4" ht="54" thickTop="1" thickBot="1">
      <c r="A171" s="196" t="s">
        <v>2017</v>
      </c>
      <c r="B171" s="138" t="s">
        <v>2073</v>
      </c>
      <c r="C171" s="133" t="s">
        <v>233</v>
      </c>
      <c r="D171" s="179">
        <f>VLOOKUP('460.2'!A87,'460.2'!A87:N290,14,FALSE)</f>
        <v>3675.2491104343371</v>
      </c>
    </row>
    <row r="172" spans="1:4" ht="51.75" customHeight="1" thickTop="1" thickBot="1">
      <c r="A172" s="137" t="s">
        <v>1086</v>
      </c>
      <c r="B172" s="138" t="s">
        <v>1215</v>
      </c>
      <c r="C172" s="133" t="s">
        <v>387</v>
      </c>
      <c r="D172" s="179">
        <f>VLOOKUP('461.1'!A87,'461.1'!A87:N291,14,FALSE)</f>
        <v>113451.81305131636</v>
      </c>
    </row>
    <row r="173" spans="1:4" ht="54" thickTop="1" thickBot="1">
      <c r="A173" s="137" t="s">
        <v>1087</v>
      </c>
      <c r="B173" s="138" t="s">
        <v>1216</v>
      </c>
      <c r="C173" s="133" t="s">
        <v>387</v>
      </c>
      <c r="D173" s="179">
        <f>VLOOKUP('461.2'!A89,'461.2'!A89:N294,14,FALSE)</f>
        <v>134471.92140810614</v>
      </c>
    </row>
    <row r="174" spans="1:4" ht="54" thickTop="1" thickBot="1">
      <c r="A174" s="137" t="s">
        <v>1598</v>
      </c>
      <c r="B174" s="138" t="s">
        <v>2078</v>
      </c>
      <c r="C174" s="133" t="s">
        <v>387</v>
      </c>
      <c r="D174" s="179">
        <f>VLOOKUP('462.1.1'!A88,'462.1.1'!A88:N293,14,FALSE)</f>
        <v>183632.44331308457</v>
      </c>
    </row>
    <row r="175" spans="1:4" ht="54" thickTop="1" thickBot="1">
      <c r="A175" s="137" t="s">
        <v>1599</v>
      </c>
      <c r="B175" s="138" t="s">
        <v>2079</v>
      </c>
      <c r="C175" s="133" t="s">
        <v>387</v>
      </c>
      <c r="D175" s="179">
        <f>VLOOKUP('462.1.2'!A88,'462.1.2'!A88:N294,14,FALSE)</f>
        <v>181362.88424030866</v>
      </c>
    </row>
    <row r="176" spans="1:4" ht="54" thickTop="1" thickBot="1">
      <c r="A176" s="137" t="s">
        <v>1600</v>
      </c>
      <c r="B176" s="138" t="s">
        <v>2082</v>
      </c>
      <c r="C176" s="133" t="s">
        <v>387</v>
      </c>
      <c r="D176" s="179">
        <f>VLOOKUP('462.2.1'!A88,'462.2.1'!A88:N295,14,FALSE)</f>
        <v>200385.0150234531</v>
      </c>
    </row>
    <row r="177" spans="1:4" ht="54" thickTop="1" thickBot="1">
      <c r="A177" s="137" t="s">
        <v>1601</v>
      </c>
      <c r="B177" s="138" t="s">
        <v>2083</v>
      </c>
      <c r="C177" s="133" t="s">
        <v>387</v>
      </c>
      <c r="D177" s="179">
        <f>VLOOKUP('462.2.2'!A88,'462.2.2'!A88:N296,14,FALSE)</f>
        <v>198115.45595067719</v>
      </c>
    </row>
    <row r="178" spans="1:4" ht="54" thickTop="1" thickBot="1">
      <c r="A178" s="137" t="s">
        <v>1088</v>
      </c>
      <c r="B178" s="138" t="s">
        <v>1618</v>
      </c>
      <c r="C178" s="133" t="s">
        <v>233</v>
      </c>
      <c r="D178" s="179">
        <f>VLOOKUP('464.1'!A88,'464.1'!A88:N297,14,FALSE)</f>
        <v>8438.2543147557444</v>
      </c>
    </row>
    <row r="179" spans="1:4" ht="54" thickTop="1" thickBot="1">
      <c r="A179" s="137" t="s">
        <v>1089</v>
      </c>
      <c r="B179" s="138" t="s">
        <v>1619</v>
      </c>
      <c r="C179" s="133" t="s">
        <v>387</v>
      </c>
      <c r="D179" s="179">
        <f>VLOOKUP('465.1'!A92,'465.1'!A92:N298,14,FALSE)</f>
        <v>106716.71952868943</v>
      </c>
    </row>
    <row r="180" spans="1:4" ht="54" thickTop="1" thickBot="1">
      <c r="A180" s="137" t="s">
        <v>1602</v>
      </c>
      <c r="B180" s="138" t="s">
        <v>1620</v>
      </c>
      <c r="C180" s="133" t="s">
        <v>387</v>
      </c>
      <c r="D180" s="179">
        <f>VLOOKUP('465.2'!A92,'465.2'!A92:N299,14,FALSE)</f>
        <v>32207.240918119718</v>
      </c>
    </row>
    <row r="181" spans="1:4" ht="54" thickTop="1" thickBot="1">
      <c r="A181" s="137" t="s">
        <v>1090</v>
      </c>
      <c r="B181" s="138" t="s">
        <v>1621</v>
      </c>
      <c r="C181" s="133" t="s">
        <v>144</v>
      </c>
      <c r="D181" s="179">
        <f>VLOOKUP('466.1'!A92,'466.1'!A92:N300,14,FALSE)</f>
        <v>3678.978591256352</v>
      </c>
    </row>
    <row r="182" spans="1:4" ht="54" thickTop="1" thickBot="1">
      <c r="A182" s="137" t="s">
        <v>1091</v>
      </c>
      <c r="B182" s="138" t="s">
        <v>1622</v>
      </c>
      <c r="C182" s="133" t="s">
        <v>144</v>
      </c>
      <c r="D182" s="179">
        <f>VLOOKUP('466.2'!A96,'466.2'!A96:N301,14,FALSE)</f>
        <v>4186.9369873651913</v>
      </c>
    </row>
    <row r="183" spans="1:4" ht="54" thickTop="1" thickBot="1">
      <c r="A183" s="139" t="s">
        <v>1092</v>
      </c>
      <c r="B183" s="140" t="s">
        <v>1735</v>
      </c>
      <c r="C183" s="133" t="s">
        <v>387</v>
      </c>
      <c r="D183" s="179">
        <f>VLOOKUP('500.1'!A95,'500.1'!A95:N302,14,FALSE)</f>
        <v>702603.23052784114</v>
      </c>
    </row>
    <row r="184" spans="1:4" ht="54" thickTop="1" thickBot="1">
      <c r="A184" s="137" t="s">
        <v>1624</v>
      </c>
      <c r="B184" s="138" t="s">
        <v>1736</v>
      </c>
      <c r="C184" s="133" t="s">
        <v>387</v>
      </c>
      <c r="D184" s="179">
        <f>VLOOKUP('500.2'!A95,'500.2'!A95:N303,14,FALSE)</f>
        <v>715674.03593556629</v>
      </c>
    </row>
    <row r="185" spans="1:4" ht="57.75" thickTop="1" thickBot="1">
      <c r="A185" s="137" t="s">
        <v>1093</v>
      </c>
      <c r="B185" s="138" t="s">
        <v>1875</v>
      </c>
      <c r="C185" s="133" t="s">
        <v>377</v>
      </c>
      <c r="D185" s="179">
        <f>VLOOKUP('501.1'!A88,'501.1'!A88:N304,14,FALSE)</f>
        <v>1004.9882425532978</v>
      </c>
    </row>
    <row r="186" spans="1:4" ht="57.75" thickTop="1" thickBot="1">
      <c r="A186" s="137" t="s">
        <v>1626</v>
      </c>
      <c r="B186" s="138" t="s">
        <v>1876</v>
      </c>
      <c r="C186" s="133" t="s">
        <v>377</v>
      </c>
      <c r="D186" s="179">
        <f>VLOOKUP('501.10'!A88,'501.10'!A88:N305,14,FALSE)</f>
        <v>1181.5747532224514</v>
      </c>
    </row>
    <row r="187" spans="1:4" ht="57.75" thickTop="1" thickBot="1">
      <c r="A187" s="137" t="s">
        <v>1627</v>
      </c>
      <c r="B187" s="138" t="s">
        <v>1877</v>
      </c>
      <c r="C187" s="133" t="s">
        <v>377</v>
      </c>
      <c r="D187" s="179">
        <f>VLOOKUP('501.20'!A88,'501.20'!A88:N306,14,FALSE)</f>
        <v>558.6107377174792</v>
      </c>
    </row>
    <row r="188" spans="1:4" ht="54" thickTop="1" thickBot="1">
      <c r="A188" s="137" t="s">
        <v>1628</v>
      </c>
      <c r="B188" s="138" t="s">
        <v>1737</v>
      </c>
      <c r="C188" s="133" t="s">
        <v>387</v>
      </c>
      <c r="D188" s="179">
        <f>VLOOKUP('505.1'!A84,'505.1'!A84:N307,14,FALSE)</f>
        <v>616304.99399292399</v>
      </c>
    </row>
    <row r="189" spans="1:4" ht="54" thickTop="1" thickBot="1">
      <c r="A189" s="137" t="s">
        <v>1094</v>
      </c>
      <c r="B189" s="138" t="s">
        <v>1738</v>
      </c>
      <c r="C189" s="133" t="s">
        <v>233</v>
      </c>
      <c r="D189" s="179">
        <f>VLOOKUP('510.1'!A84,'510.1'!A84:N308,14,FALSE)</f>
        <v>72868.590598376963</v>
      </c>
    </row>
    <row r="190" spans="1:4" ht="54" thickTop="1" thickBot="1">
      <c r="A190" s="137" t="s">
        <v>1632</v>
      </c>
      <c r="B190" s="138" t="s">
        <v>1217</v>
      </c>
      <c r="C190" s="133" t="s">
        <v>387</v>
      </c>
      <c r="D190" s="179">
        <f>VLOOKUP('600.1.1'!A85,'600.1.1'!A85:N311,14,FALSE)</f>
        <v>27299.334723151947</v>
      </c>
    </row>
    <row r="191" spans="1:4" ht="54" thickTop="1" thickBot="1">
      <c r="A191" s="137" t="s">
        <v>1633</v>
      </c>
      <c r="B191" s="138" t="s">
        <v>1739</v>
      </c>
      <c r="C191" s="133" t="s">
        <v>387</v>
      </c>
      <c r="D191" s="179">
        <f>VLOOKUP('600.2.1'!A88,'600.2.1'!A88:N310,14,FALSE)</f>
        <v>109770.60832443234</v>
      </c>
    </row>
    <row r="192" spans="1:4" ht="54" thickTop="1" thickBot="1">
      <c r="A192" s="137" t="s">
        <v>1634</v>
      </c>
      <c r="B192" s="138" t="s">
        <v>1740</v>
      </c>
      <c r="C192" s="133" t="s">
        <v>387</v>
      </c>
      <c r="D192" s="179">
        <f>VLOOKUP('600.2.2'!A90,'600.2.2'!A90:N312,14,FALSE)</f>
        <v>155872.68122476593</v>
      </c>
    </row>
    <row r="193" spans="1:4" ht="54" thickTop="1" thickBot="1">
      <c r="A193" s="137" t="s">
        <v>1635</v>
      </c>
      <c r="B193" s="138" t="s">
        <v>1741</v>
      </c>
      <c r="C193" s="133" t="s">
        <v>387</v>
      </c>
      <c r="D193" s="179">
        <f>VLOOKUP('600.2.3'!A89,'600.2.3'!A89:N312,14,FALSE)</f>
        <v>26875.072343210595</v>
      </c>
    </row>
    <row r="194" spans="1:4" ht="54" thickTop="1" thickBot="1">
      <c r="A194" s="137" t="s">
        <v>1636</v>
      </c>
      <c r="B194" s="138" t="s">
        <v>1742</v>
      </c>
      <c r="C194" s="133" t="s">
        <v>387</v>
      </c>
      <c r="D194" s="179">
        <f>VLOOKUP('600.2.4'!A88,'600.2.4'!A88:N312,14,FALSE)</f>
        <v>33792.687490389224</v>
      </c>
    </row>
    <row r="195" spans="1:4" ht="54" thickTop="1" thickBot="1">
      <c r="A195" s="137" t="s">
        <v>1095</v>
      </c>
      <c r="B195" s="138" t="s">
        <v>2094</v>
      </c>
      <c r="C195" s="133" t="s">
        <v>387</v>
      </c>
      <c r="D195" s="179">
        <f>VLOOKUP('610.1'!A89,'610.1'!A89:N314,14,FALSE)</f>
        <v>75536.882859725127</v>
      </c>
    </row>
    <row r="196" spans="1:4" ht="54" thickTop="1" thickBot="1">
      <c r="A196" s="137" t="s">
        <v>1096</v>
      </c>
      <c r="B196" s="138" t="s">
        <v>1743</v>
      </c>
      <c r="C196" s="133" t="s">
        <v>387</v>
      </c>
      <c r="D196" s="179">
        <f>VLOOKUP('610.2'!A89,'610.2'!A89:N315,14,FALSE)</f>
        <v>54859.712378381424</v>
      </c>
    </row>
    <row r="197" spans="1:4" ht="54" thickTop="1" thickBot="1">
      <c r="A197" s="137" t="s">
        <v>1638</v>
      </c>
      <c r="B197" s="138" t="s">
        <v>1744</v>
      </c>
      <c r="C197" s="133" t="s">
        <v>387</v>
      </c>
      <c r="D197" s="179">
        <f>VLOOKUP('610.3'!A89,'610.3'!A89:N316,14,FALSE)</f>
        <v>86992.915185984457</v>
      </c>
    </row>
    <row r="198" spans="1:4" ht="54" thickTop="1" thickBot="1">
      <c r="A198" s="137" t="s">
        <v>1640</v>
      </c>
      <c r="B198" s="138" t="s">
        <v>1745</v>
      </c>
      <c r="C198" s="133" t="s">
        <v>387</v>
      </c>
      <c r="D198" s="179">
        <f>VLOOKUP('610.4'!A89,'610.4'!A89:N317,14,FALSE)</f>
        <v>112755.78972614375</v>
      </c>
    </row>
    <row r="199" spans="1:4" ht="54" thickTop="1" thickBot="1">
      <c r="A199" s="137" t="s">
        <v>1642</v>
      </c>
      <c r="B199" s="138" t="s">
        <v>1218</v>
      </c>
      <c r="C199" s="133" t="s">
        <v>387</v>
      </c>
      <c r="D199" s="179">
        <f>VLOOKUP('610.5'!A89,'610.5'!A89:N318,14,FALSE)</f>
        <v>108251.9704948868</v>
      </c>
    </row>
    <row r="200" spans="1:4" ht="54" thickTop="1" thickBot="1">
      <c r="A200" s="137" t="s">
        <v>1644</v>
      </c>
      <c r="B200" s="138" t="s">
        <v>1746</v>
      </c>
      <c r="C200" s="133" t="s">
        <v>387</v>
      </c>
      <c r="D200" s="179">
        <f>VLOOKUP('610.6'!A89,'610.6'!A89:N319,14,FALSE)</f>
        <v>140232.66083936504</v>
      </c>
    </row>
    <row r="201" spans="1:4" ht="54" thickTop="1" thickBot="1">
      <c r="A201" s="137" t="s">
        <v>1646</v>
      </c>
      <c r="B201" s="138" t="s">
        <v>1747</v>
      </c>
      <c r="C201" s="133" t="s">
        <v>387</v>
      </c>
      <c r="D201" s="179">
        <f>VLOOKUP('610.7'!A89,'610.7'!A89:N320,14,FALSE)</f>
        <v>67459.788303134497</v>
      </c>
    </row>
    <row r="202" spans="1:4" ht="54" thickTop="1" thickBot="1">
      <c r="A202" s="137" t="s">
        <v>1097</v>
      </c>
      <c r="B202" s="138" t="s">
        <v>1748</v>
      </c>
      <c r="C202" s="133" t="s">
        <v>144</v>
      </c>
      <c r="D202" s="179">
        <f>VLOOKUP('620.1'!A88,'620.1'!A88:N321,14,FALSE)</f>
        <v>331326.31096741493</v>
      </c>
    </row>
    <row r="203" spans="1:4" ht="54" thickTop="1" thickBot="1">
      <c r="A203" s="137" t="s">
        <v>1098</v>
      </c>
      <c r="B203" s="138" t="s">
        <v>1878</v>
      </c>
      <c r="C203" s="133" t="s">
        <v>144</v>
      </c>
      <c r="D203" s="179">
        <f>VLOOKUP('620.2'!A88,'620.2'!A88:N322,14,FALSE)</f>
        <v>331326.31096741493</v>
      </c>
    </row>
    <row r="204" spans="1:4" ht="54" thickTop="1" thickBot="1">
      <c r="A204" s="137" t="s">
        <v>1099</v>
      </c>
      <c r="B204" s="138" t="s">
        <v>1749</v>
      </c>
      <c r="C204" s="133" t="s">
        <v>1845</v>
      </c>
      <c r="D204" s="179">
        <f>VLOOKUP('620.3'!A91,'620.3'!A91:N321,14,FALSE)</f>
        <v>88246643.634885639</v>
      </c>
    </row>
    <row r="205" spans="1:4" ht="54" thickTop="1" thickBot="1">
      <c r="A205" s="137" t="s">
        <v>1650</v>
      </c>
      <c r="B205" s="138" t="s">
        <v>1750</v>
      </c>
      <c r="C205" s="133" t="s">
        <v>144</v>
      </c>
      <c r="D205" s="179">
        <f>VLOOKUP('621.1.1'!A95,'621.1.1'!A95:N325,14,FALSE)</f>
        <v>2377661.7825369327</v>
      </c>
    </row>
    <row r="206" spans="1:4" ht="54" thickTop="1" thickBot="1">
      <c r="A206" s="137" t="s">
        <v>1652</v>
      </c>
      <c r="B206" s="138" t="s">
        <v>1751</v>
      </c>
      <c r="C206" s="133" t="s">
        <v>144</v>
      </c>
      <c r="D206" s="179">
        <f>VLOOKUP('621.1.2'!A99,'621.1.2'!A99:N326,14,FALSE)</f>
        <v>4002477.4914316768</v>
      </c>
    </row>
    <row r="207" spans="1:4" ht="54" thickTop="1" thickBot="1">
      <c r="A207" s="137" t="s">
        <v>1100</v>
      </c>
      <c r="B207" s="138" t="s">
        <v>1752</v>
      </c>
      <c r="C207" s="133" t="s">
        <v>387</v>
      </c>
      <c r="D207" s="179">
        <f>VLOOKUP('621.2'!A89,'621.2'!A89:N326,14,FALSE)</f>
        <v>2482599.7117330846</v>
      </c>
    </row>
    <row r="208" spans="1:4" ht="54" thickTop="1" thickBot="1">
      <c r="A208" s="137" t="s">
        <v>1101</v>
      </c>
      <c r="B208" s="138" t="s">
        <v>1753</v>
      </c>
      <c r="C208" s="133" t="s">
        <v>144</v>
      </c>
      <c r="D208" s="179">
        <f>VLOOKUP('621.3'!A93,'621.3'!A93:N327,14,FALSE)</f>
        <v>82444590.88480626</v>
      </c>
    </row>
    <row r="209" spans="1:4" ht="54" thickTop="1" thickBot="1">
      <c r="A209" s="137" t="s">
        <v>1102</v>
      </c>
      <c r="B209" s="138" t="s">
        <v>1754</v>
      </c>
      <c r="C209" s="133" t="s">
        <v>387</v>
      </c>
      <c r="D209" s="179">
        <f>VLOOKUP('621.4'!A93,'621.4'!A93:N328,14,FALSE)</f>
        <v>73458162.687544525</v>
      </c>
    </row>
    <row r="210" spans="1:4" ht="54" thickTop="1" thickBot="1">
      <c r="A210" s="137" t="s">
        <v>1103</v>
      </c>
      <c r="B210" s="138" t="s">
        <v>1755</v>
      </c>
      <c r="C210" s="133" t="s">
        <v>144</v>
      </c>
      <c r="D210" s="179">
        <f>VLOOKUP('621.5'!A89,'621.5'!A89:N329,14,FALSE)</f>
        <v>5193151.4204477668</v>
      </c>
    </row>
    <row r="211" spans="1:4" ht="54" thickTop="1" thickBot="1">
      <c r="A211" s="137" t="s">
        <v>1656</v>
      </c>
      <c r="B211" s="138" t="s">
        <v>1756</v>
      </c>
      <c r="C211" s="133" t="s">
        <v>144</v>
      </c>
      <c r="D211" s="179">
        <f>VLOOKUP('621.5.1'!A89,'621.5.1'!A89:N330,14,FALSE)</f>
        <v>587938.89200777747</v>
      </c>
    </row>
    <row r="212" spans="1:4" ht="54" thickTop="1" thickBot="1">
      <c r="A212" s="137" t="s">
        <v>1104</v>
      </c>
      <c r="B212" s="138" t="s">
        <v>1757</v>
      </c>
      <c r="C212" s="133" t="s">
        <v>1845</v>
      </c>
      <c r="D212" s="179">
        <f>VLOOKUP('621.6'!A98,'621.6'!A98:N331,14,FALSE)</f>
        <v>83148317.61126937</v>
      </c>
    </row>
    <row r="213" spans="1:4" ht="54" thickTop="1" thickBot="1">
      <c r="A213" s="137" t="s">
        <v>1731</v>
      </c>
      <c r="B213" s="138" t="s">
        <v>1758</v>
      </c>
      <c r="C213" s="133" t="s">
        <v>1845</v>
      </c>
      <c r="D213" s="179">
        <f>VLOOKUP('621.7'!A89,'621.7'!A89:N332,14,FALSE)</f>
        <v>699321.50379174459</v>
      </c>
    </row>
    <row r="214" spans="1:4" ht="54" thickTop="1" thickBot="1">
      <c r="A214" s="137" t="s">
        <v>1105</v>
      </c>
      <c r="B214" s="138" t="s">
        <v>1994</v>
      </c>
      <c r="C214" s="133" t="s">
        <v>233</v>
      </c>
      <c r="D214" s="179">
        <f>VLOOKUP('622.1'!A89,'622.1'!A89:N333,14,FALSE)</f>
        <v>117316.79128616721</v>
      </c>
    </row>
    <row r="215" spans="1:4" ht="54" thickTop="1" thickBot="1">
      <c r="A215" s="137" t="s">
        <v>1106</v>
      </c>
      <c r="B215" s="138" t="s">
        <v>1759</v>
      </c>
      <c r="C215" s="133" t="s">
        <v>233</v>
      </c>
      <c r="D215" s="179">
        <f>VLOOKUP('622.2'!A89,'622.2'!A89:N335,14,FALSE)</f>
        <v>837189.65552266862</v>
      </c>
    </row>
    <row r="216" spans="1:4" ht="54" thickTop="1" thickBot="1">
      <c r="A216" s="137" t="s">
        <v>1107</v>
      </c>
      <c r="B216" s="138" t="s">
        <v>1760</v>
      </c>
      <c r="C216" s="133" t="s">
        <v>233</v>
      </c>
      <c r="D216" s="179">
        <f>VLOOKUP('622.3'!A89,'622.3'!A89:N336,14,FALSE)</f>
        <v>826280.29187527322</v>
      </c>
    </row>
    <row r="217" spans="1:4" ht="54" thickTop="1" thickBot="1">
      <c r="A217" s="137" t="s">
        <v>1108</v>
      </c>
      <c r="B217" s="138" t="s">
        <v>1761</v>
      </c>
      <c r="C217" s="133" t="s">
        <v>233</v>
      </c>
      <c r="D217" s="179">
        <f>VLOOKUP('622.4'!A89,'622.4'!A89:N337,14,FALSE)</f>
        <v>803996.55600981344</v>
      </c>
    </row>
    <row r="218" spans="1:4" ht="54" thickTop="1" thickBot="1">
      <c r="A218" s="137" t="s">
        <v>1109</v>
      </c>
      <c r="B218" s="138" t="s">
        <v>1762</v>
      </c>
      <c r="C218" s="133" t="s">
        <v>144</v>
      </c>
      <c r="D218" s="179">
        <f>VLOOKUP('622.5'!A89,'622.5'!A89:N338,14,FALSE)</f>
        <v>89619.71256583865</v>
      </c>
    </row>
    <row r="219" spans="1:4" ht="54" thickTop="1" thickBot="1">
      <c r="A219" s="137" t="s">
        <v>1110</v>
      </c>
      <c r="B219" s="138" t="s">
        <v>1763</v>
      </c>
      <c r="C219" s="133" t="s">
        <v>144</v>
      </c>
      <c r="D219" s="179">
        <f>VLOOKUP('623.1'!A103,'623.1'!A103:N339,14,FALSE)</f>
        <v>587692.87985539483</v>
      </c>
    </row>
    <row r="220" spans="1:4" ht="54" thickTop="1" thickBot="1">
      <c r="A220" s="137" t="s">
        <v>1111</v>
      </c>
      <c r="B220" s="138" t="s">
        <v>1219</v>
      </c>
      <c r="C220" s="133" t="s">
        <v>1995</v>
      </c>
      <c r="D220" s="179">
        <f>VLOOKUP('623.2'!A89,'623.2'!A89:N340,14,FALSE)</f>
        <v>9707512.7633446492</v>
      </c>
    </row>
    <row r="221" spans="1:4" ht="54" thickTop="1" thickBot="1">
      <c r="A221" s="137" t="s">
        <v>1112</v>
      </c>
      <c r="B221" s="138" t="s">
        <v>2114</v>
      </c>
      <c r="C221" s="133" t="s">
        <v>387</v>
      </c>
      <c r="D221" s="179">
        <f>VLOOKUP('630.1'!A89,'630.1'!A89:N341,14,FALSE)</f>
        <v>1160009.1024387814</v>
      </c>
    </row>
    <row r="222" spans="1:4" ht="54" thickTop="1" thickBot="1">
      <c r="A222" s="137" t="s">
        <v>1113</v>
      </c>
      <c r="B222" s="138" t="s">
        <v>2115</v>
      </c>
      <c r="C222" s="133" t="s">
        <v>387</v>
      </c>
      <c r="D222" s="179">
        <f>VLOOKUP('630.2'!A89,'630.2'!A89:N342,14,FALSE)</f>
        <v>1137154.6886011935</v>
      </c>
    </row>
    <row r="223" spans="1:4" ht="54" thickTop="1" thickBot="1">
      <c r="A223" s="137" t="s">
        <v>1114</v>
      </c>
      <c r="B223" s="138" t="s">
        <v>2116</v>
      </c>
      <c r="C223" s="133" t="s">
        <v>387</v>
      </c>
      <c r="D223" s="179">
        <f>VLOOKUP('630.3'!A89,'630.3'!A89:N343,14,FALSE)</f>
        <v>699165.44986488868</v>
      </c>
    </row>
    <row r="224" spans="1:4" ht="54" thickTop="1" thickBot="1">
      <c r="A224" s="137" t="s">
        <v>1115</v>
      </c>
      <c r="B224" s="138" t="s">
        <v>2117</v>
      </c>
      <c r="C224" s="133" t="s">
        <v>387</v>
      </c>
      <c r="D224" s="179">
        <f>VLOOKUP('630.4'!A89,'630.4'!A89:N344,14,FALSE)</f>
        <v>605340.40079114668</v>
      </c>
    </row>
    <row r="225" spans="1:4" ht="54" thickTop="1" thickBot="1">
      <c r="A225" s="137" t="s">
        <v>1116</v>
      </c>
      <c r="B225" s="138" t="s">
        <v>2118</v>
      </c>
      <c r="C225" s="133" t="s">
        <v>387</v>
      </c>
      <c r="D225" s="179">
        <f>VLOOKUP('630.5'!A93,'630.5'!A93:N345,14,FALSE)</f>
        <v>453135.62229170435</v>
      </c>
    </row>
    <row r="226" spans="1:4" ht="54" thickTop="1" thickBot="1">
      <c r="A226" s="137" t="s">
        <v>1117</v>
      </c>
      <c r="B226" s="138" t="s">
        <v>2119</v>
      </c>
      <c r="C226" s="133" t="s">
        <v>387</v>
      </c>
      <c r="D226" s="179">
        <f>VLOOKUP('630.6'!A93,'630.6'!A89:N346,14,FALSE)</f>
        <v>370970.00709818362</v>
      </c>
    </row>
    <row r="227" spans="1:4" ht="54" thickTop="1" thickBot="1">
      <c r="A227" s="137" t="s">
        <v>1118</v>
      </c>
      <c r="B227" s="138" t="s">
        <v>2120</v>
      </c>
      <c r="C227" s="133" t="s">
        <v>387</v>
      </c>
      <c r="D227" s="179">
        <f>VLOOKUP('630.7'!A93,'630.7'!A90:N347,14,FALSE)</f>
        <v>275093.43381441734</v>
      </c>
    </row>
    <row r="228" spans="1:4" ht="54" thickTop="1" thickBot="1">
      <c r="A228" s="137" t="s">
        <v>1119</v>
      </c>
      <c r="B228" s="138" t="s">
        <v>1764</v>
      </c>
      <c r="C228" s="133" t="s">
        <v>144</v>
      </c>
      <c r="D228" s="179">
        <f>VLOOKUP('632.1'!A90,'632.1'!A90:N349,14,FALSE)</f>
        <v>406257.6159343677</v>
      </c>
    </row>
    <row r="229" spans="1:4" ht="54" thickTop="1" thickBot="1">
      <c r="A229" s="137" t="s">
        <v>1659</v>
      </c>
      <c r="B229" s="138" t="s">
        <v>1765</v>
      </c>
      <c r="C229" s="133" t="s">
        <v>144</v>
      </c>
      <c r="D229" s="179">
        <f>VLOOKUP('632.2'!A90,'632.2'!A90:N350,14,FALSE)</f>
        <v>409524.03491819196</v>
      </c>
    </row>
    <row r="230" spans="1:4" ht="54" thickTop="1" thickBot="1">
      <c r="A230" s="137" t="s">
        <v>1662</v>
      </c>
      <c r="B230" s="138" t="s">
        <v>1766</v>
      </c>
      <c r="C230" s="133" t="s">
        <v>377</v>
      </c>
      <c r="D230" s="179">
        <f>VLOOKUP('640.1'!A90,'640.1'!A90:N351,14,FALSE)</f>
        <v>6585.2912062278556</v>
      </c>
    </row>
    <row r="231" spans="1:4" ht="54" thickTop="1" thickBot="1">
      <c r="A231" s="137" t="s">
        <v>1663</v>
      </c>
      <c r="B231" s="138" t="s">
        <v>1767</v>
      </c>
      <c r="C231" s="133" t="s">
        <v>377</v>
      </c>
      <c r="D231" s="179">
        <f>VLOOKUP('640.2'!A90,'640.2'!A90:N352,14,FALSE)</f>
        <v>10556.180256959164</v>
      </c>
    </row>
    <row r="232" spans="1:4" ht="54" thickTop="1" thickBot="1">
      <c r="A232" s="137" t="s">
        <v>1120</v>
      </c>
      <c r="B232" s="138" t="s">
        <v>1768</v>
      </c>
      <c r="C232" s="133" t="s">
        <v>1664</v>
      </c>
      <c r="D232" s="179">
        <f>VLOOKUP('641.1'!A90,'641.1'!A90:N353,14,FALSE)</f>
        <v>3380.3440441629227</v>
      </c>
    </row>
    <row r="233" spans="1:4" ht="54" thickTop="1" thickBot="1">
      <c r="A233" s="137" t="s">
        <v>1121</v>
      </c>
      <c r="B233" s="138" t="s">
        <v>1768</v>
      </c>
      <c r="C233" s="133" t="s">
        <v>377</v>
      </c>
      <c r="D233" s="179">
        <f>VLOOKUP('641.2'!A90,'641.2'!A90:N354,14,FALSE)</f>
        <v>62385.271698192941</v>
      </c>
    </row>
    <row r="234" spans="1:4" ht="54" thickTop="1" thickBot="1">
      <c r="A234" s="137" t="s">
        <v>1122</v>
      </c>
      <c r="B234" s="138" t="s">
        <v>1769</v>
      </c>
      <c r="C234" s="133" t="s">
        <v>1845</v>
      </c>
      <c r="D234" s="179">
        <f>VLOOKUP('642.1'!A90,'642.1'!A90:N355,14,FALSE)</f>
        <v>642065.03997125849</v>
      </c>
    </row>
    <row r="235" spans="1:4" ht="54" thickTop="1" thickBot="1">
      <c r="A235" s="137" t="s">
        <v>1123</v>
      </c>
      <c r="B235" s="138" t="s">
        <v>1770</v>
      </c>
      <c r="C235" s="133" t="s">
        <v>144</v>
      </c>
      <c r="D235" s="179">
        <f>VLOOKUP('642.2'!A90,'642.2'!A90:N356,14,FALSE)</f>
        <v>44899.834310821738</v>
      </c>
    </row>
    <row r="236" spans="1:4" ht="54" thickTop="1" thickBot="1">
      <c r="A236" s="137" t="s">
        <v>1124</v>
      </c>
      <c r="B236" s="138" t="s">
        <v>1771</v>
      </c>
      <c r="C236" s="133" t="s">
        <v>377</v>
      </c>
      <c r="D236" s="179">
        <f>VLOOKUP('650.1'!A95,'650.1'!A95:N358,14,FALSE)</f>
        <v>11415.796275825018</v>
      </c>
    </row>
    <row r="237" spans="1:4" ht="54" thickTop="1" thickBot="1">
      <c r="A237" s="137" t="s">
        <v>1125</v>
      </c>
      <c r="B237" s="138" t="s">
        <v>2127</v>
      </c>
      <c r="C237" s="133" t="s">
        <v>377</v>
      </c>
      <c r="D237" s="179">
        <f>VLOOKUP('650.2'!A93,'650.2'!A93:N359,14,FALSE)</f>
        <v>11230.367253077662</v>
      </c>
    </row>
    <row r="238" spans="1:4" ht="54" thickTop="1" thickBot="1">
      <c r="A238" s="137" t="s">
        <v>1126</v>
      </c>
      <c r="B238" s="138" t="s">
        <v>1772</v>
      </c>
      <c r="C238" s="133" t="s">
        <v>377</v>
      </c>
      <c r="D238" s="201">
        <f>VLOOKUP('650.3'!A90,'650.3'!A90:N360,14,FALSE)</f>
        <v>135.21271673954001</v>
      </c>
    </row>
    <row r="239" spans="1:4" ht="54" thickTop="1" thickBot="1">
      <c r="A239" s="137" t="s">
        <v>1127</v>
      </c>
      <c r="B239" s="138" t="s">
        <v>2131</v>
      </c>
      <c r="C239" s="133" t="s">
        <v>377</v>
      </c>
      <c r="D239" s="179">
        <f>VLOOKUP('650.4'!A93,'650.4'!A93:N361,14,FALSE)</f>
        <v>4654.76639178815</v>
      </c>
    </row>
    <row r="240" spans="1:4" ht="57.75" thickTop="1" thickBot="1">
      <c r="A240" s="137" t="s">
        <v>1128</v>
      </c>
      <c r="B240" s="138" t="s">
        <v>1773</v>
      </c>
      <c r="C240" s="133" t="s">
        <v>233</v>
      </c>
      <c r="D240" s="179">
        <f>VLOOKUP('660.1'!A87,'660.1'!A87:N362,14,FALSE)</f>
        <v>430873.67241071322</v>
      </c>
    </row>
    <row r="241" spans="1:4" ht="76.5" thickTop="1" thickBot="1">
      <c r="A241" s="137" t="s">
        <v>1129</v>
      </c>
      <c r="B241" s="138" t="s">
        <v>1880</v>
      </c>
      <c r="C241" s="133" t="s">
        <v>144</v>
      </c>
      <c r="D241" s="179">
        <f>VLOOKUP('660.2'!A87,'660.2'!A87:N363,14,FALSE)</f>
        <v>479821.76857235545</v>
      </c>
    </row>
    <row r="242" spans="1:4" ht="54" thickTop="1" thickBot="1">
      <c r="A242" s="137" t="s">
        <v>1677</v>
      </c>
      <c r="B242" s="138" t="s">
        <v>1774</v>
      </c>
      <c r="C242" s="133" t="s">
        <v>144</v>
      </c>
      <c r="D242" s="179">
        <f>VLOOKUP('661.1'!A87,'661.1'!A87:N364,14,FALSE)</f>
        <v>1010279.461836154</v>
      </c>
    </row>
    <row r="243" spans="1:4" ht="54" thickTop="1" thickBot="1">
      <c r="A243" s="137" t="s">
        <v>1130</v>
      </c>
      <c r="B243" s="138" t="s">
        <v>1775</v>
      </c>
      <c r="C243" s="133" t="s">
        <v>144</v>
      </c>
      <c r="D243" s="179">
        <f>VLOOKUP('662.1'!A87,'662.1'!A87:N365,14,FALSE)</f>
        <v>504955.73418978509</v>
      </c>
    </row>
    <row r="244" spans="1:4" ht="54" thickTop="1" thickBot="1">
      <c r="A244" s="137" t="s">
        <v>1131</v>
      </c>
      <c r="B244" s="138" t="s">
        <v>1776</v>
      </c>
      <c r="C244" s="133" t="s">
        <v>144</v>
      </c>
      <c r="D244" s="179">
        <f>VLOOKUP('662.2'!A87,'662.2'!A87:N366,14,FALSE)</f>
        <v>511685.15999110602</v>
      </c>
    </row>
    <row r="245" spans="1:4" ht="54" thickTop="1" thickBot="1">
      <c r="A245" s="137" t="s">
        <v>1678</v>
      </c>
      <c r="B245" s="138" t="s">
        <v>1777</v>
      </c>
      <c r="C245" s="133" t="s">
        <v>144</v>
      </c>
      <c r="D245" s="179">
        <f>VLOOKUP('663.1'!A87,'663.1'!A87:N367,14,FALSE)</f>
        <v>24471.931639058155</v>
      </c>
    </row>
    <row r="246" spans="1:4" ht="54" thickTop="1" thickBot="1">
      <c r="A246" s="137" t="s">
        <v>1132</v>
      </c>
      <c r="B246" s="138" t="s">
        <v>1778</v>
      </c>
      <c r="C246" s="133" t="s">
        <v>387</v>
      </c>
      <c r="D246" s="179">
        <f>VLOOKUP('670.1'!A87,'670.1'!A87:N368,14,FALSE)</f>
        <v>328286.09160875878</v>
      </c>
    </row>
    <row r="247" spans="1:4" ht="54" thickTop="1" thickBot="1">
      <c r="A247" s="137" t="s">
        <v>1133</v>
      </c>
      <c r="B247" s="138" t="s">
        <v>1779</v>
      </c>
      <c r="C247" s="133" t="s">
        <v>387</v>
      </c>
      <c r="D247" s="179">
        <f>VLOOKUP('670.2'!A87,'670.2'!A87:N369,14,FALSE)</f>
        <v>315473.12701997854</v>
      </c>
    </row>
    <row r="248" spans="1:4" ht="54" thickTop="1" thickBot="1">
      <c r="A248" s="137" t="s">
        <v>1680</v>
      </c>
      <c r="B248" s="138" t="s">
        <v>1780</v>
      </c>
      <c r="C248" s="133" t="s">
        <v>387</v>
      </c>
      <c r="D248" s="179">
        <f>VLOOKUP('670.3'!A87,'670.3'!A87:N370,14,FALSE)</f>
        <v>315753.31226843217</v>
      </c>
    </row>
    <row r="249" spans="1:4" ht="54" thickTop="1" thickBot="1">
      <c r="A249" s="137" t="s">
        <v>1681</v>
      </c>
      <c r="B249" s="138" t="s">
        <v>1781</v>
      </c>
      <c r="C249" s="133" t="s">
        <v>387</v>
      </c>
      <c r="D249" s="179">
        <f>VLOOKUP('670.4'!A87,'670.4'!A87:N371,14,FALSE)</f>
        <v>306912.17544629448</v>
      </c>
    </row>
    <row r="250" spans="1:4" ht="54" thickTop="1" thickBot="1">
      <c r="A250" s="137" t="s">
        <v>1682</v>
      </c>
      <c r="B250" s="138" t="s">
        <v>1782</v>
      </c>
      <c r="C250" s="133" t="s">
        <v>387</v>
      </c>
      <c r="D250" s="179">
        <f>VLOOKUP('670.5'!A89,'670.5'!A89:N372,14,FALSE)</f>
        <v>319676.02768405853</v>
      </c>
    </row>
    <row r="251" spans="1:4" ht="54" thickTop="1" thickBot="1">
      <c r="A251" s="137" t="s">
        <v>1134</v>
      </c>
      <c r="B251" s="138" t="s">
        <v>1783</v>
      </c>
      <c r="C251" s="133" t="s">
        <v>387</v>
      </c>
      <c r="D251" s="179">
        <f>VLOOKUP('671.1'!A89,'671.1'!A89:N373,14,FALSE)</f>
        <v>501846.75346460077</v>
      </c>
    </row>
    <row r="252" spans="1:4" ht="54" thickTop="1" thickBot="1">
      <c r="A252" s="137" t="s">
        <v>1135</v>
      </c>
      <c r="B252" s="138" t="s">
        <v>1784</v>
      </c>
      <c r="C252" s="133" t="s">
        <v>144</v>
      </c>
      <c r="D252" s="179">
        <f>VLOOKUP('671.2'!A89,'671.2'!A89:N374,14,FALSE)</f>
        <v>76647.551055855394</v>
      </c>
    </row>
    <row r="253" spans="1:4" ht="54" thickTop="1" thickBot="1">
      <c r="A253" s="137" t="s">
        <v>1683</v>
      </c>
      <c r="B253" s="138" t="s">
        <v>1785</v>
      </c>
      <c r="C253" s="133" t="s">
        <v>387</v>
      </c>
      <c r="D253" s="179">
        <f>VLOOKUP('671.3'!A87,'671.3'!A87:N375,14,FALSE)</f>
        <v>546361.55557905906</v>
      </c>
    </row>
    <row r="254" spans="1:4" ht="54" thickTop="1" thickBot="1">
      <c r="A254" s="137" t="s">
        <v>1684</v>
      </c>
      <c r="B254" s="138" t="s">
        <v>1786</v>
      </c>
      <c r="C254" s="133" t="s">
        <v>144</v>
      </c>
      <c r="D254" s="179">
        <f>VLOOKUP('671.4'!A87,'671.4'!A87:N376,14,FALSE)</f>
        <v>80313.400590485631</v>
      </c>
    </row>
    <row r="255" spans="1:4" ht="54" thickTop="1" thickBot="1">
      <c r="A255" s="137" t="s">
        <v>1136</v>
      </c>
      <c r="B255" s="138" t="s">
        <v>1787</v>
      </c>
      <c r="C255" s="133" t="s">
        <v>144</v>
      </c>
      <c r="D255" s="179">
        <f>VLOOKUP('672.1'!A87,'672.1'!A87:N377,14,FALSE)</f>
        <v>39483.154456057659</v>
      </c>
    </row>
    <row r="256" spans="1:4" ht="54" thickTop="1" thickBot="1">
      <c r="A256" s="137" t="s">
        <v>1685</v>
      </c>
      <c r="B256" s="138" t="s">
        <v>1788</v>
      </c>
      <c r="C256" s="133" t="s">
        <v>144</v>
      </c>
      <c r="D256" s="179">
        <f>VLOOKUP('672.2'!A87,'672.2'!A87:N378,14,FALSE)</f>
        <v>63200.117818215469</v>
      </c>
    </row>
    <row r="257" spans="1:4" ht="54" thickTop="1" thickBot="1">
      <c r="A257" s="137" t="s">
        <v>1686</v>
      </c>
      <c r="B257" s="138" t="s">
        <v>1789</v>
      </c>
      <c r="C257" s="133" t="s">
        <v>144</v>
      </c>
      <c r="D257" s="179">
        <f>VLOOKUP('672.3'!A87,'672.3'!A87:N379,14,FALSE)</f>
        <v>41391.970710912465</v>
      </c>
    </row>
    <row r="258" spans="1:4" ht="54" thickTop="1" thickBot="1">
      <c r="A258" s="137" t="s">
        <v>1687</v>
      </c>
      <c r="B258" s="138" t="s">
        <v>1790</v>
      </c>
      <c r="C258" s="133" t="s">
        <v>144</v>
      </c>
      <c r="D258" s="179">
        <f>VLOOKUP('672.4'!A87,'672.3'!A87:N380,14,FALSE)</f>
        <v>41391.970710912465</v>
      </c>
    </row>
    <row r="259" spans="1:4" ht="54" thickTop="1" thickBot="1">
      <c r="A259" s="137" t="s">
        <v>1732</v>
      </c>
      <c r="B259" s="138" t="s">
        <v>1791</v>
      </c>
      <c r="C259" s="133" t="s">
        <v>233</v>
      </c>
      <c r="D259" s="179">
        <f>VLOOKUP('673.1.1'!A87,'673.1.1'!A87:N381,14,FALSE)</f>
        <v>9319.0298657967905</v>
      </c>
    </row>
    <row r="260" spans="1:4" ht="54" thickTop="1" thickBot="1">
      <c r="A260" s="137" t="s">
        <v>1733</v>
      </c>
      <c r="B260" s="138" t="s">
        <v>2046</v>
      </c>
      <c r="C260" s="133" t="s">
        <v>233</v>
      </c>
      <c r="D260" s="179">
        <f>VLOOKUP('673.1.2'!A87,'673.1.2'!A87:N382,14,FALSE)</f>
        <v>9026.7573443024576</v>
      </c>
    </row>
    <row r="261" spans="1:4" ht="54" thickTop="1" thickBot="1">
      <c r="A261" s="137" t="s">
        <v>1137</v>
      </c>
      <c r="B261" s="138" t="s">
        <v>1792</v>
      </c>
      <c r="C261" s="133" t="s">
        <v>387</v>
      </c>
      <c r="D261" s="179">
        <f>VLOOKUP('673.2'!A87,'673.2'!A87:N383,14,FALSE)</f>
        <v>91086.283237981144</v>
      </c>
    </row>
    <row r="262" spans="1:4" ht="54" thickTop="1" thickBot="1">
      <c r="A262" s="137" t="s">
        <v>1138</v>
      </c>
      <c r="B262" s="138" t="s">
        <v>1793</v>
      </c>
      <c r="C262" s="133" t="s">
        <v>387</v>
      </c>
      <c r="D262" s="179">
        <f>VLOOKUP('673.3'!A89,'673.3'!A89:N384,14,FALSE)</f>
        <v>91903.501715032035</v>
      </c>
    </row>
    <row r="263" spans="1:4" ht="54" thickTop="1" thickBot="1">
      <c r="A263" s="137" t="s">
        <v>1139</v>
      </c>
      <c r="B263" s="138" t="s">
        <v>1996</v>
      </c>
      <c r="C263" s="133" t="s">
        <v>144</v>
      </c>
      <c r="D263" s="179">
        <f>VLOOKUP('674.1'!A89,'674.1'!A89:N385,14,FALSE)</f>
        <v>139230.53462880722</v>
      </c>
    </row>
    <row r="264" spans="1:4" ht="54" thickTop="1" thickBot="1">
      <c r="A264" s="137" t="s">
        <v>1140</v>
      </c>
      <c r="B264" s="138" t="s">
        <v>1794</v>
      </c>
      <c r="C264" s="133" t="s">
        <v>144</v>
      </c>
      <c r="D264" s="179">
        <f>VLOOKUP('674.2'!A89,'674.2'!A89:N386,14,FALSE)</f>
        <v>251113.64134664193</v>
      </c>
    </row>
    <row r="265" spans="1:4" ht="54" thickTop="1" thickBot="1">
      <c r="A265" s="137" t="s">
        <v>1141</v>
      </c>
      <c r="B265" s="138" t="s">
        <v>1795</v>
      </c>
      <c r="C265" s="133" t="s">
        <v>233</v>
      </c>
      <c r="D265" s="179">
        <f>VLOOKUP('680.1'!A87,'680.1'!A87:N387,14,FALSE)</f>
        <v>168870.45760440984</v>
      </c>
    </row>
    <row r="266" spans="1:4" ht="54" thickTop="1" thickBot="1">
      <c r="A266" s="137" t="s">
        <v>1142</v>
      </c>
      <c r="B266" s="138" t="s">
        <v>1796</v>
      </c>
      <c r="C266" s="133" t="s">
        <v>144</v>
      </c>
      <c r="D266" s="179">
        <f>VLOOKUP('680.2'!A87,'680.2'!A87:N388,14,FALSE)</f>
        <v>26106.630662148735</v>
      </c>
    </row>
    <row r="267" spans="1:4" ht="54" thickTop="1" thickBot="1">
      <c r="A267" s="137" t="s">
        <v>1143</v>
      </c>
      <c r="B267" s="138" t="s">
        <v>1797</v>
      </c>
      <c r="C267" s="133" t="s">
        <v>387</v>
      </c>
      <c r="D267" s="179">
        <f>VLOOKUP('680.3'!A89,'680.3'!A89:N389,14,FALSE)</f>
        <v>82167.13255781059</v>
      </c>
    </row>
    <row r="268" spans="1:4" ht="54" thickTop="1" thickBot="1">
      <c r="A268" s="137" t="s">
        <v>1144</v>
      </c>
      <c r="B268" s="138" t="s">
        <v>1798</v>
      </c>
      <c r="C268" s="133" t="s">
        <v>387</v>
      </c>
      <c r="D268" s="179">
        <f>VLOOKUP('681.1'!A89,'681.1'!A89:N390,14,FALSE)</f>
        <v>224934.54231330537</v>
      </c>
    </row>
    <row r="269" spans="1:4" ht="54" thickTop="1" thickBot="1">
      <c r="A269" s="137" t="s">
        <v>1692</v>
      </c>
      <c r="B269" s="138" t="s">
        <v>1799</v>
      </c>
      <c r="C269" s="133" t="s">
        <v>387</v>
      </c>
      <c r="D269" s="179">
        <f>VLOOKUP('681.2'!A89,'681.2'!A89:N391,14,FALSE)</f>
        <v>212121.57772452512</v>
      </c>
    </row>
    <row r="270" spans="1:4" ht="54" thickTop="1" thickBot="1">
      <c r="A270" s="137" t="s">
        <v>1693</v>
      </c>
      <c r="B270" s="138" t="s">
        <v>1800</v>
      </c>
      <c r="C270" s="133" t="s">
        <v>387</v>
      </c>
      <c r="D270" s="179">
        <f>VLOOKUP('681.3'!A89,'681.3'!A89:N392,14,FALSE)</f>
        <v>212401.76297297882</v>
      </c>
    </row>
    <row r="271" spans="1:4" ht="54" thickTop="1" thickBot="1">
      <c r="A271" s="137" t="s">
        <v>1694</v>
      </c>
      <c r="B271" s="138" t="s">
        <v>1801</v>
      </c>
      <c r="C271" s="133" t="s">
        <v>387</v>
      </c>
      <c r="D271" s="179">
        <f>VLOOKUP('681.4'!A89,'681.4'!A89:N393,14,FALSE)</f>
        <v>203560.6261508411</v>
      </c>
    </row>
    <row r="272" spans="1:4" ht="54" thickTop="1" thickBot="1">
      <c r="A272" s="137" t="s">
        <v>1145</v>
      </c>
      <c r="B272" s="138" t="s">
        <v>1802</v>
      </c>
      <c r="C272" s="133" t="s">
        <v>387</v>
      </c>
      <c r="D272" s="179">
        <f>VLOOKUP('682.1'!A89,'682.1'!A89:N394,14,FALSE)</f>
        <v>256362.64434111642</v>
      </c>
    </row>
    <row r="273" spans="1:4" ht="54" thickTop="1" thickBot="1">
      <c r="A273" s="137" t="s">
        <v>1695</v>
      </c>
      <c r="B273" s="138" t="s">
        <v>1803</v>
      </c>
      <c r="C273" s="133" t="s">
        <v>387</v>
      </c>
      <c r="D273" s="179">
        <f>VLOOKUP('682.2'!A89,'682.2'!A89:N395,14,FALSE)</f>
        <v>256362.64434111642</v>
      </c>
    </row>
    <row r="274" spans="1:4" ht="54" thickTop="1" thickBot="1">
      <c r="A274" s="137" t="s">
        <v>1697</v>
      </c>
      <c r="B274" s="138" t="s">
        <v>1804</v>
      </c>
      <c r="C274" s="133" t="s">
        <v>387</v>
      </c>
      <c r="D274" s="179">
        <f>VLOOKUP('682.3'!A89,'682.3'!A89:N396,14,FALSE)</f>
        <v>256362.64434111642</v>
      </c>
    </row>
    <row r="275" spans="1:4" ht="54" thickTop="1" thickBot="1">
      <c r="A275" s="137" t="s">
        <v>1699</v>
      </c>
      <c r="B275" s="138" t="s">
        <v>1997</v>
      </c>
      <c r="C275" s="133" t="s">
        <v>387</v>
      </c>
      <c r="D275" s="179">
        <f>VLOOKUP('682.4'!A89,'682.4'!A89:N397,14,FALSE)</f>
        <v>256362.64434111642</v>
      </c>
    </row>
    <row r="276" spans="1:4" ht="54" thickTop="1" thickBot="1">
      <c r="A276" s="137" t="s">
        <v>1701</v>
      </c>
      <c r="B276" s="138" t="s">
        <v>1805</v>
      </c>
      <c r="C276" s="133" t="s">
        <v>233</v>
      </c>
      <c r="D276" s="179">
        <f>VLOOKUP('683.1'!A89,'683.1'!A89:N398,14,FALSE)</f>
        <v>15296.085924067287</v>
      </c>
    </row>
    <row r="277" spans="1:4" ht="54" thickTop="1" thickBot="1">
      <c r="A277" s="137" t="s">
        <v>1703</v>
      </c>
      <c r="B277" s="138" t="s">
        <v>1806</v>
      </c>
      <c r="C277" s="133" t="s">
        <v>233</v>
      </c>
      <c r="D277" s="179">
        <f>VLOOKUP('683.2'!A89,'683.2'!A89:N399,14,FALSE)</f>
        <v>31749.529093033849</v>
      </c>
    </row>
    <row r="278" spans="1:4" ht="54" thickTop="1" thickBot="1">
      <c r="A278" s="137" t="s">
        <v>1705</v>
      </c>
      <c r="B278" s="138" t="s">
        <v>1807</v>
      </c>
      <c r="C278" s="133" t="s">
        <v>233</v>
      </c>
      <c r="D278" s="179">
        <f>VLOOKUP('683.3'!A89,'683.3'!A89:N400,14,FALSE)</f>
        <v>15296.085924067287</v>
      </c>
    </row>
    <row r="279" spans="1:4" ht="54" thickTop="1" thickBot="1">
      <c r="A279" s="137" t="s">
        <v>1706</v>
      </c>
      <c r="B279" s="138" t="s">
        <v>1808</v>
      </c>
      <c r="C279" s="133" t="s">
        <v>233</v>
      </c>
      <c r="D279" s="179">
        <f>VLOOKUP('683.4'!A89,'683.4'!A89:N401,14,FALSE)</f>
        <v>31749.529093033849</v>
      </c>
    </row>
    <row r="280" spans="1:4" ht="54" thickTop="1" thickBot="1">
      <c r="A280" s="137" t="s">
        <v>1707</v>
      </c>
      <c r="B280" s="138" t="s">
        <v>1809</v>
      </c>
      <c r="C280" s="133" t="s">
        <v>233</v>
      </c>
      <c r="D280" s="179">
        <f>VLOOKUP('683.5'!A87,'683.5'!A87:N402,14,FALSE)</f>
        <v>96038.700362826334</v>
      </c>
    </row>
    <row r="281" spans="1:4" ht="54" thickTop="1" thickBot="1">
      <c r="A281" s="137" t="s">
        <v>2047</v>
      </c>
      <c r="B281" s="138" t="s">
        <v>1810</v>
      </c>
      <c r="C281" s="133" t="s">
        <v>233</v>
      </c>
      <c r="D281" s="179">
        <f>VLOOKUP('690.1.1'!A89,'690.1.1'!A89:N403,14,FALSE)</f>
        <v>12658.216210439874</v>
      </c>
    </row>
    <row r="282" spans="1:4" ht="54" thickTop="1" thickBot="1">
      <c r="A282" s="137" t="s">
        <v>1710</v>
      </c>
      <c r="B282" s="138" t="s">
        <v>1811</v>
      </c>
      <c r="C282" s="133" t="s">
        <v>233</v>
      </c>
      <c r="D282" s="179">
        <f>VLOOKUP('690.1.2'!A89,'690.1.2'!A89:N404,14,FALSE)</f>
        <v>37575.030093982219</v>
      </c>
    </row>
    <row r="283" spans="1:4" ht="54" thickTop="1" thickBot="1">
      <c r="A283" s="137" t="s">
        <v>1146</v>
      </c>
      <c r="B283" s="138" t="s">
        <v>1812</v>
      </c>
      <c r="C283" s="133" t="s">
        <v>144</v>
      </c>
      <c r="D283" s="179">
        <f>VLOOKUP('700.1'!A89,'700.1'!A89:N405,14,FALSE)</f>
        <v>2479.3297831286068</v>
      </c>
    </row>
    <row r="284" spans="1:4" ht="54" thickTop="1" thickBot="1">
      <c r="A284" s="137" t="s">
        <v>1147</v>
      </c>
      <c r="B284" s="138" t="s">
        <v>1813</v>
      </c>
      <c r="C284" s="133" t="s">
        <v>144</v>
      </c>
      <c r="D284" s="179">
        <f>VLOOKUP('700.2'!A89,'700.2'!A89:N406,14,FALSE)</f>
        <v>2358.4219989877292</v>
      </c>
    </row>
    <row r="285" spans="1:4" ht="54" thickTop="1" thickBot="1">
      <c r="A285" s="137" t="s">
        <v>1148</v>
      </c>
      <c r="B285" s="138" t="s">
        <v>1814</v>
      </c>
      <c r="C285" s="133" t="s">
        <v>233</v>
      </c>
      <c r="D285" s="179">
        <f>VLOOKUP('700.3'!A89,'700.3'!A89:N407,14,FALSE)</f>
        <v>43779.054717226856</v>
      </c>
    </row>
    <row r="286" spans="1:4" ht="54" thickTop="1" thickBot="1">
      <c r="A286" s="137" t="s">
        <v>1149</v>
      </c>
      <c r="B286" s="138" t="s">
        <v>1815</v>
      </c>
      <c r="C286" s="133" t="s">
        <v>233</v>
      </c>
      <c r="D286" s="179">
        <f>VLOOKUP('700.4'!A89,'700.4'!A89:N408,14,FALSE)</f>
        <v>51468.072587159833</v>
      </c>
    </row>
    <row r="287" spans="1:4" ht="54" thickTop="1" thickBot="1">
      <c r="A287" s="137" t="s">
        <v>1150</v>
      </c>
      <c r="B287" s="138" t="s">
        <v>1816</v>
      </c>
      <c r="C287" s="133" t="s">
        <v>1845</v>
      </c>
      <c r="D287" s="179">
        <f>VLOOKUP('701.1'!A89,'701.1'!A89:N409,14,FALSE)</f>
        <v>10598.103570702198</v>
      </c>
    </row>
    <row r="288" spans="1:4" ht="54" thickTop="1" thickBot="1">
      <c r="A288" s="137" t="s">
        <v>1713</v>
      </c>
      <c r="B288" s="138" t="s">
        <v>1817</v>
      </c>
      <c r="C288" s="133" t="s">
        <v>1845</v>
      </c>
      <c r="D288" s="179">
        <f>VLOOKUP('710.1'!A89,'710.1'!A89:N410,14,FALSE)</f>
        <v>588019.70450417511</v>
      </c>
    </row>
    <row r="289" spans="1:4" ht="54" thickTop="1" thickBot="1">
      <c r="A289" s="137" t="s">
        <v>1151</v>
      </c>
      <c r="B289" s="138" t="s">
        <v>1818</v>
      </c>
      <c r="C289" s="133" t="s">
        <v>233</v>
      </c>
      <c r="D289" s="179">
        <f>VLOOKUP('710.2'!A89,'710.2'!A89:N411,14,FALSE)</f>
        <v>547133.50460803218</v>
      </c>
    </row>
    <row r="290" spans="1:4" ht="54" thickTop="1" thickBot="1">
      <c r="A290" s="137" t="s">
        <v>1152</v>
      </c>
      <c r="B290" s="138" t="s">
        <v>1819</v>
      </c>
      <c r="C290" s="133" t="s">
        <v>1845</v>
      </c>
      <c r="D290" s="179">
        <f>VLOOKUP('720.1'!A89,'720.1'!A89:N412,14,FALSE)</f>
        <v>250635.43015528083</v>
      </c>
    </row>
    <row r="291" spans="1:4" ht="54" thickTop="1" thickBot="1">
      <c r="A291" s="137" t="s">
        <v>1153</v>
      </c>
      <c r="B291" s="138" t="s">
        <v>1820</v>
      </c>
      <c r="C291" s="133" t="s">
        <v>144</v>
      </c>
      <c r="D291" s="179">
        <f>VLOOKUP('730.1'!A89,'730.1'!A89:N413,14,FALSE)</f>
        <v>217992.92185977663</v>
      </c>
    </row>
    <row r="292" spans="1:4" ht="54" thickTop="1" thickBot="1">
      <c r="A292" s="137" t="s">
        <v>1154</v>
      </c>
      <c r="B292" s="138" t="s">
        <v>1821</v>
      </c>
      <c r="C292" s="133" t="s">
        <v>1845</v>
      </c>
      <c r="D292" s="179">
        <f>VLOOKUP('730.2'!A89,'730.2'!A89:N414,14,FALSE)</f>
        <v>107596.0561503231</v>
      </c>
    </row>
    <row r="293" spans="1:4" ht="54" thickTop="1" thickBot="1">
      <c r="A293" s="137" t="s">
        <v>1155</v>
      </c>
      <c r="B293" s="138" t="s">
        <v>1822</v>
      </c>
      <c r="C293" s="133" t="s">
        <v>1845</v>
      </c>
      <c r="D293" s="179">
        <f>VLOOKUP('730.3'!A89,'730.3'!A89:N415,14,FALSE)</f>
        <v>98248.501242523926</v>
      </c>
    </row>
    <row r="294" spans="1:4" ht="54" thickTop="1" thickBot="1">
      <c r="A294" s="137" t="s">
        <v>1714</v>
      </c>
      <c r="B294" s="138" t="s">
        <v>1823</v>
      </c>
      <c r="C294" s="133" t="s">
        <v>1845</v>
      </c>
      <c r="D294" s="179">
        <f>VLOOKUP('730.4'!A89,'730.4'!A89:N416,14,FALSE)</f>
        <v>73367.41562870788</v>
      </c>
    </row>
    <row r="295" spans="1:4" ht="54" thickTop="1" thickBot="1">
      <c r="A295" s="137" t="s">
        <v>1156</v>
      </c>
      <c r="B295" s="138" t="s">
        <v>1824</v>
      </c>
      <c r="C295" s="133" t="s">
        <v>144</v>
      </c>
      <c r="D295" s="179">
        <f>VLOOKUP('731.1'!A89,'731.1'!A89:N417,14,FALSE)</f>
        <v>177877.82776074181</v>
      </c>
    </row>
    <row r="296" spans="1:4" ht="54" thickTop="1" thickBot="1">
      <c r="A296" s="137" t="s">
        <v>1157</v>
      </c>
      <c r="B296" s="138" t="s">
        <v>1825</v>
      </c>
      <c r="C296" s="133" t="s">
        <v>1995</v>
      </c>
      <c r="D296" s="179">
        <f>VLOOKUP('740.1'!A89,'740.1'!A89:N418,14,FALSE)</f>
        <v>19193.429721530876</v>
      </c>
    </row>
    <row r="297" spans="1:4" ht="54" thickTop="1" thickBot="1">
      <c r="A297" s="137" t="s">
        <v>1717</v>
      </c>
      <c r="B297" s="138" t="s">
        <v>1826</v>
      </c>
      <c r="C297" s="133" t="s">
        <v>1845</v>
      </c>
      <c r="D297" s="179">
        <f>VLOOKUP('741.1'!A89,'741.1'!A89:N419,14,FALSE)</f>
        <v>106246.59828485802</v>
      </c>
    </row>
    <row r="298" spans="1:4" ht="54" thickTop="1" thickBot="1">
      <c r="A298" s="137" t="s">
        <v>1158</v>
      </c>
      <c r="B298" s="138" t="s">
        <v>1827</v>
      </c>
      <c r="C298" s="133" t="s">
        <v>144</v>
      </c>
      <c r="D298" s="179">
        <f>VLOOKUP('800.1'!A89,'800.1'!A89:N420,14,FALSE)</f>
        <v>8817.9232641116087</v>
      </c>
    </row>
    <row r="299" spans="1:4" ht="54" thickTop="1" thickBot="1">
      <c r="A299" s="137" t="s">
        <v>1159</v>
      </c>
      <c r="B299" s="138" t="s">
        <v>1828</v>
      </c>
      <c r="C299" s="133" t="s">
        <v>144</v>
      </c>
      <c r="D299" s="179">
        <f>VLOOKUP('800.2'!A89,'800.2'!A89:N421,14,FALSE)</f>
        <v>19917.049791254562</v>
      </c>
    </row>
    <row r="300" spans="1:4" ht="54" thickTop="1" thickBot="1">
      <c r="A300" s="137" t="s">
        <v>1160</v>
      </c>
      <c r="B300" s="138" t="s">
        <v>1829</v>
      </c>
      <c r="C300" s="133" t="s">
        <v>144</v>
      </c>
      <c r="D300" s="179">
        <f>VLOOKUP('800.3'!A89,'800.3'!A89:N422,14,FALSE)</f>
        <v>45073.663535396539</v>
      </c>
    </row>
    <row r="301" spans="1:4" ht="54" thickTop="1" thickBot="1">
      <c r="A301" s="137" t="s">
        <v>1161</v>
      </c>
      <c r="B301" s="138" t="s">
        <v>1830</v>
      </c>
      <c r="C301" s="133" t="s">
        <v>144</v>
      </c>
      <c r="D301" s="179">
        <f>VLOOKUP('800.4'!A89,'800.4'!A89:N423,14,FALSE)</f>
        <v>55725.648788994673</v>
      </c>
    </row>
    <row r="302" spans="1:4" ht="54" thickTop="1" thickBot="1">
      <c r="A302" s="137" t="s">
        <v>1718</v>
      </c>
      <c r="B302" s="138" t="s">
        <v>1831</v>
      </c>
      <c r="C302" s="133" t="s">
        <v>1845</v>
      </c>
      <c r="D302" s="179">
        <f>VLOOKUP('802.1'!A89,'802.1'!A89:N424,14,FALSE)</f>
        <v>371433.89316359384</v>
      </c>
    </row>
    <row r="303" spans="1:4" ht="54" thickTop="1" thickBot="1">
      <c r="A303" s="137" t="s">
        <v>1719</v>
      </c>
      <c r="B303" s="138" t="s">
        <v>1881</v>
      </c>
      <c r="C303" s="133" t="s">
        <v>1845</v>
      </c>
      <c r="D303" s="179">
        <f>VLOOKUP('802.2'!A89,'802.2'!A89:N425,14,FALSE)</f>
        <v>79242.116168186389</v>
      </c>
    </row>
    <row r="304" spans="1:4" ht="54" thickTop="1" thickBot="1">
      <c r="A304" s="137" t="s">
        <v>1720</v>
      </c>
      <c r="B304" s="138" t="s">
        <v>1832</v>
      </c>
      <c r="C304" s="133" t="s">
        <v>1845</v>
      </c>
      <c r="D304" s="179">
        <f>VLOOKUP('802.3'!A89,'802.3'!A89:N426,14,FALSE)</f>
        <v>53550.632347005172</v>
      </c>
    </row>
    <row r="305" spans="1:4" ht="54" thickTop="1" thickBot="1">
      <c r="A305" s="137" t="s">
        <v>1721</v>
      </c>
      <c r="B305" s="138" t="s">
        <v>1833</v>
      </c>
      <c r="C305" s="133" t="s">
        <v>1845</v>
      </c>
      <c r="D305" s="179">
        <f>VLOOKUP('802.4'!A89,'802.4'!A89:N427,14,FALSE)</f>
        <v>46855.890176098095</v>
      </c>
    </row>
    <row r="306" spans="1:4" ht="54" thickTop="1" thickBot="1">
      <c r="A306" s="137" t="s">
        <v>1722</v>
      </c>
      <c r="B306" s="138" t="s">
        <v>1834</v>
      </c>
      <c r="C306" s="133" t="s">
        <v>1845</v>
      </c>
      <c r="D306" s="179">
        <f>VLOOKUP('802.5'!A89,'802.5'!A89:N428,14,FALSE)</f>
        <v>268359.72934101929</v>
      </c>
    </row>
    <row r="307" spans="1:4" ht="54" thickTop="1" thickBot="1">
      <c r="A307" s="137" t="s">
        <v>1723</v>
      </c>
      <c r="B307" s="138" t="s">
        <v>1835</v>
      </c>
      <c r="C307" s="133" t="s">
        <v>1845</v>
      </c>
      <c r="D307" s="179">
        <f>VLOOKUP('802.6'!A89,'802.6'!A89:N429,14,FALSE)</f>
        <v>262221.32831039844</v>
      </c>
    </row>
    <row r="308" spans="1:4" ht="54" thickTop="1" thickBot="1">
      <c r="A308" s="137" t="s">
        <v>1724</v>
      </c>
      <c r="B308" s="138" t="s">
        <v>1836</v>
      </c>
      <c r="C308" s="133" t="s">
        <v>1845</v>
      </c>
      <c r="D308" s="179">
        <f>VLOOKUP('802.7'!A89,'802.7'!A89:N430,14,FALSE)</f>
        <v>174690.56249233487</v>
      </c>
    </row>
    <row r="309" spans="1:4" ht="54" thickTop="1" thickBot="1">
      <c r="A309" s="137" t="s">
        <v>1725</v>
      </c>
      <c r="B309" s="138" t="s">
        <v>1837</v>
      </c>
      <c r="C309" s="133" t="s">
        <v>1845</v>
      </c>
      <c r="D309" s="179">
        <f>VLOOKUP('802.8'!A89,'802.8'!A89:N431,14,FALSE)</f>
        <v>150879.85711323589</v>
      </c>
    </row>
    <row r="310" spans="1:4" ht="54" thickTop="1" thickBot="1">
      <c r="A310" s="137" t="s">
        <v>1162</v>
      </c>
      <c r="B310" s="138" t="s">
        <v>1838</v>
      </c>
      <c r="C310" s="133" t="s">
        <v>233</v>
      </c>
      <c r="D310" s="179">
        <f>VLOOKUP('810.1'!A89,'810.1'!A89:N432,14,FALSE)</f>
        <v>20807.850791591438</v>
      </c>
    </row>
    <row r="311" spans="1:4" ht="54" thickTop="1" thickBot="1">
      <c r="A311" s="137" t="s">
        <v>1163</v>
      </c>
      <c r="B311" s="138" t="s">
        <v>1839</v>
      </c>
      <c r="C311" s="133" t="s">
        <v>233</v>
      </c>
      <c r="D311" s="179">
        <f>VLOOKUP('810.2'!A89,'810.2'!A89:N433,14,FALSE)</f>
        <v>11233.46936900338</v>
      </c>
    </row>
    <row r="312" spans="1:4" ht="54" thickTop="1" thickBot="1">
      <c r="A312" s="137" t="s">
        <v>1164</v>
      </c>
      <c r="B312" s="138" t="s">
        <v>1840</v>
      </c>
      <c r="C312" s="133" t="s">
        <v>233</v>
      </c>
      <c r="D312" s="179">
        <f>VLOOKUP('810.3'!A89,'810.3'!A89:N435,14,FALSE)</f>
        <v>7336.6937560144588</v>
      </c>
    </row>
    <row r="313" spans="1:4" ht="57.75" thickTop="1" thickBot="1">
      <c r="A313" s="137" t="s">
        <v>1726</v>
      </c>
      <c r="B313" s="138" t="s">
        <v>2050</v>
      </c>
      <c r="C313" s="133" t="s">
        <v>233</v>
      </c>
      <c r="D313" s="179">
        <f>VLOOKUP('811.1'!A89,'811.1'!A89:N436,14,FALSE)</f>
        <v>50066.070984140744</v>
      </c>
    </row>
    <row r="314" spans="1:4" ht="57.75" thickTop="1" thickBot="1">
      <c r="A314" s="137" t="s">
        <v>1727</v>
      </c>
      <c r="B314" s="138" t="s">
        <v>2051</v>
      </c>
      <c r="C314" s="133" t="s">
        <v>233</v>
      </c>
      <c r="D314" s="179">
        <f>VLOOKUP('811.2'!A89,'811.2'!A89:N437,14,FALSE)</f>
        <v>61908.235086491972</v>
      </c>
    </row>
    <row r="315" spans="1:4" ht="54" thickTop="1" thickBot="1">
      <c r="A315" s="137" t="s">
        <v>1165</v>
      </c>
      <c r="B315" s="138" t="s">
        <v>2053</v>
      </c>
      <c r="C315" s="133" t="s">
        <v>233</v>
      </c>
      <c r="D315" s="179">
        <f>VLOOKUP('812.1'!A89,'812.1'!A89:N438,14,FALSE)</f>
        <v>87798.652940320637</v>
      </c>
    </row>
    <row r="316" spans="1:4" ht="54" thickTop="1" thickBot="1">
      <c r="A316" s="137" t="s">
        <v>1728</v>
      </c>
      <c r="B316" s="138" t="s">
        <v>1841</v>
      </c>
      <c r="C316" s="133" t="s">
        <v>1995</v>
      </c>
      <c r="D316" s="179">
        <f>VLOOKUP('820.1'!A89,'820.1'!A89:N439,14,FALSE)</f>
        <v>58075.812033132141</v>
      </c>
    </row>
    <row r="317" spans="1:4" ht="54" thickTop="1" thickBot="1">
      <c r="A317" s="137" t="s">
        <v>1729</v>
      </c>
      <c r="B317" s="138" t="s">
        <v>1842</v>
      </c>
      <c r="C317" s="133" t="s">
        <v>984</v>
      </c>
      <c r="D317" s="179">
        <f>VLOOKUP('820.1.2'!A88,'820.1.2'!A88:N440,14,FALSE)</f>
        <v>6930041.5205194224</v>
      </c>
    </row>
    <row r="318" spans="1:4" ht="57.75" thickTop="1" thickBot="1">
      <c r="A318" s="137" t="s">
        <v>1166</v>
      </c>
      <c r="B318" s="138" t="s">
        <v>1843</v>
      </c>
      <c r="C318" s="133" t="s">
        <v>1998</v>
      </c>
      <c r="D318" s="179">
        <f>VLOOKUP('900.1'!A88,'900.1'!A88:N441,14,FALSE)</f>
        <v>1148.2361669729189</v>
      </c>
    </row>
    <row r="319" spans="1:4" ht="57.75" thickTop="1" thickBot="1">
      <c r="A319" s="137" t="s">
        <v>1167</v>
      </c>
      <c r="B319" s="138" t="s">
        <v>2195</v>
      </c>
      <c r="C319" s="133" t="s">
        <v>1999</v>
      </c>
      <c r="D319" s="179">
        <f>VLOOKUP('900.2'!A88,'900.2'!A88:N442,14,FALSE)</f>
        <v>1409.1989321940366</v>
      </c>
    </row>
    <row r="320" spans="1:4" ht="54" thickTop="1" thickBot="1">
      <c r="A320" s="137" t="s">
        <v>1168</v>
      </c>
      <c r="B320" s="138" t="s">
        <v>1844</v>
      </c>
      <c r="C320" s="133" t="s">
        <v>1999</v>
      </c>
      <c r="D320" s="179">
        <f>VLOOKUP('900.3'!A88,'900.3'!A88:N443,14,FALSE)</f>
        <v>1409.1989321940366</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8.85546875" style="183" customWidth="1"/>
    <col min="5" max="5" width="12.140625" customWidth="1"/>
  </cols>
  <sheetData>
    <row r="1" spans="1:4" ht="66" customHeight="1" thickTop="1">
      <c r="A1" s="674" t="s">
        <v>1850</v>
      </c>
      <c r="B1" s="675"/>
      <c r="C1" s="675"/>
      <c r="D1" s="676"/>
    </row>
    <row r="2" spans="1:4" ht="20.25" customHeight="1" thickBot="1">
      <c r="A2" s="677"/>
      <c r="B2" s="678"/>
      <c r="C2" s="678"/>
      <c r="D2" s="679"/>
    </row>
    <row r="3" spans="1:4" ht="16.5" thickTop="1" thickBot="1">
      <c r="A3" s="673" t="s">
        <v>2223</v>
      </c>
      <c r="B3" s="673"/>
      <c r="C3" s="673"/>
      <c r="D3" s="673"/>
    </row>
    <row r="4" spans="1:4" ht="16.5" thickTop="1" thickBot="1">
      <c r="A4" s="673"/>
      <c r="B4" s="673"/>
      <c r="C4" s="673"/>
      <c r="D4" s="673"/>
    </row>
    <row r="5" spans="1:4" ht="16.5" thickTop="1" thickBot="1">
      <c r="A5" s="673"/>
      <c r="B5" s="673"/>
      <c r="C5" s="673"/>
      <c r="D5" s="673"/>
    </row>
    <row r="6" spans="1:4" ht="16.5" thickTop="1" thickBot="1">
      <c r="A6" s="653" t="s">
        <v>2237</v>
      </c>
      <c r="B6" s="654" t="s">
        <v>1882</v>
      </c>
      <c r="C6" s="655" t="s">
        <v>2238</v>
      </c>
      <c r="D6" s="656">
        <v>29260</v>
      </c>
    </row>
    <row r="7" spans="1:4" ht="16.5" thickTop="1" thickBot="1">
      <c r="A7" s="657"/>
      <c r="B7" s="658"/>
      <c r="C7" s="659"/>
      <c r="D7" s="660" t="s">
        <v>1848</v>
      </c>
    </row>
    <row r="8" spans="1:4" ht="16.5" thickTop="1" thickBot="1">
      <c r="A8" s="661" t="s">
        <v>98</v>
      </c>
      <c r="B8" s="662" t="s">
        <v>1882</v>
      </c>
      <c r="C8" s="663" t="s">
        <v>99</v>
      </c>
      <c r="D8" s="664">
        <v>58677.433987924393</v>
      </c>
    </row>
    <row r="9" spans="1:4" ht="16.5" thickTop="1" thickBot="1">
      <c r="A9" s="661" t="s">
        <v>102</v>
      </c>
      <c r="B9" s="662" t="s">
        <v>1882</v>
      </c>
      <c r="C9" s="663" t="s">
        <v>103</v>
      </c>
      <c r="D9" s="664">
        <f>$D$6*1.85</f>
        <v>54131</v>
      </c>
    </row>
    <row r="10" spans="1:4" ht="16.5" thickTop="1" thickBot="1">
      <c r="A10" s="661" t="s">
        <v>0</v>
      </c>
      <c r="B10" s="662" t="s">
        <v>1882</v>
      </c>
      <c r="C10" s="663" t="s">
        <v>1</v>
      </c>
      <c r="D10" s="664">
        <v>69346.058349365194</v>
      </c>
    </row>
    <row r="11" spans="1:4" ht="16.5" thickTop="1" thickBot="1">
      <c r="A11" s="661" t="s">
        <v>1674</v>
      </c>
      <c r="B11" s="662" t="s">
        <v>1882</v>
      </c>
      <c r="C11" s="663" t="s">
        <v>1673</v>
      </c>
      <c r="D11" s="664">
        <v>320058.73084322392</v>
      </c>
    </row>
    <row r="12" spans="1:4" ht="16.5" thickTop="1" thickBot="1">
      <c r="A12" s="661" t="s">
        <v>100</v>
      </c>
      <c r="B12" s="662" t="s">
        <v>1882</v>
      </c>
      <c r="C12" s="663" t="s">
        <v>101</v>
      </c>
      <c r="D12" s="664">
        <v>80014.682710805981</v>
      </c>
    </row>
    <row r="13" spans="1:4" ht="16.5" thickTop="1" thickBot="1">
      <c r="A13" s="661" t="s">
        <v>62</v>
      </c>
      <c r="B13" s="662" t="s">
        <v>1882</v>
      </c>
      <c r="C13" s="663" t="s">
        <v>63</v>
      </c>
      <c r="D13" s="664">
        <v>586774.33987924387</v>
      </c>
    </row>
    <row r="14" spans="1:4" ht="16.5" thickTop="1" thickBot="1">
      <c r="A14" s="661" t="s">
        <v>108</v>
      </c>
      <c r="B14" s="662" t="s">
        <v>1882</v>
      </c>
      <c r="C14" s="663" t="s">
        <v>109</v>
      </c>
      <c r="D14" s="664">
        <v>320058.73084322392</v>
      </c>
    </row>
    <row r="15" spans="1:4" ht="16.5" thickTop="1" thickBot="1">
      <c r="A15" s="661" t="s">
        <v>41</v>
      </c>
      <c r="B15" s="662" t="s">
        <v>1882</v>
      </c>
      <c r="C15" s="663" t="s">
        <v>42</v>
      </c>
      <c r="D15" s="664">
        <v>213372.48722881597</v>
      </c>
    </row>
    <row r="16" spans="1:4" ht="16.5" thickTop="1" thickBot="1">
      <c r="A16" s="661" t="s">
        <v>43</v>
      </c>
      <c r="B16" s="662" t="s">
        <v>1882</v>
      </c>
      <c r="C16" s="663" t="s">
        <v>44</v>
      </c>
      <c r="D16" s="664">
        <v>320058.73084322392</v>
      </c>
    </row>
    <row r="17" spans="1:4" ht="16.5" thickTop="1" thickBot="1">
      <c r="A17" s="661" t="s">
        <v>106</v>
      </c>
      <c r="B17" s="662" t="s">
        <v>1882</v>
      </c>
      <c r="C17" s="663" t="s">
        <v>107</v>
      </c>
      <c r="D17" s="664">
        <v>106686.24361440798</v>
      </c>
    </row>
    <row r="18" spans="1:4" ht="16.5" thickTop="1" thickBot="1">
      <c r="A18" s="661" t="s">
        <v>1675</v>
      </c>
      <c r="B18" s="662" t="s">
        <v>1882</v>
      </c>
      <c r="C18" s="663" t="s">
        <v>2000</v>
      </c>
      <c r="D18" s="664">
        <v>96017.619252967183</v>
      </c>
    </row>
    <row r="19" spans="1:4" ht="16.5" thickTop="1" thickBot="1">
      <c r="A19" s="661" t="s">
        <v>96</v>
      </c>
      <c r="B19" s="662" t="s">
        <v>92</v>
      </c>
      <c r="C19" s="663" t="s">
        <v>97</v>
      </c>
      <c r="D19" s="664">
        <v>2133724.8722881596</v>
      </c>
    </row>
    <row r="20" spans="1:4" ht="16.5" thickTop="1" thickBot="1">
      <c r="A20" s="661" t="s">
        <v>76</v>
      </c>
      <c r="B20" s="662" t="s">
        <v>1882</v>
      </c>
      <c r="C20" s="663" t="s">
        <v>77</v>
      </c>
      <c r="D20" s="664">
        <v>485912.31941843667</v>
      </c>
    </row>
    <row r="21" spans="1:4" ht="16.5" thickTop="1" thickBot="1">
      <c r="A21" s="661" t="s">
        <v>74</v>
      </c>
      <c r="B21" s="662" t="s">
        <v>1882</v>
      </c>
      <c r="C21" s="663" t="s">
        <v>75</v>
      </c>
      <c r="D21" s="664">
        <v>477235.31371453602</v>
      </c>
    </row>
    <row r="22" spans="1:4" ht="16.5" thickTop="1" thickBot="1">
      <c r="A22" s="661" t="s">
        <v>84</v>
      </c>
      <c r="B22" s="662" t="s">
        <v>1882</v>
      </c>
      <c r="C22" s="663" t="s">
        <v>85</v>
      </c>
      <c r="D22" s="664">
        <v>544482.10791976599</v>
      </c>
    </row>
    <row r="23" spans="1:4" ht="16.5" thickTop="1" thickBot="1">
      <c r="A23" s="661" t="s">
        <v>78</v>
      </c>
      <c r="B23" s="662" t="s">
        <v>1882</v>
      </c>
      <c r="C23" s="663" t="s">
        <v>79</v>
      </c>
      <c r="D23" s="664">
        <v>605221.14784707059</v>
      </c>
    </row>
    <row r="24" spans="1:4" ht="16.5" thickTop="1" thickBot="1">
      <c r="A24" s="661" t="s">
        <v>64</v>
      </c>
      <c r="B24" s="662" t="s">
        <v>1882</v>
      </c>
      <c r="C24" s="663" t="s">
        <v>65</v>
      </c>
      <c r="D24" s="664">
        <v>468558.30801063532</v>
      </c>
    </row>
    <row r="25" spans="1:4" ht="16.5" thickTop="1" thickBot="1">
      <c r="A25" s="661" t="s">
        <v>80</v>
      </c>
      <c r="B25" s="662" t="s">
        <v>1882</v>
      </c>
      <c r="C25" s="663" t="s">
        <v>81</v>
      </c>
      <c r="D25" s="664">
        <v>557497.61647561705</v>
      </c>
    </row>
    <row r="26" spans="1:4" ht="16.5" thickTop="1" thickBot="1">
      <c r="A26" s="661" t="s">
        <v>82</v>
      </c>
      <c r="B26" s="662" t="s">
        <v>1882</v>
      </c>
      <c r="C26" s="663" t="s">
        <v>83</v>
      </c>
      <c r="D26" s="664">
        <v>577020.87930939358</v>
      </c>
    </row>
    <row r="27" spans="1:4" ht="16.5" thickTop="1" thickBot="1">
      <c r="A27" s="661" t="s">
        <v>104</v>
      </c>
      <c r="B27" s="662" t="s">
        <v>1882</v>
      </c>
      <c r="C27" s="663" t="s">
        <v>105</v>
      </c>
      <c r="D27" s="664">
        <v>145339.84554033595</v>
      </c>
    </row>
    <row r="28" spans="1:4" ht="16.5" thickTop="1" thickBot="1">
      <c r="A28" s="661" t="s">
        <v>4</v>
      </c>
      <c r="B28" s="662" t="s">
        <v>1882</v>
      </c>
      <c r="C28" s="663" t="s">
        <v>5</v>
      </c>
      <c r="D28" s="664">
        <v>162693.85694813728</v>
      </c>
    </row>
    <row r="29" spans="1:4" ht="16.5" customHeight="1" thickTop="1" thickBot="1">
      <c r="A29" s="661" t="s">
        <v>45</v>
      </c>
      <c r="B29" s="662" t="s">
        <v>1882</v>
      </c>
      <c r="C29" s="663" t="s">
        <v>2226</v>
      </c>
      <c r="D29" s="664">
        <f>$D$43+$D$64</f>
        <v>160817.24361440798</v>
      </c>
    </row>
    <row r="30" spans="1:4" ht="16.5" thickTop="1" thickBot="1">
      <c r="A30" s="661" t="s">
        <v>66</v>
      </c>
      <c r="B30" s="662" t="s">
        <v>1882</v>
      </c>
      <c r="C30" s="663" t="s">
        <v>67</v>
      </c>
      <c r="D30" s="664">
        <v>160029.36542161196</v>
      </c>
    </row>
    <row r="31" spans="1:4" ht="16.5" thickTop="1" thickBot="1">
      <c r="A31" s="661" t="s">
        <v>23</v>
      </c>
      <c r="B31" s="662" t="s">
        <v>1882</v>
      </c>
      <c r="C31" s="663" t="s">
        <v>24</v>
      </c>
      <c r="D31" s="664">
        <f>$D$64*10</f>
        <v>541310</v>
      </c>
    </row>
    <row r="32" spans="1:4" ht="16.5" thickTop="1" thickBot="1">
      <c r="A32" s="661" t="s">
        <v>7</v>
      </c>
      <c r="B32" s="662" t="s">
        <v>1882</v>
      </c>
      <c r="C32" s="663" t="s">
        <v>8</v>
      </c>
      <c r="D32" s="664">
        <f>$D$64*2</f>
        <v>108262</v>
      </c>
    </row>
    <row r="33" spans="1:4" ht="16.5" thickTop="1" thickBot="1">
      <c r="A33" s="661" t="s">
        <v>9</v>
      </c>
      <c r="B33" s="662" t="s">
        <v>1882</v>
      </c>
      <c r="C33" s="663" t="s">
        <v>10</v>
      </c>
      <c r="D33" s="664">
        <f>$D$64*3</f>
        <v>162393</v>
      </c>
    </row>
    <row r="34" spans="1:4" ht="16.5" thickTop="1" thickBot="1">
      <c r="A34" s="661" t="s">
        <v>11</v>
      </c>
      <c r="B34" s="662" t="s">
        <v>1882</v>
      </c>
      <c r="C34" s="663" t="s">
        <v>12</v>
      </c>
      <c r="D34" s="664">
        <f>$D$64*4</f>
        <v>216524</v>
      </c>
    </row>
    <row r="35" spans="1:4" ht="16.5" thickTop="1" thickBot="1">
      <c r="A35" s="661" t="s">
        <v>13</v>
      </c>
      <c r="B35" s="662" t="s">
        <v>1882</v>
      </c>
      <c r="C35" s="663" t="s">
        <v>14</v>
      </c>
      <c r="D35" s="664">
        <f>$D$64*5</f>
        <v>270655</v>
      </c>
    </row>
    <row r="36" spans="1:4" ht="16.5" thickTop="1" thickBot="1">
      <c r="A36" s="661" t="s">
        <v>15</v>
      </c>
      <c r="B36" s="662" t="s">
        <v>1882</v>
      </c>
      <c r="C36" s="663" t="s">
        <v>16</v>
      </c>
      <c r="D36" s="664">
        <f>$D$64*6</f>
        <v>324786</v>
      </c>
    </row>
    <row r="37" spans="1:4" ht="16.5" thickTop="1" thickBot="1">
      <c r="A37" s="661" t="s">
        <v>17</v>
      </c>
      <c r="B37" s="662" t="s">
        <v>1882</v>
      </c>
      <c r="C37" s="663" t="s">
        <v>18</v>
      </c>
      <c r="D37" s="664">
        <f>$D$64*7</f>
        <v>378917</v>
      </c>
    </row>
    <row r="38" spans="1:4" ht="16.5" thickTop="1" thickBot="1">
      <c r="A38" s="661" t="s">
        <v>19</v>
      </c>
      <c r="B38" s="662" t="s">
        <v>1882</v>
      </c>
      <c r="C38" s="663" t="s">
        <v>20</v>
      </c>
      <c r="D38" s="664">
        <f>$D$64*8</f>
        <v>433048</v>
      </c>
    </row>
    <row r="39" spans="1:4" ht="16.5" thickTop="1" thickBot="1">
      <c r="A39" s="661" t="s">
        <v>21</v>
      </c>
      <c r="B39" s="662" t="s">
        <v>1882</v>
      </c>
      <c r="C39" s="663" t="s">
        <v>22</v>
      </c>
      <c r="D39" s="664">
        <f>$D$64*9</f>
        <v>487179</v>
      </c>
    </row>
    <row r="40" spans="1:4" ht="16.5" thickTop="1" thickBot="1">
      <c r="A40" s="661" t="s">
        <v>72</v>
      </c>
      <c r="B40" s="662" t="s">
        <v>1882</v>
      </c>
      <c r="C40" s="663" t="s">
        <v>73</v>
      </c>
      <c r="D40" s="664">
        <v>58677.433987924393</v>
      </c>
    </row>
    <row r="41" spans="1:4" ht="16.5" thickTop="1" thickBot="1">
      <c r="A41" s="661" t="s">
        <v>27</v>
      </c>
      <c r="B41" s="662" t="s">
        <v>1882</v>
      </c>
      <c r="C41" s="663" t="s">
        <v>28</v>
      </c>
      <c r="D41" s="664">
        <v>117354.86797584879</v>
      </c>
    </row>
    <row r="42" spans="1:4" ht="16.5" thickTop="1" thickBot="1">
      <c r="A42" s="661" t="s">
        <v>25</v>
      </c>
      <c r="B42" s="662" t="s">
        <v>1882</v>
      </c>
      <c r="C42" s="663" t="s">
        <v>26</v>
      </c>
      <c r="D42" s="664">
        <v>117354.86797584879</v>
      </c>
    </row>
    <row r="43" spans="1:4" ht="16.5" thickTop="1" thickBot="1">
      <c r="A43" s="661" t="s">
        <v>30</v>
      </c>
      <c r="B43" s="662" t="s">
        <v>1882</v>
      </c>
      <c r="C43" s="663" t="s">
        <v>31</v>
      </c>
      <c r="D43" s="664">
        <v>106686.24361440798</v>
      </c>
    </row>
    <row r="44" spans="1:4" ht="17.25" customHeight="1" thickTop="1" thickBot="1">
      <c r="A44" s="661" t="s">
        <v>40</v>
      </c>
      <c r="B44" s="662" t="s">
        <v>1882</v>
      </c>
      <c r="C44" s="663" t="s">
        <v>2225</v>
      </c>
      <c r="D44" s="664">
        <v>266715.60903601995</v>
      </c>
    </row>
    <row r="45" spans="1:4" ht="16.5" thickTop="1" thickBot="1">
      <c r="A45" s="661" t="s">
        <v>32</v>
      </c>
      <c r="B45" s="662" t="s">
        <v>1882</v>
      </c>
      <c r="C45" s="663" t="s">
        <v>33</v>
      </c>
      <c r="D45" s="664">
        <f>D43*2</f>
        <v>213372.48722881597</v>
      </c>
    </row>
    <row r="46" spans="1:4" ht="16.5" thickTop="1" thickBot="1">
      <c r="A46" s="661" t="s">
        <v>34</v>
      </c>
      <c r="B46" s="662" t="s">
        <v>1882</v>
      </c>
      <c r="C46" s="663" t="s">
        <v>35</v>
      </c>
      <c r="D46" s="664">
        <f>D43*3</f>
        <v>320058.73084322398</v>
      </c>
    </row>
    <row r="47" spans="1:4" ht="16.5" thickTop="1" thickBot="1">
      <c r="A47" s="661" t="s">
        <v>70</v>
      </c>
      <c r="B47" s="662" t="s">
        <v>1882</v>
      </c>
      <c r="C47" s="663" t="s">
        <v>71</v>
      </c>
      <c r="D47" s="664">
        <f>D43+(3*D8)</f>
        <v>282718.54557818116</v>
      </c>
    </row>
    <row r="48" spans="1:4" ht="16.5" thickTop="1" thickBot="1">
      <c r="A48" s="661" t="s">
        <v>36</v>
      </c>
      <c r="B48" s="662" t="s">
        <v>1882</v>
      </c>
      <c r="C48" s="663" t="s">
        <v>37</v>
      </c>
      <c r="D48" s="664">
        <v>117354.86797584879</v>
      </c>
    </row>
    <row r="49" spans="1:4" ht="16.5" thickTop="1" thickBot="1">
      <c r="A49" s="661" t="s">
        <v>38</v>
      </c>
      <c r="B49" s="662" t="s">
        <v>1882</v>
      </c>
      <c r="C49" s="663" t="s">
        <v>39</v>
      </c>
      <c r="D49" s="664">
        <v>128023.49233728957</v>
      </c>
    </row>
    <row r="50" spans="1:4" ht="16.5" thickTop="1" thickBot="1">
      <c r="A50" s="661" t="s">
        <v>89</v>
      </c>
      <c r="B50" s="662" t="s">
        <v>1882</v>
      </c>
      <c r="C50" s="663" t="s">
        <v>90</v>
      </c>
      <c r="D50" s="664">
        <v>133357.80451800997</v>
      </c>
    </row>
    <row r="51" spans="1:4" ht="16.5" thickTop="1" thickBot="1">
      <c r="A51" s="661" t="s">
        <v>46</v>
      </c>
      <c r="B51" s="662" t="s">
        <v>1882</v>
      </c>
      <c r="C51" s="663" t="s">
        <v>47</v>
      </c>
      <c r="D51" s="664">
        <f>$D$6*1.85</f>
        <v>54131</v>
      </c>
    </row>
    <row r="52" spans="1:4" ht="16.5" thickTop="1" thickBot="1">
      <c r="A52" s="661" t="s">
        <v>48</v>
      </c>
      <c r="B52" s="662" t="s">
        <v>1882</v>
      </c>
      <c r="C52" s="663" t="s">
        <v>49</v>
      </c>
      <c r="D52" s="664">
        <f>D51*2</f>
        <v>108262</v>
      </c>
    </row>
    <row r="53" spans="1:4" ht="16.5" thickTop="1" thickBot="1">
      <c r="A53" s="661" t="s">
        <v>50</v>
      </c>
      <c r="B53" s="662" t="s">
        <v>1882</v>
      </c>
      <c r="C53" s="663" t="s">
        <v>51</v>
      </c>
      <c r="D53" s="664">
        <v>106686.24361440798</v>
      </c>
    </row>
    <row r="54" spans="1:4" ht="16.5" thickTop="1" thickBot="1">
      <c r="A54" s="661" t="s">
        <v>68</v>
      </c>
      <c r="B54" s="662" t="s">
        <v>1882</v>
      </c>
      <c r="C54" s="663" t="s">
        <v>69</v>
      </c>
      <c r="D54" s="664">
        <v>213372.48722881597</v>
      </c>
    </row>
    <row r="55" spans="1:4" ht="46.5" thickTop="1" thickBot="1">
      <c r="A55" s="661" t="s">
        <v>29</v>
      </c>
      <c r="B55" s="662" t="s">
        <v>1882</v>
      </c>
      <c r="C55" s="663" t="s">
        <v>1883</v>
      </c>
      <c r="D55" s="665">
        <v>800146.82710805978</v>
      </c>
    </row>
    <row r="56" spans="1:4" ht="16.5" thickTop="1" thickBot="1">
      <c r="A56" s="661" t="s">
        <v>52</v>
      </c>
      <c r="B56" s="662" t="s">
        <v>1882</v>
      </c>
      <c r="C56" s="663" t="s">
        <v>53</v>
      </c>
      <c r="D56" s="664">
        <v>80014.682710805981</v>
      </c>
    </row>
    <row r="57" spans="1:4" ht="16.5" thickTop="1" thickBot="1">
      <c r="A57" s="661" t="s">
        <v>54</v>
      </c>
      <c r="B57" s="662" t="s">
        <v>1882</v>
      </c>
      <c r="C57" s="663" t="s">
        <v>55</v>
      </c>
      <c r="D57" s="664">
        <v>160029.36542161196</v>
      </c>
    </row>
    <row r="58" spans="1:4" ht="16.5" thickTop="1" thickBot="1">
      <c r="A58" s="661" t="s">
        <v>56</v>
      </c>
      <c r="B58" s="662" t="s">
        <v>1882</v>
      </c>
      <c r="C58" s="663" t="s">
        <v>57</v>
      </c>
      <c r="D58" s="664">
        <v>106686.24361440798</v>
      </c>
    </row>
    <row r="59" spans="1:4" ht="16.5" thickTop="1" thickBot="1">
      <c r="A59" s="661" t="s">
        <v>2</v>
      </c>
      <c r="B59" s="662" t="s">
        <v>1882</v>
      </c>
      <c r="C59" s="663" t="s">
        <v>3</v>
      </c>
      <c r="D59" s="664">
        <v>213372.48722881597</v>
      </c>
    </row>
    <row r="60" spans="1:4" ht="16.5" thickTop="1" thickBot="1">
      <c r="A60" s="661" t="s">
        <v>58</v>
      </c>
      <c r="B60" s="662" t="s">
        <v>1882</v>
      </c>
      <c r="C60" s="663" t="s">
        <v>59</v>
      </c>
      <c r="D60" s="664">
        <v>133357.80451800997</v>
      </c>
    </row>
    <row r="61" spans="1:4" ht="16.5" thickTop="1" thickBot="1">
      <c r="A61" s="661" t="s">
        <v>86</v>
      </c>
      <c r="B61" s="662" t="s">
        <v>1882</v>
      </c>
      <c r="C61" s="663" t="s">
        <v>87</v>
      </c>
      <c r="D61" s="664">
        <v>160029.36542161196</v>
      </c>
    </row>
    <row r="62" spans="1:4" ht="16.5" thickTop="1" thickBot="1">
      <c r="A62" s="661" t="s">
        <v>88</v>
      </c>
      <c r="B62" s="662" t="s">
        <v>1882</v>
      </c>
      <c r="C62" s="663" t="s">
        <v>87</v>
      </c>
      <c r="D62" s="664">
        <v>160029.36542161196</v>
      </c>
    </row>
    <row r="63" spans="1:4" ht="16.5" thickTop="1" thickBot="1">
      <c r="A63" s="661" t="s">
        <v>60</v>
      </c>
      <c r="B63" s="662" t="s">
        <v>1882</v>
      </c>
      <c r="C63" s="663" t="s">
        <v>61</v>
      </c>
      <c r="D63" s="664">
        <v>160029.36542161196</v>
      </c>
    </row>
    <row r="64" spans="1:4" ht="17.25" customHeight="1" thickTop="1" thickBot="1">
      <c r="A64" s="661" t="s">
        <v>6</v>
      </c>
      <c r="B64" s="662" t="s">
        <v>1882</v>
      </c>
      <c r="C64" s="663" t="s">
        <v>2224</v>
      </c>
      <c r="D64" s="664">
        <f>$D$6*1.85</f>
        <v>54131</v>
      </c>
    </row>
    <row r="65" spans="1:4" ht="16.5" thickTop="1" thickBot="1">
      <c r="A65" s="661" t="s">
        <v>91</v>
      </c>
      <c r="B65" s="662" t="s">
        <v>92</v>
      </c>
      <c r="C65" s="663" t="s">
        <v>93</v>
      </c>
      <c r="D65" s="664">
        <v>533431.21807203989</v>
      </c>
    </row>
    <row r="66" spans="1:4" ht="16.5" thickTop="1" thickBot="1">
      <c r="A66" s="661" t="s">
        <v>94</v>
      </c>
      <c r="B66" s="662" t="s">
        <v>92</v>
      </c>
      <c r="C66" s="663" t="s">
        <v>95</v>
      </c>
      <c r="D66" s="664">
        <v>266715.60903601995</v>
      </c>
    </row>
    <row r="67" spans="1:4" ht="16.5" thickTop="1" thickBot="1">
      <c r="A67" s="661" t="s">
        <v>2228</v>
      </c>
      <c r="B67" s="662" t="s">
        <v>1882</v>
      </c>
      <c r="C67" s="663" t="s">
        <v>2227</v>
      </c>
      <c r="D67" s="664">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F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activeCell="D6" sqref="D6"/>
    </sheetView>
  </sheetViews>
  <sheetFormatPr baseColWidth="10" defaultRowHeight="15"/>
  <cols>
    <col min="1" max="1" width="11.5703125" customWidth="1"/>
    <col min="2" max="2" width="9.140625" style="6" customWidth="1"/>
    <col min="3" max="3" width="89.7109375" style="7" customWidth="1"/>
    <col min="4" max="4" width="18.7109375" style="183" customWidth="1"/>
  </cols>
  <sheetData>
    <row r="1" spans="1:6" ht="15.75" customHeight="1" thickTop="1">
      <c r="A1" s="683" t="s">
        <v>1850</v>
      </c>
      <c r="B1" s="684"/>
      <c r="C1" s="684"/>
      <c r="D1" s="685"/>
    </row>
    <row r="2" spans="1:6" ht="89.25" customHeight="1" thickBot="1">
      <c r="A2" s="686"/>
      <c r="B2" s="687"/>
      <c r="C2" s="687"/>
      <c r="D2" s="688"/>
    </row>
    <row r="3" spans="1:6" ht="35.25" customHeight="1" thickTop="1" thickBot="1">
      <c r="A3" s="680" t="s">
        <v>110</v>
      </c>
      <c r="B3" s="681"/>
      <c r="C3" s="681"/>
      <c r="D3" s="682"/>
    </row>
    <row r="4" spans="1:6" ht="16.5" customHeight="1" thickTop="1" thickBot="1">
      <c r="A4" s="8"/>
      <c r="B4" s="8"/>
      <c r="C4" s="9"/>
      <c r="D4" s="185"/>
    </row>
    <row r="5" spans="1:6" ht="16.5" thickTop="1" thickBot="1">
      <c r="A5" s="8"/>
      <c r="B5" s="8"/>
      <c r="C5" s="9"/>
      <c r="D5" s="185"/>
    </row>
    <row r="6" spans="1:6" ht="16.5" thickTop="1" thickBot="1">
      <c r="A6" s="10"/>
      <c r="B6" s="8"/>
      <c r="C6" s="11" t="s">
        <v>111</v>
      </c>
      <c r="D6" s="186" t="s">
        <v>1846</v>
      </c>
    </row>
    <row r="7" spans="1:6" ht="30" customHeight="1" thickTop="1" thickBot="1">
      <c r="A7" s="10" t="s">
        <v>115</v>
      </c>
      <c r="B7" s="8" t="s">
        <v>92</v>
      </c>
      <c r="C7" s="11" t="s">
        <v>116</v>
      </c>
      <c r="D7" s="651">
        <v>75555.153744121824</v>
      </c>
      <c r="E7" s="103"/>
      <c r="F7" s="103"/>
    </row>
    <row r="8" spans="1:6" ht="30" customHeight="1" thickTop="1" thickBot="1">
      <c r="A8" s="10" t="s">
        <v>112</v>
      </c>
      <c r="B8" s="8" t="s">
        <v>113</v>
      </c>
      <c r="C8" s="11" t="s">
        <v>114</v>
      </c>
      <c r="D8" s="651">
        <v>3408.6790853550087</v>
      </c>
      <c r="E8" s="103"/>
      <c r="F8" s="103"/>
    </row>
    <row r="9" spans="1:6" ht="30" customHeight="1" thickTop="1" thickBot="1">
      <c r="A9" s="10" t="s">
        <v>117</v>
      </c>
      <c r="B9" s="8" t="s">
        <v>113</v>
      </c>
      <c r="C9" s="11" t="s">
        <v>118</v>
      </c>
      <c r="D9" s="651">
        <v>162617.01528100276</v>
      </c>
      <c r="E9" s="103"/>
      <c r="F9" s="103"/>
    </row>
    <row r="10" spans="1:6" ht="30" customHeight="1" thickTop="1" thickBot="1">
      <c r="A10" s="10" t="s">
        <v>119</v>
      </c>
      <c r="B10" s="8" t="s">
        <v>113</v>
      </c>
      <c r="C10" s="11" t="s">
        <v>120</v>
      </c>
      <c r="D10" s="651">
        <v>59161.078962771506</v>
      </c>
      <c r="E10" s="103"/>
      <c r="F10" s="103"/>
    </row>
    <row r="11" spans="1:6" ht="30" customHeight="1" thickTop="1" thickBot="1">
      <c r="A11" s="10" t="s">
        <v>123</v>
      </c>
      <c r="B11" s="8" t="s">
        <v>113</v>
      </c>
      <c r="C11" s="11" t="s">
        <v>124</v>
      </c>
      <c r="D11" s="651">
        <v>69272.171206408864</v>
      </c>
      <c r="E11" s="103"/>
      <c r="F11" s="103"/>
    </row>
    <row r="12" spans="1:6" ht="30" customHeight="1" thickTop="1" thickBot="1">
      <c r="A12" s="10" t="s">
        <v>121</v>
      </c>
      <c r="B12" s="8" t="s">
        <v>113</v>
      </c>
      <c r="C12" s="11" t="s">
        <v>122</v>
      </c>
      <c r="D12" s="651">
        <v>63609.688293305451</v>
      </c>
      <c r="E12" s="103"/>
      <c r="F12" s="103"/>
    </row>
    <row r="13" spans="1:6" ht="30" customHeight="1" thickTop="1" thickBot="1">
      <c r="A13" s="10" t="s">
        <v>125</v>
      </c>
      <c r="B13" s="8" t="s">
        <v>113</v>
      </c>
      <c r="C13" s="11" t="s">
        <v>126</v>
      </c>
      <c r="D13" s="651">
        <v>529035.26737542544</v>
      </c>
      <c r="E13" s="103"/>
      <c r="F13" s="103"/>
    </row>
    <row r="14" spans="1:6" ht="30" customHeight="1" thickTop="1" thickBot="1">
      <c r="A14" s="10" t="s">
        <v>131</v>
      </c>
      <c r="B14" s="8" t="s">
        <v>113</v>
      </c>
      <c r="C14" s="11" t="s">
        <v>132</v>
      </c>
      <c r="D14" s="651">
        <v>254794.77754799777</v>
      </c>
      <c r="E14" s="103"/>
      <c r="F14" s="103"/>
    </row>
    <row r="15" spans="1:6" ht="30" customHeight="1" thickTop="1" thickBot="1">
      <c r="A15" s="10" t="s">
        <v>129</v>
      </c>
      <c r="B15" s="8" t="s">
        <v>113</v>
      </c>
      <c r="C15" s="11" t="s">
        <v>130</v>
      </c>
      <c r="D15" s="651">
        <v>228448.97381457649</v>
      </c>
      <c r="E15" s="103"/>
      <c r="F15" s="103"/>
    </row>
    <row r="16" spans="1:6" ht="30" customHeight="1" thickTop="1" thickBot="1">
      <c r="A16" s="10" t="s">
        <v>127</v>
      </c>
      <c r="B16" s="8" t="s">
        <v>113</v>
      </c>
      <c r="C16" s="11" t="s">
        <v>128</v>
      </c>
      <c r="D16" s="651">
        <v>178825.95738746959</v>
      </c>
      <c r="E16" s="103"/>
      <c r="F16" s="103"/>
    </row>
    <row r="17" spans="1:6" ht="30" customHeight="1" thickTop="1" thickBot="1">
      <c r="A17" s="10" t="s">
        <v>1711</v>
      </c>
      <c r="B17" s="8" t="s">
        <v>113</v>
      </c>
      <c r="C17" s="11" t="s">
        <v>1712</v>
      </c>
      <c r="D17" s="651">
        <v>52244.033967124218</v>
      </c>
      <c r="E17" s="103"/>
      <c r="F17" s="103"/>
    </row>
    <row r="18" spans="1:6" ht="30" customHeight="1" thickTop="1" thickBot="1">
      <c r="A18" s="10" t="s">
        <v>133</v>
      </c>
      <c r="B18" s="8" t="s">
        <v>113</v>
      </c>
      <c r="C18" s="11" t="s">
        <v>134</v>
      </c>
      <c r="D18" s="651">
        <v>61154.815461516897</v>
      </c>
      <c r="E18" s="103"/>
      <c r="F18" s="103"/>
    </row>
    <row r="19" spans="1:6" ht="30" customHeight="1" thickTop="1" thickBot="1">
      <c r="A19" s="10" t="s">
        <v>146</v>
      </c>
      <c r="B19" s="8" t="s">
        <v>113</v>
      </c>
      <c r="C19" s="11" t="s">
        <v>147</v>
      </c>
      <c r="D19" s="651">
        <v>221162.34161082841</v>
      </c>
      <c r="E19" s="103"/>
      <c r="F19" s="103"/>
    </row>
    <row r="20" spans="1:6" ht="30" customHeight="1" thickTop="1" thickBot="1">
      <c r="A20" s="10" t="s">
        <v>135</v>
      </c>
      <c r="B20" s="8" t="s">
        <v>113</v>
      </c>
      <c r="C20" s="11" t="s">
        <v>1884</v>
      </c>
      <c r="D20" s="651">
        <v>61266.708836446487</v>
      </c>
      <c r="E20" s="103"/>
      <c r="F20" s="103"/>
    </row>
    <row r="21" spans="1:6" ht="30" customHeight="1" thickTop="1" thickBot="1">
      <c r="A21" s="10" t="s">
        <v>136</v>
      </c>
      <c r="B21" s="8" t="s">
        <v>113</v>
      </c>
      <c r="C21" s="11" t="s">
        <v>137</v>
      </c>
      <c r="D21" s="651">
        <v>169101.40589358899</v>
      </c>
      <c r="E21" s="103"/>
      <c r="F21" s="103"/>
    </row>
    <row r="22" spans="1:6" ht="30" customHeight="1" thickTop="1" thickBot="1">
      <c r="A22" s="10" t="s">
        <v>138</v>
      </c>
      <c r="B22" s="8" t="s">
        <v>113</v>
      </c>
      <c r="C22" s="11" t="s">
        <v>139</v>
      </c>
      <c r="D22" s="651">
        <v>48988.953969172551</v>
      </c>
      <c r="E22" s="103"/>
      <c r="F22" s="103"/>
    </row>
    <row r="23" spans="1:6" ht="30" customHeight="1" thickTop="1" thickBot="1">
      <c r="A23" s="10" t="s">
        <v>143</v>
      </c>
      <c r="B23" s="8" t="s">
        <v>144</v>
      </c>
      <c r="C23" s="11" t="s">
        <v>145</v>
      </c>
      <c r="D23" s="651">
        <v>42271.96076506604</v>
      </c>
      <c r="E23" s="103"/>
      <c r="F23" s="103"/>
    </row>
    <row r="24" spans="1:6" ht="30" customHeight="1" thickTop="1" thickBot="1">
      <c r="A24" s="10" t="s">
        <v>140</v>
      </c>
      <c r="B24" s="8" t="s">
        <v>998</v>
      </c>
      <c r="C24" s="11" t="s">
        <v>142</v>
      </c>
      <c r="D24" s="651">
        <v>30275.63468928168</v>
      </c>
      <c r="E24" s="103"/>
      <c r="F24" s="103"/>
    </row>
    <row r="25" spans="1:6" ht="30" customHeight="1" thickTop="1" thickBot="1">
      <c r="A25" s="10" t="s">
        <v>148</v>
      </c>
      <c r="B25" s="8" t="s">
        <v>113</v>
      </c>
      <c r="C25" s="11" t="s">
        <v>149</v>
      </c>
      <c r="D25" s="651">
        <v>161482.48427338336</v>
      </c>
      <c r="E25" s="103"/>
      <c r="F25" s="103"/>
    </row>
    <row r="26" spans="1:6" ht="30" customHeight="1" thickTop="1" thickBot="1">
      <c r="A26" s="10" t="s">
        <v>150</v>
      </c>
      <c r="B26" s="8" t="s">
        <v>113</v>
      </c>
      <c r="C26" s="11" t="s">
        <v>151</v>
      </c>
      <c r="D26" s="651">
        <v>175184.33663976117</v>
      </c>
      <c r="E26" s="103"/>
      <c r="F26" s="103"/>
    </row>
    <row r="27" spans="1:6" ht="30" customHeight="1" thickTop="1" thickBot="1">
      <c r="A27" s="10" t="s">
        <v>152</v>
      </c>
      <c r="B27" s="8" t="s">
        <v>113</v>
      </c>
      <c r="C27" s="11" t="s">
        <v>153</v>
      </c>
      <c r="D27" s="651">
        <v>81648.256615287595</v>
      </c>
      <c r="E27" s="103"/>
      <c r="F27" s="103"/>
    </row>
    <row r="28" spans="1:6" ht="30" customHeight="1" thickTop="1" thickBot="1">
      <c r="A28" s="10" t="s">
        <v>154</v>
      </c>
      <c r="B28" s="8" t="s">
        <v>113</v>
      </c>
      <c r="C28" s="11" t="s">
        <v>155</v>
      </c>
      <c r="D28" s="651">
        <v>116555.59888498799</v>
      </c>
      <c r="E28" s="103"/>
      <c r="F28" s="103"/>
    </row>
    <row r="29" spans="1:6" ht="30" customHeight="1" thickTop="1" thickBot="1">
      <c r="A29" s="10" t="s">
        <v>156</v>
      </c>
      <c r="B29" s="8" t="s">
        <v>113</v>
      </c>
      <c r="C29" s="11" t="s">
        <v>157</v>
      </c>
      <c r="D29" s="651">
        <v>1695.3541655998254</v>
      </c>
      <c r="E29" s="103"/>
      <c r="F29" s="103"/>
    </row>
    <row r="30" spans="1:6" ht="30" customHeight="1" thickTop="1" thickBot="1">
      <c r="A30" s="10" t="s">
        <v>166</v>
      </c>
      <c r="B30" s="8" t="s">
        <v>113</v>
      </c>
      <c r="C30" s="11" t="s">
        <v>167</v>
      </c>
      <c r="D30" s="651">
        <v>141138.23428618547</v>
      </c>
      <c r="E30" s="103"/>
      <c r="F30" s="103"/>
    </row>
    <row r="31" spans="1:6" ht="30" customHeight="1" thickTop="1" thickBot="1">
      <c r="A31" s="10" t="s">
        <v>162</v>
      </c>
      <c r="B31" s="8" t="s">
        <v>113</v>
      </c>
      <c r="C31" s="11" t="s">
        <v>163</v>
      </c>
      <c r="D31" s="651">
        <v>15132.731282144041</v>
      </c>
      <c r="E31" s="103"/>
      <c r="F31" s="103"/>
    </row>
    <row r="32" spans="1:6" ht="30" customHeight="1" thickTop="1" thickBot="1">
      <c r="A32" s="10" t="s">
        <v>164</v>
      </c>
      <c r="B32" s="8" t="s">
        <v>113</v>
      </c>
      <c r="C32" s="11" t="s">
        <v>165</v>
      </c>
      <c r="D32" s="651">
        <v>31472.554730195159</v>
      </c>
      <c r="E32" s="103"/>
      <c r="F32" s="103"/>
    </row>
    <row r="33" spans="1:6" ht="30" customHeight="1" thickTop="1" thickBot="1">
      <c r="A33" s="10" t="s">
        <v>171</v>
      </c>
      <c r="B33" s="8" t="s">
        <v>113</v>
      </c>
      <c r="C33" s="11" t="s">
        <v>172</v>
      </c>
      <c r="D33" s="651">
        <v>15132.731282144041</v>
      </c>
      <c r="E33" s="103"/>
      <c r="F33" s="103"/>
    </row>
    <row r="34" spans="1:6" ht="30" customHeight="1" thickTop="1" thickBot="1">
      <c r="A34" s="10" t="s">
        <v>160</v>
      </c>
      <c r="B34" s="8" t="s">
        <v>113</v>
      </c>
      <c r="C34" s="11" t="s">
        <v>161</v>
      </c>
      <c r="D34" s="651">
        <v>8453.0358696807289</v>
      </c>
      <c r="E34" s="103"/>
      <c r="F34" s="103"/>
    </row>
    <row r="35" spans="1:6" ht="30" customHeight="1" thickTop="1" thickBot="1">
      <c r="A35" s="10" t="s">
        <v>173</v>
      </c>
      <c r="B35" s="8" t="s">
        <v>113</v>
      </c>
      <c r="C35" s="11" t="s">
        <v>1886</v>
      </c>
      <c r="D35" s="651">
        <v>151327.3128214404</v>
      </c>
      <c r="E35" s="103"/>
      <c r="F35" s="103"/>
    </row>
    <row r="36" spans="1:6" ht="30" customHeight="1" thickTop="1" thickBot="1">
      <c r="A36" s="10" t="s">
        <v>170</v>
      </c>
      <c r="B36" s="8" t="s">
        <v>113</v>
      </c>
      <c r="C36" s="11" t="s">
        <v>1885</v>
      </c>
      <c r="D36" s="651">
        <v>99330.800562493765</v>
      </c>
      <c r="E36" s="103"/>
      <c r="F36" s="103"/>
    </row>
    <row r="37" spans="1:6" ht="30" customHeight="1" thickTop="1" thickBot="1">
      <c r="A37" s="10" t="s">
        <v>168</v>
      </c>
      <c r="B37" s="8" t="s">
        <v>113</v>
      </c>
      <c r="C37" s="11" t="s">
        <v>169</v>
      </c>
      <c r="D37" s="651">
        <v>96686.048064158036</v>
      </c>
      <c r="E37" s="103"/>
      <c r="F37" s="103"/>
    </row>
    <row r="38" spans="1:6" ht="30" customHeight="1" thickTop="1" thickBot="1">
      <c r="A38" s="10" t="s">
        <v>174</v>
      </c>
      <c r="B38" s="8" t="s">
        <v>113</v>
      </c>
      <c r="C38" s="11" t="s">
        <v>175</v>
      </c>
      <c r="D38" s="651">
        <v>98476.34206303145</v>
      </c>
      <c r="E38" s="103"/>
      <c r="F38" s="103"/>
    </row>
    <row r="39" spans="1:6" ht="30" customHeight="1" thickTop="1" thickBot="1">
      <c r="A39" s="10" t="s">
        <v>176</v>
      </c>
      <c r="B39" s="8" t="s">
        <v>113</v>
      </c>
      <c r="C39" s="11" t="s">
        <v>177</v>
      </c>
      <c r="D39" s="651">
        <v>72696.786620920509</v>
      </c>
      <c r="E39" s="103"/>
      <c r="F39" s="103"/>
    </row>
    <row r="40" spans="1:6" ht="30" customHeight="1" thickTop="1" thickBot="1">
      <c r="A40" s="10" t="s">
        <v>180</v>
      </c>
      <c r="B40" s="8" t="s">
        <v>113</v>
      </c>
      <c r="C40" s="11" t="s">
        <v>181</v>
      </c>
      <c r="D40" s="651">
        <v>91379.589525830583</v>
      </c>
      <c r="E40" s="103"/>
      <c r="F40" s="103"/>
    </row>
    <row r="41" spans="1:6" ht="30" customHeight="1" thickTop="1" thickBot="1">
      <c r="A41" s="10" t="s">
        <v>178</v>
      </c>
      <c r="B41" s="8" t="s">
        <v>113</v>
      </c>
      <c r="C41" s="11" t="s">
        <v>179</v>
      </c>
      <c r="D41" s="651">
        <v>79986.80953299976</v>
      </c>
      <c r="E41" s="103"/>
      <c r="F41" s="103"/>
    </row>
    <row r="42" spans="1:6" ht="30" customHeight="1" thickTop="1" thickBot="1">
      <c r="A42" s="10" t="s">
        <v>182</v>
      </c>
      <c r="B42" s="8" t="s">
        <v>113</v>
      </c>
      <c r="C42" s="11" t="s">
        <v>183</v>
      </c>
      <c r="D42" s="651">
        <v>116979.43742638794</v>
      </c>
      <c r="E42" s="103"/>
      <c r="F42" s="103"/>
    </row>
    <row r="43" spans="1:6" ht="30" customHeight="1" thickTop="1" thickBot="1">
      <c r="A43" s="10" t="s">
        <v>1672</v>
      </c>
      <c r="B43" s="8" t="s">
        <v>113</v>
      </c>
      <c r="C43" s="11" t="s">
        <v>1671</v>
      </c>
      <c r="D43" s="651">
        <v>15136.121990475242</v>
      </c>
      <c r="E43" s="103"/>
      <c r="F43" s="103"/>
    </row>
    <row r="44" spans="1:6" ht="30" customHeight="1" thickTop="1" thickBot="1">
      <c r="A44" s="10" t="s">
        <v>184</v>
      </c>
      <c r="B44" s="8" t="s">
        <v>113</v>
      </c>
      <c r="C44" s="11" t="s">
        <v>185</v>
      </c>
      <c r="D44" s="651">
        <v>24311.378734701495</v>
      </c>
      <c r="E44" s="103"/>
      <c r="F44" s="103"/>
    </row>
    <row r="45" spans="1:6" ht="30" customHeight="1" thickTop="1" thickBot="1">
      <c r="A45" s="10" t="s">
        <v>1603</v>
      </c>
      <c r="B45" s="8" t="s">
        <v>113</v>
      </c>
      <c r="C45" s="11" t="s">
        <v>1604</v>
      </c>
      <c r="D45" s="651">
        <v>4119.710622407576</v>
      </c>
      <c r="E45" s="103"/>
      <c r="F45" s="103"/>
    </row>
    <row r="46" spans="1:6" ht="30" customHeight="1" thickTop="1" thickBot="1">
      <c r="A46" s="10" t="s">
        <v>188</v>
      </c>
      <c r="B46" s="8" t="s">
        <v>113</v>
      </c>
      <c r="C46" s="11" t="s">
        <v>189</v>
      </c>
      <c r="D46" s="651">
        <v>4119.710622407576</v>
      </c>
      <c r="E46" s="103"/>
      <c r="F46" s="103"/>
    </row>
    <row r="47" spans="1:6" ht="30" customHeight="1" thickTop="1" thickBot="1">
      <c r="A47" s="10" t="s">
        <v>186</v>
      </c>
      <c r="B47" s="8" t="s">
        <v>113</v>
      </c>
      <c r="C47" s="11" t="s">
        <v>187</v>
      </c>
      <c r="D47" s="651">
        <v>4740.2102470171121</v>
      </c>
      <c r="E47" s="103"/>
      <c r="F47" s="103"/>
    </row>
    <row r="48" spans="1:6" ht="30" customHeight="1" thickTop="1" thickBot="1">
      <c r="A48" s="10" t="s">
        <v>190</v>
      </c>
      <c r="B48" s="8" t="s">
        <v>113</v>
      </c>
      <c r="C48" s="11" t="s">
        <v>191</v>
      </c>
      <c r="D48" s="651">
        <v>5754.0320380458079</v>
      </c>
      <c r="E48" s="103"/>
      <c r="F48" s="103"/>
    </row>
    <row r="49" spans="1:6" ht="30" customHeight="1" thickTop="1" thickBot="1">
      <c r="A49" s="10" t="s">
        <v>201</v>
      </c>
      <c r="B49" s="8" t="s">
        <v>113</v>
      </c>
      <c r="C49" s="11" t="s">
        <v>1888</v>
      </c>
      <c r="D49" s="651">
        <v>116250.43513518001</v>
      </c>
      <c r="E49" s="103"/>
      <c r="F49" s="103"/>
    </row>
    <row r="50" spans="1:6" ht="30" customHeight="1" thickTop="1" thickBot="1">
      <c r="A50" s="10" t="s">
        <v>192</v>
      </c>
      <c r="B50" s="8" t="s">
        <v>113</v>
      </c>
      <c r="C50" s="11" t="s">
        <v>193</v>
      </c>
      <c r="D50" s="651">
        <v>71696.527663216606</v>
      </c>
      <c r="E50" s="103"/>
      <c r="F50" s="103"/>
    </row>
    <row r="51" spans="1:6" ht="30" customHeight="1" thickTop="1" thickBot="1">
      <c r="A51" s="10" t="s">
        <v>194</v>
      </c>
      <c r="B51" s="8" t="s">
        <v>113</v>
      </c>
      <c r="C51" s="11" t="s">
        <v>1887</v>
      </c>
      <c r="D51" s="651">
        <v>47564.856470068698</v>
      </c>
      <c r="E51" s="103"/>
      <c r="F51" s="103"/>
    </row>
    <row r="52" spans="1:6" ht="30" customHeight="1" thickTop="1" thickBot="1">
      <c r="A52" s="10" t="s">
        <v>224</v>
      </c>
      <c r="B52" s="8" t="s">
        <v>92</v>
      </c>
      <c r="C52" s="11" t="s">
        <v>1891</v>
      </c>
      <c r="D52" s="651">
        <v>190523.90113010837</v>
      </c>
      <c r="E52" s="103"/>
      <c r="F52" s="103"/>
    </row>
    <row r="53" spans="1:6" ht="30" customHeight="1" thickTop="1" thickBot="1">
      <c r="A53" s="10" t="s">
        <v>195</v>
      </c>
      <c r="B53" s="8" t="s">
        <v>113</v>
      </c>
      <c r="C53" s="11" t="s">
        <v>196</v>
      </c>
      <c r="D53" s="651">
        <v>4431.6557888779435</v>
      </c>
      <c r="E53" s="103"/>
      <c r="F53" s="103"/>
    </row>
    <row r="54" spans="1:6" ht="30" customHeight="1" thickTop="1" thickBot="1">
      <c r="A54" s="10" t="s">
        <v>214</v>
      </c>
      <c r="B54" s="8" t="s">
        <v>113</v>
      </c>
      <c r="C54" s="11" t="s">
        <v>215</v>
      </c>
      <c r="D54" s="651">
        <v>18513.267488350091</v>
      </c>
      <c r="E54" s="103"/>
      <c r="F54" s="103"/>
    </row>
    <row r="55" spans="1:6" ht="30" customHeight="1" thickTop="1" thickBot="1">
      <c r="A55" s="10" t="s">
        <v>197</v>
      </c>
      <c r="B55" s="8" t="s">
        <v>113</v>
      </c>
      <c r="C55" s="11" t="s">
        <v>198</v>
      </c>
      <c r="D55" s="651">
        <v>179843.16988682948</v>
      </c>
      <c r="E55" s="103"/>
      <c r="F55" s="103"/>
    </row>
    <row r="56" spans="1:6" ht="30" customHeight="1" thickTop="1" thickBot="1">
      <c r="A56" s="10" t="s">
        <v>199</v>
      </c>
      <c r="B56" s="8" t="s">
        <v>113</v>
      </c>
      <c r="C56" s="11" t="s">
        <v>200</v>
      </c>
      <c r="D56" s="651">
        <v>8900.6093693990824</v>
      </c>
      <c r="E56" s="103"/>
      <c r="F56" s="103"/>
    </row>
    <row r="57" spans="1:6" ht="30" customHeight="1" thickTop="1" thickBot="1">
      <c r="A57" s="10" t="s">
        <v>202</v>
      </c>
      <c r="B57" s="8" t="s">
        <v>113</v>
      </c>
      <c r="C57" s="11" t="s">
        <v>203</v>
      </c>
      <c r="D57" s="651">
        <v>95448.439523270164</v>
      </c>
      <c r="E57" s="103"/>
      <c r="F57" s="103"/>
    </row>
    <row r="58" spans="1:6" ht="30" customHeight="1" thickTop="1" thickBot="1">
      <c r="A58" s="10" t="s">
        <v>212</v>
      </c>
      <c r="B58" s="8" t="s">
        <v>113</v>
      </c>
      <c r="C58" s="11" t="s">
        <v>213</v>
      </c>
      <c r="D58" s="651">
        <v>43078.949347891561</v>
      </c>
      <c r="E58" s="103"/>
      <c r="F58" s="103"/>
    </row>
    <row r="59" spans="1:6" ht="30" customHeight="1" thickTop="1" thickBot="1">
      <c r="A59" s="10" t="s">
        <v>206</v>
      </c>
      <c r="B59" s="8" t="s">
        <v>113</v>
      </c>
      <c r="C59" s="11" t="s">
        <v>207</v>
      </c>
      <c r="D59" s="651">
        <v>10951.987909774871</v>
      </c>
      <c r="E59" s="103"/>
      <c r="F59" s="103"/>
    </row>
    <row r="60" spans="1:6" ht="30" customHeight="1" thickTop="1" thickBot="1">
      <c r="A60" s="10" t="s">
        <v>204</v>
      </c>
      <c r="B60" s="8" t="s">
        <v>113</v>
      </c>
      <c r="C60" s="11" t="s">
        <v>205</v>
      </c>
      <c r="D60" s="651">
        <v>10151.780743611755</v>
      </c>
      <c r="E60" s="103"/>
      <c r="F60" s="103"/>
    </row>
    <row r="61" spans="1:6" ht="30" customHeight="1" thickTop="1" thickBot="1">
      <c r="A61" s="10" t="s">
        <v>208</v>
      </c>
      <c r="B61" s="8" t="s">
        <v>113</v>
      </c>
      <c r="C61" s="11" t="s">
        <v>209</v>
      </c>
      <c r="D61" s="651">
        <v>30448.560814172863</v>
      </c>
      <c r="E61" s="103"/>
      <c r="F61" s="103"/>
    </row>
    <row r="62" spans="1:6" ht="30" customHeight="1" thickTop="1" thickBot="1">
      <c r="A62" s="10" t="s">
        <v>210</v>
      </c>
      <c r="B62" s="8" t="s">
        <v>113</v>
      </c>
      <c r="C62" s="11" t="s">
        <v>211</v>
      </c>
      <c r="D62" s="651">
        <v>25837.19748374134</v>
      </c>
      <c r="E62" s="103"/>
      <c r="F62" s="103"/>
    </row>
    <row r="63" spans="1:6" ht="30" customHeight="1" thickTop="1" thickBot="1">
      <c r="A63" s="10" t="s">
        <v>217</v>
      </c>
      <c r="B63" s="8" t="s">
        <v>113</v>
      </c>
      <c r="C63" s="11" t="s">
        <v>218</v>
      </c>
      <c r="D63" s="651">
        <v>32143.91497977269</v>
      </c>
      <c r="E63" s="103"/>
      <c r="F63" s="103"/>
    </row>
    <row r="64" spans="1:6" ht="30" customHeight="1" thickTop="1" thickBot="1">
      <c r="A64" s="10" t="s">
        <v>219</v>
      </c>
      <c r="B64" s="8" t="s">
        <v>113</v>
      </c>
      <c r="C64" s="11" t="s">
        <v>220</v>
      </c>
      <c r="D64" s="651">
        <v>20954.577486813843</v>
      </c>
      <c r="E64" s="103"/>
      <c r="F64" s="103"/>
    </row>
    <row r="65" spans="1:6" ht="30" customHeight="1" thickTop="1" thickBot="1">
      <c r="A65" s="10" t="s">
        <v>216</v>
      </c>
      <c r="B65" s="8" t="s">
        <v>113</v>
      </c>
      <c r="C65" s="11" t="s">
        <v>1889</v>
      </c>
      <c r="D65" s="651">
        <v>20954.577486813843</v>
      </c>
      <c r="E65" s="103"/>
      <c r="F65" s="103"/>
    </row>
    <row r="66" spans="1:6" ht="30" customHeight="1" thickTop="1" thickBot="1">
      <c r="A66" s="10" t="s">
        <v>221</v>
      </c>
      <c r="B66" s="8" t="s">
        <v>113</v>
      </c>
      <c r="C66" s="11" t="s">
        <v>1890</v>
      </c>
      <c r="D66" s="651">
        <v>92057.731192070511</v>
      </c>
      <c r="E66" s="103"/>
      <c r="F66" s="103"/>
    </row>
    <row r="67" spans="1:6" ht="30" customHeight="1" thickTop="1" thickBot="1">
      <c r="A67" s="10" t="s">
        <v>222</v>
      </c>
      <c r="B67" s="8" t="s">
        <v>113</v>
      </c>
      <c r="C67" s="11" t="s">
        <v>223</v>
      </c>
      <c r="D67" s="651">
        <v>31906.565396588714</v>
      </c>
      <c r="E67" s="103"/>
      <c r="F67" s="103"/>
    </row>
    <row r="68" spans="1:6" ht="30" customHeight="1" thickTop="1" thickBot="1">
      <c r="A68" s="10" t="s">
        <v>225</v>
      </c>
      <c r="B68" s="8" t="s">
        <v>113</v>
      </c>
      <c r="C68" s="11" t="s">
        <v>226</v>
      </c>
      <c r="D68" s="651">
        <v>99279.939937525778</v>
      </c>
      <c r="E68" s="103"/>
      <c r="F68" s="103"/>
    </row>
    <row r="69" spans="1:6" ht="30" customHeight="1" thickTop="1" thickBot="1">
      <c r="A69" s="10" t="s">
        <v>227</v>
      </c>
      <c r="B69" s="8" t="s">
        <v>113</v>
      </c>
      <c r="C69" s="11" t="s">
        <v>1892</v>
      </c>
      <c r="D69" s="651">
        <v>21361.462486557801</v>
      </c>
      <c r="E69" s="103"/>
      <c r="F69" s="103"/>
    </row>
    <row r="70" spans="1:6" ht="30" customHeight="1" thickTop="1" thickBot="1">
      <c r="A70" s="10" t="s">
        <v>232</v>
      </c>
      <c r="B70" s="8" t="s">
        <v>233</v>
      </c>
      <c r="C70" s="11" t="s">
        <v>1895</v>
      </c>
      <c r="D70" s="651">
        <v>3380.5362062060517</v>
      </c>
      <c r="E70" s="103"/>
      <c r="F70" s="103"/>
    </row>
    <row r="71" spans="1:6" ht="30" customHeight="1" thickTop="1" thickBot="1">
      <c r="A71" s="10" t="s">
        <v>228</v>
      </c>
      <c r="B71" s="8" t="s">
        <v>113</v>
      </c>
      <c r="C71" s="11" t="s">
        <v>1893</v>
      </c>
      <c r="D71" s="651">
        <v>1790.2939988734156</v>
      </c>
      <c r="E71" s="103"/>
      <c r="F71" s="103"/>
    </row>
    <row r="72" spans="1:6" ht="30" customHeight="1" thickTop="1" thickBot="1">
      <c r="A72" s="10" t="s">
        <v>229</v>
      </c>
      <c r="B72" s="8" t="s">
        <v>113</v>
      </c>
      <c r="C72" s="11" t="s">
        <v>1894</v>
      </c>
      <c r="D72" s="651">
        <v>12409.992492190722</v>
      </c>
      <c r="E72" s="103"/>
      <c r="F72" s="103"/>
    </row>
    <row r="73" spans="1:6" ht="30" customHeight="1" thickTop="1" thickBot="1">
      <c r="A73" s="10" t="s">
        <v>230</v>
      </c>
      <c r="B73" s="8" t="s">
        <v>113</v>
      </c>
      <c r="C73" s="11" t="s">
        <v>231</v>
      </c>
      <c r="D73" s="651">
        <v>12409.992492190722</v>
      </c>
      <c r="E73" s="103"/>
      <c r="F73" s="103"/>
    </row>
    <row r="74" spans="1:6" ht="30" customHeight="1" thickTop="1" thickBot="1">
      <c r="A74" s="10" t="s">
        <v>234</v>
      </c>
      <c r="B74" s="8" t="s">
        <v>113</v>
      </c>
      <c r="C74" s="11" t="s">
        <v>235</v>
      </c>
      <c r="D74" s="651">
        <v>21463.183736493789</v>
      </c>
      <c r="E74" s="103"/>
      <c r="F74" s="103"/>
    </row>
    <row r="75" spans="1:6" ht="30" customHeight="1" thickTop="1" thickBot="1">
      <c r="A75" s="10" t="s">
        <v>236</v>
      </c>
      <c r="B75" s="8" t="s">
        <v>113</v>
      </c>
      <c r="C75" s="11" t="s">
        <v>237</v>
      </c>
      <c r="D75" s="651">
        <v>472393.48470273532</v>
      </c>
      <c r="E75" s="103"/>
      <c r="F75" s="103"/>
    </row>
    <row r="76" spans="1:6" ht="30" customHeight="1" thickTop="1" thickBot="1">
      <c r="A76" s="10" t="s">
        <v>238</v>
      </c>
      <c r="B76" s="8" t="s">
        <v>113</v>
      </c>
      <c r="C76" s="11" t="s">
        <v>239</v>
      </c>
      <c r="D76" s="651">
        <v>539326.0671606164</v>
      </c>
      <c r="E76" s="103"/>
      <c r="F76" s="103"/>
    </row>
    <row r="77" spans="1:6" ht="30" customHeight="1" thickTop="1" thickBot="1">
      <c r="A77" s="10" t="s">
        <v>240</v>
      </c>
      <c r="B77" s="8" t="s">
        <v>113</v>
      </c>
      <c r="C77" s="11" t="s">
        <v>1896</v>
      </c>
      <c r="D77" s="651">
        <v>201102.91112345128</v>
      </c>
      <c r="E77" s="103"/>
      <c r="F77" s="103"/>
    </row>
    <row r="78" spans="1:6" ht="30" customHeight="1" thickTop="1" thickBot="1">
      <c r="A78" s="10" t="s">
        <v>241</v>
      </c>
      <c r="B78" s="8" t="s">
        <v>113</v>
      </c>
      <c r="C78" s="11" t="s">
        <v>1897</v>
      </c>
      <c r="D78" s="651">
        <v>158481.70740027167</v>
      </c>
      <c r="E78" s="103"/>
      <c r="F78" s="103"/>
    </row>
    <row r="79" spans="1:6" ht="30" customHeight="1" thickTop="1" thickBot="1">
      <c r="A79" s="10" t="s">
        <v>246</v>
      </c>
      <c r="B79" s="8" t="s">
        <v>113</v>
      </c>
      <c r="C79" s="11" t="s">
        <v>1902</v>
      </c>
      <c r="D79" s="651">
        <v>124201.64617184321</v>
      </c>
      <c r="E79" s="103"/>
      <c r="F79" s="103"/>
    </row>
    <row r="80" spans="1:6" ht="30" customHeight="1" thickTop="1" thickBot="1">
      <c r="A80" s="10" t="s">
        <v>243</v>
      </c>
      <c r="B80" s="8" t="s">
        <v>113</v>
      </c>
      <c r="C80" s="11" t="s">
        <v>1899</v>
      </c>
      <c r="D80" s="651">
        <v>190320.45863023639</v>
      </c>
      <c r="E80" s="103"/>
      <c r="F80" s="103"/>
    </row>
    <row r="81" spans="1:6" ht="30" customHeight="1" thickTop="1" thickBot="1">
      <c r="A81" s="10" t="s">
        <v>244</v>
      </c>
      <c r="B81" s="8" t="s">
        <v>113</v>
      </c>
      <c r="C81" s="11" t="s">
        <v>1900</v>
      </c>
      <c r="D81" s="651">
        <v>216767.98361359368</v>
      </c>
      <c r="E81" s="103"/>
      <c r="F81" s="103"/>
    </row>
    <row r="82" spans="1:6" ht="30" customHeight="1" thickTop="1" thickBot="1">
      <c r="A82" s="10" t="s">
        <v>245</v>
      </c>
      <c r="B82" s="8" t="s">
        <v>113</v>
      </c>
      <c r="C82" s="11" t="s">
        <v>1901</v>
      </c>
      <c r="D82" s="651">
        <v>190930.78612985232</v>
      </c>
      <c r="E82" s="103"/>
      <c r="F82" s="103"/>
    </row>
    <row r="83" spans="1:6" ht="30" customHeight="1" thickTop="1" thickBot="1">
      <c r="A83" s="10" t="s">
        <v>247</v>
      </c>
      <c r="B83" s="8" t="s">
        <v>113</v>
      </c>
      <c r="C83" s="11" t="s">
        <v>1903</v>
      </c>
      <c r="D83" s="651">
        <v>190930.78612985232</v>
      </c>
      <c r="E83" s="103"/>
      <c r="F83" s="103"/>
    </row>
    <row r="84" spans="1:6" ht="30" customHeight="1" thickTop="1" thickBot="1">
      <c r="A84" s="10" t="s">
        <v>242</v>
      </c>
      <c r="B84" s="8" t="s">
        <v>113</v>
      </c>
      <c r="C84" s="11" t="s">
        <v>1898</v>
      </c>
      <c r="D84" s="651">
        <v>190930.78612985232</v>
      </c>
      <c r="E84" s="103"/>
      <c r="F84" s="103"/>
    </row>
    <row r="85" spans="1:6" ht="30" customHeight="1" thickTop="1" thickBot="1">
      <c r="A85" s="10" t="s">
        <v>248</v>
      </c>
      <c r="B85" s="8" t="s">
        <v>113</v>
      </c>
      <c r="C85" s="11" t="s">
        <v>1904</v>
      </c>
      <c r="D85" s="651">
        <v>318387.51229964721</v>
      </c>
      <c r="E85" s="103"/>
      <c r="F85" s="103"/>
    </row>
    <row r="86" spans="1:6" ht="30" customHeight="1" thickTop="1" thickBot="1">
      <c r="A86" s="10" t="s">
        <v>249</v>
      </c>
      <c r="B86" s="8" t="s">
        <v>113</v>
      </c>
      <c r="C86" s="11" t="s">
        <v>250</v>
      </c>
      <c r="D86" s="651">
        <v>14424.073240923313</v>
      </c>
      <c r="E86" s="103"/>
      <c r="F86" s="103"/>
    </row>
    <row r="87" spans="1:6" ht="30" customHeight="1" thickTop="1" thickBot="1">
      <c r="A87" s="10" t="s">
        <v>255</v>
      </c>
      <c r="B87" s="8" t="s">
        <v>113</v>
      </c>
      <c r="C87" s="11" t="s">
        <v>256</v>
      </c>
      <c r="D87" s="651">
        <v>1574021.0586761772</v>
      </c>
      <c r="E87" s="103"/>
      <c r="F87" s="103"/>
    </row>
    <row r="88" spans="1:6" ht="30" customHeight="1" thickTop="1" thickBot="1">
      <c r="A88" s="10" t="s">
        <v>253</v>
      </c>
      <c r="B88" s="8" t="s">
        <v>113</v>
      </c>
      <c r="C88" s="11" t="s">
        <v>254</v>
      </c>
      <c r="D88" s="651">
        <v>27210.434357877199</v>
      </c>
      <c r="E88" s="103"/>
      <c r="F88" s="103"/>
    </row>
    <row r="89" spans="1:6" ht="30" customHeight="1" thickTop="1" thickBot="1">
      <c r="A89" s="10" t="s">
        <v>251</v>
      </c>
      <c r="B89" s="8" t="s">
        <v>113</v>
      </c>
      <c r="C89" s="11" t="s">
        <v>252</v>
      </c>
      <c r="D89" s="651">
        <v>27769.901232525139</v>
      </c>
      <c r="E89" s="103"/>
      <c r="F89" s="103"/>
    </row>
    <row r="90" spans="1:6" ht="30" customHeight="1" thickTop="1" thickBot="1">
      <c r="A90" s="10" t="s">
        <v>257</v>
      </c>
      <c r="B90" s="8" t="s">
        <v>113</v>
      </c>
      <c r="C90" s="11" t="s">
        <v>258</v>
      </c>
      <c r="D90" s="651">
        <v>8035.9787449431724</v>
      </c>
      <c r="E90" s="103"/>
      <c r="F90" s="103"/>
    </row>
    <row r="91" spans="1:6" ht="30" customHeight="1" thickTop="1" thickBot="1">
      <c r="A91" s="10" t="s">
        <v>259</v>
      </c>
      <c r="B91" s="8" t="s">
        <v>113</v>
      </c>
      <c r="C91" s="11" t="s">
        <v>260</v>
      </c>
      <c r="D91" s="651">
        <v>73069.764537352472</v>
      </c>
      <c r="E91" s="103"/>
      <c r="F91" s="103"/>
    </row>
    <row r="92" spans="1:6" ht="30" customHeight="1" thickTop="1" thickBot="1">
      <c r="A92" s="10" t="s">
        <v>261</v>
      </c>
      <c r="B92" s="8" t="s">
        <v>113</v>
      </c>
      <c r="C92" s="11" t="s">
        <v>262</v>
      </c>
      <c r="D92" s="651">
        <v>19530.479987709987</v>
      </c>
      <c r="E92" s="103"/>
      <c r="F92" s="103"/>
    </row>
    <row r="93" spans="1:6" ht="30" customHeight="1" thickTop="1" thickBot="1">
      <c r="A93" s="10" t="s">
        <v>263</v>
      </c>
      <c r="B93" s="8" t="s">
        <v>113</v>
      </c>
      <c r="C93" s="11" t="s">
        <v>264</v>
      </c>
      <c r="D93" s="651">
        <v>12681.249158686693</v>
      </c>
      <c r="E93" s="103"/>
      <c r="F93" s="103"/>
    </row>
    <row r="94" spans="1:6" ht="30" customHeight="1" thickTop="1" thickBot="1">
      <c r="A94" s="10" t="s">
        <v>265</v>
      </c>
      <c r="B94" s="8" t="s">
        <v>113</v>
      </c>
      <c r="C94" s="11" t="s">
        <v>266</v>
      </c>
      <c r="D94" s="651">
        <v>48080.244136411042</v>
      </c>
      <c r="E94" s="103"/>
      <c r="F94" s="103"/>
    </row>
    <row r="95" spans="1:6" ht="30" customHeight="1" thickTop="1" thickBot="1">
      <c r="A95" s="10" t="s">
        <v>267</v>
      </c>
      <c r="B95" s="8" t="s">
        <v>113</v>
      </c>
      <c r="C95" s="11" t="s">
        <v>268</v>
      </c>
      <c r="D95" s="651">
        <v>59303.488712681894</v>
      </c>
      <c r="E95" s="103"/>
      <c r="F95" s="103"/>
    </row>
    <row r="96" spans="1:6" ht="30" customHeight="1" thickTop="1" thickBot="1">
      <c r="A96" s="10" t="s">
        <v>269</v>
      </c>
      <c r="B96" s="8" t="s">
        <v>113</v>
      </c>
      <c r="C96" s="11" t="s">
        <v>270</v>
      </c>
      <c r="D96" s="651">
        <v>240808.10568179921</v>
      </c>
      <c r="E96" s="103"/>
      <c r="F96" s="103"/>
    </row>
    <row r="97" spans="1:6" ht="30" customHeight="1" thickTop="1" thickBot="1">
      <c r="A97" s="10" t="s">
        <v>271</v>
      </c>
      <c r="B97" s="8" t="s">
        <v>113</v>
      </c>
      <c r="C97" s="11" t="s">
        <v>272</v>
      </c>
      <c r="D97" s="651">
        <v>176282.92613906984</v>
      </c>
      <c r="E97" s="103"/>
      <c r="F97" s="103"/>
    </row>
    <row r="98" spans="1:6" ht="30" customHeight="1" thickTop="1" thickBot="1">
      <c r="A98" s="10" t="s">
        <v>273</v>
      </c>
      <c r="B98" s="8" t="s">
        <v>113</v>
      </c>
      <c r="C98" s="11" t="s">
        <v>274</v>
      </c>
      <c r="D98" s="651">
        <v>19225.316237902021</v>
      </c>
      <c r="E98" s="103"/>
      <c r="F98" s="103"/>
    </row>
    <row r="99" spans="1:6" ht="30" customHeight="1" thickTop="1" thickBot="1">
      <c r="A99" s="10" t="s">
        <v>275</v>
      </c>
      <c r="B99" s="8" t="s">
        <v>113</v>
      </c>
      <c r="C99" s="11" t="s">
        <v>276</v>
      </c>
      <c r="D99" s="651">
        <v>37992.886851092087</v>
      </c>
      <c r="E99" s="103"/>
      <c r="F99" s="103"/>
    </row>
    <row r="100" spans="1:6" ht="30" customHeight="1" thickTop="1" thickBot="1">
      <c r="A100" s="10" t="s">
        <v>277</v>
      </c>
      <c r="B100" s="8" t="s">
        <v>113</v>
      </c>
      <c r="C100" s="11" t="s">
        <v>278</v>
      </c>
      <c r="D100" s="651">
        <v>401697.21599722264</v>
      </c>
      <c r="E100" s="103"/>
      <c r="F100" s="103"/>
    </row>
    <row r="101" spans="1:6" ht="30" customHeight="1" thickTop="1" thickBot="1">
      <c r="A101" s="10" t="s">
        <v>279</v>
      </c>
      <c r="B101" s="8" t="s">
        <v>113</v>
      </c>
      <c r="C101" s="11" t="s">
        <v>1905</v>
      </c>
      <c r="D101" s="651">
        <v>380573.1030938488</v>
      </c>
      <c r="E101" s="103"/>
      <c r="F101" s="103"/>
    </row>
    <row r="102" spans="1:6" ht="30" customHeight="1" thickTop="1" thickBot="1">
      <c r="A102" s="10" t="s">
        <v>280</v>
      </c>
      <c r="B102" s="8" t="s">
        <v>113</v>
      </c>
      <c r="C102" s="11" t="s">
        <v>281</v>
      </c>
      <c r="D102" s="651">
        <v>487109.15886014182</v>
      </c>
      <c r="E102" s="103"/>
      <c r="F102" s="103"/>
    </row>
    <row r="103" spans="1:6" ht="30" customHeight="1" thickTop="1" thickBot="1">
      <c r="A103" s="10" t="s">
        <v>282</v>
      </c>
      <c r="B103" s="8" t="s">
        <v>113</v>
      </c>
      <c r="C103" s="11" t="s">
        <v>283</v>
      </c>
      <c r="D103" s="651">
        <v>529662.54841669742</v>
      </c>
      <c r="E103" s="103"/>
      <c r="F103" s="103"/>
    </row>
    <row r="104" spans="1:6" ht="30" customHeight="1" thickTop="1" thickBot="1">
      <c r="A104" s="10" t="s">
        <v>284</v>
      </c>
      <c r="B104" s="8" t="s">
        <v>113</v>
      </c>
      <c r="C104" s="11" t="s">
        <v>285</v>
      </c>
      <c r="D104" s="651">
        <v>550515.40465357527</v>
      </c>
      <c r="E104" s="103"/>
      <c r="F104" s="103"/>
    </row>
    <row r="105" spans="1:6" ht="30" customHeight="1" thickTop="1" thickBot="1">
      <c r="A105" s="10" t="s">
        <v>286</v>
      </c>
      <c r="B105" s="8" t="s">
        <v>113</v>
      </c>
      <c r="C105" s="11" t="s">
        <v>287</v>
      </c>
      <c r="D105" s="651">
        <v>249827.38984279026</v>
      </c>
      <c r="E105" s="103"/>
      <c r="F105" s="103"/>
    </row>
    <row r="106" spans="1:6" ht="30" customHeight="1" thickTop="1" thickBot="1">
      <c r="A106" s="10" t="s">
        <v>288</v>
      </c>
      <c r="B106" s="8" t="s">
        <v>113</v>
      </c>
      <c r="C106" s="11" t="s">
        <v>289</v>
      </c>
      <c r="D106" s="651">
        <v>17394.333739054207</v>
      </c>
      <c r="E106" s="103"/>
      <c r="F106" s="103"/>
    </row>
    <row r="107" spans="1:6" ht="30" customHeight="1" thickTop="1" thickBot="1">
      <c r="A107" s="10" t="s">
        <v>290</v>
      </c>
      <c r="B107" s="8" t="s">
        <v>113</v>
      </c>
      <c r="C107" s="11" t="s">
        <v>291</v>
      </c>
      <c r="D107" s="651">
        <v>507538.17655561969</v>
      </c>
      <c r="E107" s="103"/>
      <c r="F107" s="103"/>
    </row>
    <row r="108" spans="1:6" ht="30" customHeight="1" thickTop="1" thickBot="1">
      <c r="A108" s="10" t="s">
        <v>292</v>
      </c>
      <c r="B108" s="8" t="s">
        <v>113</v>
      </c>
      <c r="C108" s="11" t="s">
        <v>293</v>
      </c>
      <c r="D108" s="651">
        <v>6950.9520789592834</v>
      </c>
      <c r="E108" s="103"/>
      <c r="F108" s="103"/>
    </row>
    <row r="109" spans="1:6" ht="30" customHeight="1" thickTop="1" thickBot="1">
      <c r="A109" s="10" t="s">
        <v>294</v>
      </c>
      <c r="B109" s="8" t="s">
        <v>113</v>
      </c>
      <c r="C109" s="11" t="s">
        <v>1906</v>
      </c>
      <c r="D109" s="651">
        <v>718864.07329763798</v>
      </c>
      <c r="E109" s="103"/>
      <c r="F109" s="103"/>
    </row>
    <row r="110" spans="1:6" ht="30" customHeight="1" thickTop="1" thickBot="1">
      <c r="A110" s="10" t="s">
        <v>295</v>
      </c>
      <c r="B110" s="8" t="s">
        <v>113</v>
      </c>
      <c r="C110" s="11" t="s">
        <v>296</v>
      </c>
      <c r="D110" s="651">
        <v>2532.8591234061391</v>
      </c>
      <c r="E110" s="103"/>
      <c r="F110" s="103"/>
    </row>
    <row r="111" spans="1:6" ht="30" customHeight="1" thickTop="1" thickBot="1">
      <c r="A111" s="10" t="s">
        <v>297</v>
      </c>
      <c r="B111" s="8" t="s">
        <v>113</v>
      </c>
      <c r="C111" s="11" t="s">
        <v>298</v>
      </c>
      <c r="D111" s="651">
        <v>169189.56431020016</v>
      </c>
      <c r="E111" s="103"/>
      <c r="F111" s="103"/>
    </row>
    <row r="112" spans="1:6" ht="30" customHeight="1" thickTop="1" thickBot="1">
      <c r="A112" s="10" t="s">
        <v>299</v>
      </c>
      <c r="B112" s="8" t="s">
        <v>113</v>
      </c>
      <c r="C112" s="11" t="s">
        <v>300</v>
      </c>
      <c r="D112" s="651">
        <v>526407.46841874579</v>
      </c>
      <c r="E112" s="103"/>
      <c r="F112" s="103"/>
    </row>
    <row r="113" spans="1:6" ht="30" customHeight="1" thickTop="1" thickBot="1">
      <c r="A113" s="10" t="s">
        <v>301</v>
      </c>
      <c r="B113" s="8" t="s">
        <v>113</v>
      </c>
      <c r="C113" s="11" t="s">
        <v>302</v>
      </c>
      <c r="D113" s="651">
        <v>8819.232369450292</v>
      </c>
      <c r="E113" s="103"/>
      <c r="F113" s="103"/>
    </row>
    <row r="114" spans="1:6" ht="30" customHeight="1" thickTop="1" thickBot="1">
      <c r="A114" s="10" t="s">
        <v>305</v>
      </c>
      <c r="B114" s="8" t="s">
        <v>113</v>
      </c>
      <c r="C114" s="11" t="s">
        <v>306</v>
      </c>
      <c r="D114" s="651">
        <v>116165.66742690004</v>
      </c>
      <c r="E114" s="103"/>
      <c r="F114" s="103"/>
    </row>
    <row r="115" spans="1:6" ht="30" customHeight="1" thickTop="1" thickBot="1">
      <c r="A115" s="10" t="s">
        <v>303</v>
      </c>
      <c r="B115" s="8" t="s">
        <v>113</v>
      </c>
      <c r="C115" s="11" t="s">
        <v>304</v>
      </c>
      <c r="D115" s="651">
        <v>148852.09573966468</v>
      </c>
      <c r="E115" s="103"/>
      <c r="F115" s="103"/>
    </row>
    <row r="116" spans="1:6" ht="30" customHeight="1" thickTop="1" thickBot="1">
      <c r="A116" s="10" t="s">
        <v>309</v>
      </c>
      <c r="B116" s="8" t="s">
        <v>113</v>
      </c>
      <c r="C116" s="11" t="s">
        <v>1907</v>
      </c>
      <c r="D116" s="651">
        <v>127032.88762839491</v>
      </c>
      <c r="E116" s="103"/>
      <c r="F116" s="103"/>
    </row>
    <row r="117" spans="1:6" ht="30" customHeight="1" thickTop="1" thickBot="1">
      <c r="A117" s="10" t="s">
        <v>310</v>
      </c>
      <c r="B117" s="8" t="s">
        <v>113</v>
      </c>
      <c r="C117" s="11" t="s">
        <v>311</v>
      </c>
      <c r="D117" s="651">
        <v>195840.53179342943</v>
      </c>
      <c r="E117" s="103"/>
      <c r="F117" s="103"/>
    </row>
    <row r="118" spans="1:6" ht="30" customHeight="1" thickTop="1" thickBot="1">
      <c r="A118" s="10" t="s">
        <v>313</v>
      </c>
      <c r="B118" s="8" t="s">
        <v>113</v>
      </c>
      <c r="C118" s="11" t="s">
        <v>1909</v>
      </c>
      <c r="D118" s="651">
        <v>265695.90483280463</v>
      </c>
      <c r="E118" s="103"/>
      <c r="F118" s="103"/>
    </row>
    <row r="119" spans="1:6" ht="30" customHeight="1" thickTop="1" thickBot="1">
      <c r="A119" s="10" t="s">
        <v>318</v>
      </c>
      <c r="B119" s="8" t="s">
        <v>113</v>
      </c>
      <c r="C119" s="11" t="s">
        <v>319</v>
      </c>
      <c r="D119" s="651">
        <v>163398.23448051116</v>
      </c>
      <c r="E119" s="103"/>
      <c r="F119" s="103"/>
    </row>
    <row r="120" spans="1:6" ht="30" customHeight="1" thickTop="1" thickBot="1">
      <c r="A120" s="10" t="s">
        <v>314</v>
      </c>
      <c r="B120" s="8" t="s">
        <v>113</v>
      </c>
      <c r="C120" s="11" t="s">
        <v>315</v>
      </c>
      <c r="D120" s="651">
        <v>188133.45175661263</v>
      </c>
      <c r="E120" s="103"/>
      <c r="F120" s="103"/>
    </row>
    <row r="121" spans="1:6" ht="30" customHeight="1" thickTop="1" thickBot="1">
      <c r="A121" s="10" t="s">
        <v>1648</v>
      </c>
      <c r="B121" s="8" t="s">
        <v>113</v>
      </c>
      <c r="C121" s="11" t="s">
        <v>1649</v>
      </c>
      <c r="D121" s="651">
        <v>131881.60054201042</v>
      </c>
      <c r="E121" s="103"/>
      <c r="F121" s="103"/>
    </row>
    <row r="122" spans="1:6" ht="30" customHeight="1" thickTop="1" thickBot="1">
      <c r="A122" s="10" t="s">
        <v>322</v>
      </c>
      <c r="B122" s="8" t="s">
        <v>113</v>
      </c>
      <c r="C122" s="11" t="s">
        <v>323</v>
      </c>
      <c r="D122" s="651">
        <v>133831.25783245021</v>
      </c>
      <c r="E122" s="103"/>
      <c r="F122" s="103"/>
    </row>
    <row r="123" spans="1:6" ht="30" customHeight="1" thickTop="1" thickBot="1">
      <c r="A123" s="10" t="s">
        <v>320</v>
      </c>
      <c r="B123" s="8" t="s">
        <v>113</v>
      </c>
      <c r="C123" s="11" t="s">
        <v>321</v>
      </c>
      <c r="D123" s="651">
        <v>141087.37366121745</v>
      </c>
      <c r="E123" s="103"/>
      <c r="F123" s="103"/>
    </row>
    <row r="124" spans="1:6" ht="30" customHeight="1" thickTop="1" thickBot="1">
      <c r="A124" s="10" t="s">
        <v>312</v>
      </c>
      <c r="B124" s="8" t="s">
        <v>113</v>
      </c>
      <c r="C124" s="11" t="s">
        <v>1908</v>
      </c>
      <c r="D124" s="651">
        <v>220524.88844456288</v>
      </c>
      <c r="E124" s="103"/>
      <c r="F124" s="103"/>
    </row>
    <row r="125" spans="1:6" ht="30" customHeight="1" thickTop="1" thickBot="1">
      <c r="A125" s="10" t="s">
        <v>316</v>
      </c>
      <c r="B125" s="8" t="s">
        <v>113</v>
      </c>
      <c r="C125" s="11" t="s">
        <v>317</v>
      </c>
      <c r="D125" s="651">
        <v>188642.05800629256</v>
      </c>
      <c r="E125" s="103"/>
      <c r="F125" s="103"/>
    </row>
    <row r="126" spans="1:6" ht="30" customHeight="1" thickTop="1" thickBot="1">
      <c r="A126" s="10" t="s">
        <v>307</v>
      </c>
      <c r="B126" s="8" t="s">
        <v>113</v>
      </c>
      <c r="C126" s="11" t="s">
        <v>308</v>
      </c>
      <c r="D126" s="651">
        <v>134061.82599897179</v>
      </c>
      <c r="E126" s="103"/>
      <c r="F126" s="103"/>
    </row>
    <row r="127" spans="1:6" ht="30" customHeight="1" thickTop="1" thickBot="1">
      <c r="A127" s="10" t="s">
        <v>324</v>
      </c>
      <c r="B127" s="8" t="s">
        <v>113</v>
      </c>
      <c r="C127" s="11" t="s">
        <v>325</v>
      </c>
      <c r="D127" s="651">
        <v>6127.0099544777686</v>
      </c>
      <c r="E127" s="103"/>
      <c r="F127" s="103"/>
    </row>
    <row r="128" spans="1:6" ht="30" customHeight="1" thickTop="1" thickBot="1">
      <c r="A128" s="10" t="s">
        <v>326</v>
      </c>
      <c r="B128" s="8" t="s">
        <v>113</v>
      </c>
      <c r="C128" s="11" t="s">
        <v>327</v>
      </c>
      <c r="D128" s="651">
        <v>137866.20074657782</v>
      </c>
      <c r="E128" s="103"/>
      <c r="F128" s="103"/>
    </row>
    <row r="129" spans="1:6" ht="30" customHeight="1" thickTop="1" thickBot="1">
      <c r="A129" s="10" t="s">
        <v>328</v>
      </c>
      <c r="B129" s="8" t="s">
        <v>113</v>
      </c>
      <c r="C129" s="11" t="s">
        <v>329</v>
      </c>
      <c r="D129" s="651">
        <v>106.807312432789</v>
      </c>
      <c r="E129" s="103"/>
      <c r="F129" s="103"/>
    </row>
    <row r="130" spans="1:6" ht="30" customHeight="1" thickTop="1" thickBot="1">
      <c r="A130" s="10" t="s">
        <v>330</v>
      </c>
      <c r="B130" s="8" t="s">
        <v>113</v>
      </c>
      <c r="C130" s="11" t="s">
        <v>331</v>
      </c>
      <c r="D130" s="651">
        <v>6713.6024957753089</v>
      </c>
      <c r="E130" s="103"/>
      <c r="F130" s="103"/>
    </row>
    <row r="131" spans="1:6" ht="30" customHeight="1" thickTop="1" thickBot="1">
      <c r="A131" s="10" t="s">
        <v>332</v>
      </c>
      <c r="B131" s="8" t="s">
        <v>113</v>
      </c>
      <c r="C131" s="11" t="s">
        <v>333</v>
      </c>
      <c r="D131" s="651">
        <v>6713.6024957753089</v>
      </c>
      <c r="E131" s="103"/>
      <c r="F131" s="103"/>
    </row>
    <row r="132" spans="1:6" ht="30" customHeight="1" thickTop="1" thickBot="1">
      <c r="A132" s="10" t="s">
        <v>334</v>
      </c>
      <c r="B132" s="8" t="s">
        <v>113</v>
      </c>
      <c r="C132" s="11" t="s">
        <v>1676</v>
      </c>
      <c r="D132" s="651">
        <v>4536.7677471451325</v>
      </c>
      <c r="E132" s="103"/>
      <c r="F132" s="103"/>
    </row>
    <row r="133" spans="1:6" ht="30" customHeight="1" thickTop="1" thickBot="1">
      <c r="A133" s="10" t="s">
        <v>335</v>
      </c>
      <c r="B133" s="8" t="s">
        <v>92</v>
      </c>
      <c r="C133" s="11" t="s">
        <v>1910</v>
      </c>
      <c r="D133" s="651">
        <v>275155.98107685166</v>
      </c>
      <c r="E133" s="103"/>
      <c r="F133" s="103"/>
    </row>
    <row r="134" spans="1:6" ht="30" customHeight="1" thickTop="1" thickBot="1">
      <c r="A134" s="10" t="s">
        <v>336</v>
      </c>
      <c r="B134" s="8" t="s">
        <v>113</v>
      </c>
      <c r="C134" s="11" t="s">
        <v>337</v>
      </c>
      <c r="D134" s="651">
        <v>82801.097447895474</v>
      </c>
      <c r="E134" s="103"/>
      <c r="F134" s="103"/>
    </row>
    <row r="135" spans="1:6" ht="30" customHeight="1" thickTop="1" thickBot="1">
      <c r="A135" s="10" t="s">
        <v>338</v>
      </c>
      <c r="B135" s="8" t="s">
        <v>339</v>
      </c>
      <c r="C135" s="11" t="s">
        <v>340</v>
      </c>
      <c r="D135" s="651">
        <v>1220.6549992318742</v>
      </c>
      <c r="E135" s="103"/>
      <c r="F135" s="103"/>
    </row>
    <row r="136" spans="1:6" ht="30" customHeight="1" thickTop="1" thickBot="1">
      <c r="A136" s="10" t="s">
        <v>352</v>
      </c>
      <c r="B136" s="8" t="s">
        <v>339</v>
      </c>
      <c r="C136" s="11" t="s">
        <v>353</v>
      </c>
      <c r="D136" s="651">
        <v>1271.5156241998691</v>
      </c>
      <c r="E136" s="103"/>
      <c r="F136" s="103"/>
    </row>
    <row r="137" spans="1:6" ht="30" customHeight="1" thickTop="1" thickBot="1">
      <c r="A137" s="10" t="s">
        <v>343</v>
      </c>
      <c r="B137" s="8" t="s">
        <v>344</v>
      </c>
      <c r="C137" s="11" t="s">
        <v>345</v>
      </c>
      <c r="D137" s="651">
        <v>50.86062496799476</v>
      </c>
      <c r="E137" s="103"/>
      <c r="F137" s="103"/>
    </row>
    <row r="138" spans="1:6" ht="30" customHeight="1" thickTop="1" thickBot="1">
      <c r="A138" s="10" t="s">
        <v>346</v>
      </c>
      <c r="B138" s="8" t="s">
        <v>344</v>
      </c>
      <c r="C138" s="11" t="s">
        <v>347</v>
      </c>
      <c r="D138" s="651">
        <v>50.86062496799476</v>
      </c>
      <c r="E138" s="103"/>
      <c r="F138" s="103"/>
    </row>
    <row r="139" spans="1:6" ht="30" customHeight="1" thickTop="1" thickBot="1">
      <c r="A139" s="10" t="s">
        <v>350</v>
      </c>
      <c r="B139" s="8" t="s">
        <v>339</v>
      </c>
      <c r="C139" s="11" t="s">
        <v>351</v>
      </c>
      <c r="D139" s="651">
        <v>1271.5156241998691</v>
      </c>
      <c r="E139" s="103"/>
      <c r="F139" s="103"/>
    </row>
    <row r="140" spans="1:6" ht="30" customHeight="1" thickTop="1" thickBot="1">
      <c r="A140" s="10" t="s">
        <v>348</v>
      </c>
      <c r="B140" s="8" t="s">
        <v>339</v>
      </c>
      <c r="C140" s="11" t="s">
        <v>349</v>
      </c>
      <c r="D140" s="651">
        <v>1271.5156241998691</v>
      </c>
      <c r="E140" s="103"/>
      <c r="F140" s="103"/>
    </row>
    <row r="141" spans="1:6" ht="30" customHeight="1" thickTop="1" thickBot="1">
      <c r="A141" s="10" t="s">
        <v>356</v>
      </c>
      <c r="B141" s="8" t="s">
        <v>113</v>
      </c>
      <c r="C141" s="11" t="s">
        <v>357</v>
      </c>
      <c r="D141" s="651">
        <v>95668.835564798152</v>
      </c>
      <c r="E141" s="103"/>
      <c r="F141" s="103"/>
    </row>
    <row r="142" spans="1:6" ht="30" customHeight="1" thickTop="1" thickBot="1">
      <c r="A142" s="10" t="s">
        <v>341</v>
      </c>
      <c r="B142" s="8" t="s">
        <v>339</v>
      </c>
      <c r="C142" s="11" t="s">
        <v>342</v>
      </c>
      <c r="D142" s="651">
        <v>1271.5156241998691</v>
      </c>
      <c r="E142" s="103"/>
      <c r="F142" s="103"/>
    </row>
    <row r="143" spans="1:6" ht="30" customHeight="1" thickTop="1" thickBot="1">
      <c r="A143" s="10" t="s">
        <v>354</v>
      </c>
      <c r="B143" s="8" t="s">
        <v>113</v>
      </c>
      <c r="C143" s="11" t="s">
        <v>355</v>
      </c>
      <c r="D143" s="651">
        <v>95465.39306492616</v>
      </c>
      <c r="E143" s="103"/>
      <c r="F143" s="103"/>
    </row>
    <row r="144" spans="1:6" ht="30" customHeight="1" thickTop="1" thickBot="1">
      <c r="A144" s="10" t="s">
        <v>359</v>
      </c>
      <c r="B144" s="8" t="s">
        <v>113</v>
      </c>
      <c r="C144" s="11" t="s">
        <v>360</v>
      </c>
      <c r="D144" s="651">
        <v>279784.2979489392</v>
      </c>
      <c r="E144" s="103"/>
      <c r="F144" s="103"/>
    </row>
    <row r="145" spans="1:6" ht="68.25" customHeight="1" thickTop="1" thickBot="1">
      <c r="A145" s="10" t="s">
        <v>358</v>
      </c>
      <c r="B145" s="8" t="s">
        <v>113</v>
      </c>
      <c r="C145" s="11" t="s">
        <v>2197</v>
      </c>
      <c r="D145" s="651">
        <v>467663.44658071181</v>
      </c>
      <c r="E145" s="103"/>
      <c r="F145" s="103"/>
    </row>
    <row r="146" spans="1:6" ht="30" customHeight="1" thickTop="1" thickBot="1">
      <c r="A146" s="10" t="s">
        <v>361</v>
      </c>
      <c r="B146" s="8" t="s">
        <v>113</v>
      </c>
      <c r="C146" s="11" t="s">
        <v>1911</v>
      </c>
      <c r="D146" s="651">
        <v>127049.84117005092</v>
      </c>
      <c r="E146" s="103"/>
      <c r="F146" s="103"/>
    </row>
    <row r="147" spans="1:6" ht="30" customHeight="1" thickTop="1" thickBot="1">
      <c r="A147" s="10" t="s">
        <v>362</v>
      </c>
      <c r="B147" s="8" t="s">
        <v>113</v>
      </c>
      <c r="C147" s="11" t="s">
        <v>1912</v>
      </c>
      <c r="D147" s="651">
        <v>127049.84117005092</v>
      </c>
      <c r="E147" s="103"/>
      <c r="F147" s="103"/>
    </row>
    <row r="148" spans="1:6" ht="30" customHeight="1" thickTop="1" thickBot="1">
      <c r="A148" s="10" t="s">
        <v>367</v>
      </c>
      <c r="B148" s="8" t="s">
        <v>113</v>
      </c>
      <c r="C148" s="11" t="s">
        <v>368</v>
      </c>
      <c r="D148" s="651">
        <v>12674.467742024295</v>
      </c>
      <c r="E148" s="103"/>
      <c r="F148" s="103"/>
    </row>
    <row r="149" spans="1:6" ht="30" customHeight="1" thickTop="1" thickBot="1">
      <c r="A149" s="10" t="s">
        <v>363</v>
      </c>
      <c r="B149" s="8" t="s">
        <v>113</v>
      </c>
      <c r="C149" s="11" t="s">
        <v>364</v>
      </c>
      <c r="D149" s="651">
        <v>10324.706868502937</v>
      </c>
      <c r="E149" s="103"/>
      <c r="F149" s="103"/>
    </row>
    <row r="150" spans="1:6" ht="30" customHeight="1" thickTop="1" thickBot="1">
      <c r="A150" s="10" t="s">
        <v>158</v>
      </c>
      <c r="B150" s="8" t="s">
        <v>113</v>
      </c>
      <c r="C150" s="11" t="s">
        <v>159</v>
      </c>
      <c r="D150" s="651">
        <v>65745.834541961231</v>
      </c>
      <c r="E150" s="103"/>
      <c r="F150" s="103"/>
    </row>
    <row r="151" spans="1:6" ht="30" customHeight="1" thickTop="1" thickBot="1">
      <c r="A151" s="10" t="s">
        <v>369</v>
      </c>
      <c r="B151" s="8" t="s">
        <v>113</v>
      </c>
      <c r="C151" s="11" t="s">
        <v>370</v>
      </c>
      <c r="D151" s="651">
        <v>143426.96240974523</v>
      </c>
      <c r="E151" s="103"/>
      <c r="F151" s="103"/>
    </row>
    <row r="152" spans="1:6" ht="30" customHeight="1" thickTop="1" thickBot="1">
      <c r="A152" s="10" t="s">
        <v>371</v>
      </c>
      <c r="B152" s="8" t="s">
        <v>113</v>
      </c>
      <c r="C152" s="11" t="s">
        <v>372</v>
      </c>
      <c r="D152" s="651">
        <v>139459.83366224164</v>
      </c>
      <c r="E152" s="103"/>
      <c r="F152" s="103"/>
    </row>
    <row r="153" spans="1:6" ht="30" customHeight="1" thickTop="1" thickBot="1">
      <c r="A153" s="10" t="s">
        <v>365</v>
      </c>
      <c r="B153" s="8" t="s">
        <v>113</v>
      </c>
      <c r="C153" s="11" t="s">
        <v>366</v>
      </c>
      <c r="D153" s="651">
        <v>139900.62574529758</v>
      </c>
      <c r="E153" s="103"/>
      <c r="F153" s="103"/>
    </row>
    <row r="154" spans="1:6" ht="30" customHeight="1" thickTop="1" thickBot="1">
      <c r="A154" s="10" t="s">
        <v>373</v>
      </c>
      <c r="B154" s="8" t="s">
        <v>113</v>
      </c>
      <c r="C154" s="11" t="s">
        <v>374</v>
      </c>
      <c r="D154" s="651">
        <v>71543.945788312631</v>
      </c>
      <c r="E154" s="103"/>
      <c r="F154" s="103"/>
    </row>
    <row r="155" spans="1:6"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86" zoomScaleNormal="86" workbookViewId="0">
      <pane xSplit="3" ySplit="2" topLeftCell="D3" activePane="bottomRight" state="frozen"/>
      <selection activeCell="D20" sqref="D20"/>
      <selection pane="topRight" activeCell="D20" sqref="D20"/>
      <selection pane="bottomLeft" activeCell="D20" sqref="D20"/>
      <selection pane="bottomRight" activeCell="E6" sqref="E6"/>
    </sheetView>
  </sheetViews>
  <sheetFormatPr baseColWidth="10" defaultRowHeight="15"/>
  <cols>
    <col min="1" max="1" width="11.5703125" customWidth="1"/>
    <col min="2" max="2" width="9.140625"/>
    <col min="3" max="3" width="81.140625" style="198" customWidth="1"/>
    <col min="4" max="4" width="17.140625" style="183" customWidth="1"/>
    <col min="5" max="5" width="12.7109375" customWidth="1"/>
  </cols>
  <sheetData>
    <row r="1" spans="1:4" ht="81.75" customHeight="1" thickTop="1" thickBot="1">
      <c r="A1" s="690" t="s">
        <v>1850</v>
      </c>
      <c r="B1" s="691"/>
      <c r="C1" s="691"/>
      <c r="D1" s="692"/>
    </row>
    <row r="2" spans="1:4" ht="45.75" customHeight="1" thickTop="1" thickBot="1">
      <c r="A2" s="689" t="s">
        <v>375</v>
      </c>
      <c r="B2" s="689"/>
      <c r="C2" s="689"/>
      <c r="D2" s="689"/>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6" t="s">
        <v>742</v>
      </c>
      <c r="B6" s="666" t="s">
        <v>377</v>
      </c>
      <c r="C6" s="667" t="s">
        <v>2239</v>
      </c>
      <c r="D6" s="650">
        <v>3942.2328450352011</v>
      </c>
    </row>
    <row r="7" spans="1:4" ht="16.5" thickTop="1" thickBot="1">
      <c r="A7" s="666" t="s">
        <v>747</v>
      </c>
      <c r="B7" s="666" t="s">
        <v>377</v>
      </c>
      <c r="C7" s="667" t="s">
        <v>748</v>
      </c>
      <c r="D7" s="650">
        <v>3586.2069114821611</v>
      </c>
    </row>
    <row r="8" spans="1:4" ht="16.5" thickTop="1" thickBot="1">
      <c r="A8" s="666" t="s">
        <v>743</v>
      </c>
      <c r="B8" s="666" t="s">
        <v>377</v>
      </c>
      <c r="C8" s="667" t="s">
        <v>744</v>
      </c>
      <c r="D8" s="650">
        <v>6663.5746490393176</v>
      </c>
    </row>
    <row r="9" spans="1:4" ht="16.5" thickTop="1" thickBot="1">
      <c r="A9" s="666" t="s">
        <v>745</v>
      </c>
      <c r="B9" s="666" t="s">
        <v>377</v>
      </c>
      <c r="C9" s="667" t="s">
        <v>746</v>
      </c>
      <c r="D9" s="650">
        <v>3754.4984213973325</v>
      </c>
    </row>
    <row r="10" spans="1:4" ht="16.5" thickTop="1" thickBot="1">
      <c r="A10" s="666" t="s">
        <v>1668</v>
      </c>
      <c r="B10" s="666" t="s">
        <v>377</v>
      </c>
      <c r="C10" s="667" t="s">
        <v>1667</v>
      </c>
      <c r="D10" s="650">
        <v>4122.7598578595198</v>
      </c>
    </row>
    <row r="11" spans="1:4" ht="16.5" thickTop="1" thickBot="1">
      <c r="A11" s="666" t="s">
        <v>751</v>
      </c>
      <c r="B11" s="666" t="s">
        <v>377</v>
      </c>
      <c r="C11" s="667" t="s">
        <v>752</v>
      </c>
      <c r="D11" s="650">
        <v>8977.2015162948192</v>
      </c>
    </row>
    <row r="12" spans="1:4" ht="16.5" thickTop="1" thickBot="1">
      <c r="A12" s="666" t="s">
        <v>749</v>
      </c>
      <c r="B12" s="666" t="s">
        <v>377</v>
      </c>
      <c r="C12" s="667" t="s">
        <v>750</v>
      </c>
      <c r="D12" s="650">
        <v>6605.8652667075075</v>
      </c>
    </row>
    <row r="13" spans="1:4" ht="16.5" thickTop="1" thickBot="1">
      <c r="A13" s="666" t="s">
        <v>753</v>
      </c>
      <c r="B13" s="666" t="s">
        <v>92</v>
      </c>
      <c r="C13" s="667" t="s">
        <v>1935</v>
      </c>
      <c r="D13" s="650">
        <v>980.53643224299651</v>
      </c>
    </row>
    <row r="14" spans="1:4" ht="16.5" thickTop="1" thickBot="1">
      <c r="A14" s="666" t="s">
        <v>755</v>
      </c>
      <c r="B14" s="666" t="s">
        <v>233</v>
      </c>
      <c r="C14" s="667" t="s">
        <v>1937</v>
      </c>
      <c r="D14" s="650">
        <v>35489.719588905566</v>
      </c>
    </row>
    <row r="15" spans="1:4" ht="16.5" thickTop="1" thickBot="1">
      <c r="A15" s="666" t="s">
        <v>756</v>
      </c>
      <c r="B15" s="666" t="s">
        <v>92</v>
      </c>
      <c r="C15" s="667" t="s">
        <v>1938</v>
      </c>
      <c r="D15" s="650">
        <v>972.28692127606621</v>
      </c>
    </row>
    <row r="16" spans="1:4" ht="16.5" thickTop="1" thickBot="1">
      <c r="A16" s="666" t="s">
        <v>754</v>
      </c>
      <c r="B16" s="666" t="s">
        <v>233</v>
      </c>
      <c r="C16" s="667" t="s">
        <v>1936</v>
      </c>
      <c r="D16" s="650">
        <v>43906.570955450661</v>
      </c>
    </row>
    <row r="17" spans="1:4" ht="16.5" thickTop="1" thickBot="1">
      <c r="A17" s="666" t="s">
        <v>776</v>
      </c>
      <c r="B17" s="666" t="s">
        <v>422</v>
      </c>
      <c r="C17" s="667" t="s">
        <v>777</v>
      </c>
      <c r="D17" s="650">
        <v>13044.991279759492</v>
      </c>
    </row>
    <row r="18" spans="1:4" ht="16.5" thickTop="1" thickBot="1">
      <c r="A18" s="666" t="s">
        <v>757</v>
      </c>
      <c r="B18" s="666" t="s">
        <v>387</v>
      </c>
      <c r="C18" s="667" t="s">
        <v>1939</v>
      </c>
      <c r="D18" s="650">
        <v>72906.788528368648</v>
      </c>
    </row>
    <row r="19" spans="1:4" ht="16.5" thickTop="1" thickBot="1">
      <c r="A19" s="666" t="s">
        <v>758</v>
      </c>
      <c r="B19" s="666" t="s">
        <v>387</v>
      </c>
      <c r="C19" s="667" t="s">
        <v>2240</v>
      </c>
      <c r="D19" s="650">
        <v>71830.801646969237</v>
      </c>
    </row>
    <row r="20" spans="1:4" ht="16.5" thickTop="1" thickBot="1">
      <c r="A20" s="666" t="s">
        <v>761</v>
      </c>
      <c r="B20" s="666" t="s">
        <v>387</v>
      </c>
      <c r="C20" s="667" t="s">
        <v>762</v>
      </c>
      <c r="D20" s="650">
        <v>69769.071945191055</v>
      </c>
    </row>
    <row r="21" spans="1:4" ht="16.5" thickTop="1" thickBot="1">
      <c r="A21" s="666" t="s">
        <v>759</v>
      </c>
      <c r="B21" s="666" t="s">
        <v>387</v>
      </c>
      <c r="C21" s="667" t="s">
        <v>2241</v>
      </c>
      <c r="D21" s="650">
        <v>71952.28403680466</v>
      </c>
    </row>
    <row r="22" spans="1:4" ht="16.5" thickTop="1" thickBot="1">
      <c r="A22" s="666" t="s">
        <v>760</v>
      </c>
      <c r="B22" s="666" t="s">
        <v>387</v>
      </c>
      <c r="C22" s="667" t="s">
        <v>2242</v>
      </c>
      <c r="D22" s="650">
        <v>71952.28403680466</v>
      </c>
    </row>
    <row r="23" spans="1:4" ht="16.5" thickTop="1" thickBot="1">
      <c r="A23" s="666" t="s">
        <v>763</v>
      </c>
      <c r="B23" s="666" t="s">
        <v>387</v>
      </c>
      <c r="C23" s="667" t="s">
        <v>764</v>
      </c>
      <c r="D23" s="650">
        <v>85127.916945811434</v>
      </c>
    </row>
    <row r="24" spans="1:4" ht="16.5" thickTop="1" thickBot="1">
      <c r="A24" s="666" t="s">
        <v>772</v>
      </c>
      <c r="B24" s="666" t="s">
        <v>387</v>
      </c>
      <c r="C24" s="667" t="s">
        <v>773</v>
      </c>
      <c r="D24" s="650">
        <v>18812.415797370057</v>
      </c>
    </row>
    <row r="25" spans="1:4" ht="16.5" thickTop="1" thickBot="1">
      <c r="A25" s="666" t="s">
        <v>765</v>
      </c>
      <c r="B25" s="666" t="s">
        <v>387</v>
      </c>
      <c r="C25" s="667" t="s">
        <v>766</v>
      </c>
      <c r="D25" s="650">
        <v>69050.590382450158</v>
      </c>
    </row>
    <row r="26" spans="1:4" ht="16.5" thickTop="1" thickBot="1">
      <c r="A26" s="666" t="s">
        <v>768</v>
      </c>
      <c r="B26" s="666" t="s">
        <v>387</v>
      </c>
      <c r="C26" s="667" t="s">
        <v>2002</v>
      </c>
      <c r="D26" s="650">
        <v>66530.698524721272</v>
      </c>
    </row>
    <row r="27" spans="1:4" ht="16.5" thickTop="1" thickBot="1">
      <c r="A27" s="666" t="s">
        <v>767</v>
      </c>
      <c r="B27" s="666" t="s">
        <v>387</v>
      </c>
      <c r="C27" s="667" t="s">
        <v>2004</v>
      </c>
      <c r="D27" s="650">
        <v>66561.936853536085</v>
      </c>
    </row>
    <row r="28" spans="1:4" ht="16.5" thickTop="1" thickBot="1">
      <c r="A28" s="666" t="s">
        <v>770</v>
      </c>
      <c r="B28" s="666" t="s">
        <v>387</v>
      </c>
      <c r="C28" s="667" t="s">
        <v>2003</v>
      </c>
      <c r="D28" s="650">
        <v>68495.242314631134</v>
      </c>
    </row>
    <row r="29" spans="1:4" ht="16.5" thickTop="1" thickBot="1">
      <c r="A29" s="666" t="s">
        <v>769</v>
      </c>
      <c r="B29" s="666" t="s">
        <v>387</v>
      </c>
      <c r="C29" s="667" t="s">
        <v>2001</v>
      </c>
      <c r="D29" s="650">
        <v>68493.506851919185</v>
      </c>
    </row>
    <row r="30" spans="1:4" ht="16.5" thickTop="1" thickBot="1">
      <c r="A30" s="666" t="s">
        <v>771</v>
      </c>
      <c r="B30" s="666" t="s">
        <v>387</v>
      </c>
      <c r="C30" s="667" t="s">
        <v>2243</v>
      </c>
      <c r="D30" s="650">
        <v>90053.160122281566</v>
      </c>
    </row>
    <row r="31" spans="1:4" ht="16.5" thickTop="1" thickBot="1">
      <c r="A31" s="666" t="s">
        <v>774</v>
      </c>
      <c r="B31" s="666" t="s">
        <v>422</v>
      </c>
      <c r="C31" s="667" t="s">
        <v>775</v>
      </c>
      <c r="D31" s="650">
        <v>54.493529154743527</v>
      </c>
    </row>
    <row r="32" spans="1:4" ht="16.5" thickTop="1" thickBot="1">
      <c r="A32" s="666" t="s">
        <v>779</v>
      </c>
      <c r="B32" s="666" t="s">
        <v>144</v>
      </c>
      <c r="C32" s="667" t="s">
        <v>1941</v>
      </c>
      <c r="D32" s="650">
        <v>481.3786407588359</v>
      </c>
    </row>
    <row r="33" spans="1:4" ht="16.5" thickTop="1" thickBot="1">
      <c r="A33" s="666" t="s">
        <v>780</v>
      </c>
      <c r="B33" s="666" t="s">
        <v>377</v>
      </c>
      <c r="C33" s="667" t="s">
        <v>781</v>
      </c>
      <c r="D33" s="650">
        <v>6650.0197145901075</v>
      </c>
    </row>
    <row r="34" spans="1:4" ht="16.5" thickTop="1" thickBot="1">
      <c r="A34" s="666" t="s">
        <v>786</v>
      </c>
      <c r="B34" s="666" t="s">
        <v>377</v>
      </c>
      <c r="C34" s="667" t="s">
        <v>787</v>
      </c>
      <c r="D34" s="650">
        <v>6431.5822691625044</v>
      </c>
    </row>
    <row r="35" spans="1:4" ht="16.5" thickTop="1" thickBot="1">
      <c r="A35" s="666" t="s">
        <v>782</v>
      </c>
      <c r="B35" s="666" t="s">
        <v>377</v>
      </c>
      <c r="C35" s="667" t="s">
        <v>783</v>
      </c>
      <c r="D35" s="650">
        <v>5893.2752187454644</v>
      </c>
    </row>
    <row r="36" spans="1:4" ht="16.5" thickTop="1" thickBot="1">
      <c r="A36" s="666" t="s">
        <v>784</v>
      </c>
      <c r="B36" s="666" t="s">
        <v>377</v>
      </c>
      <c r="C36" s="667" t="s">
        <v>785</v>
      </c>
      <c r="D36" s="650">
        <v>8420.5269593402918</v>
      </c>
    </row>
    <row r="37" spans="1:4" ht="16.5" thickTop="1" thickBot="1">
      <c r="A37" s="666" t="s">
        <v>898</v>
      </c>
      <c r="B37" s="666" t="s">
        <v>377</v>
      </c>
      <c r="C37" s="667" t="s">
        <v>899</v>
      </c>
      <c r="D37" s="650">
        <v>4746.1434245984901</v>
      </c>
    </row>
    <row r="38" spans="1:4" ht="16.5" thickTop="1" thickBot="1">
      <c r="A38" s="666" t="s">
        <v>788</v>
      </c>
      <c r="B38" s="666" t="s">
        <v>377</v>
      </c>
      <c r="C38" s="667" t="s">
        <v>789</v>
      </c>
      <c r="D38" s="650">
        <v>4838.4700408734061</v>
      </c>
    </row>
    <row r="39" spans="1:4" ht="16.5" thickTop="1" thickBot="1">
      <c r="A39" s="666" t="s">
        <v>917</v>
      </c>
      <c r="B39" s="666" t="s">
        <v>92</v>
      </c>
      <c r="C39" s="667" t="s">
        <v>2244</v>
      </c>
      <c r="D39" s="650">
        <v>492187.6749057757</v>
      </c>
    </row>
    <row r="40" spans="1:4" ht="16.5" thickTop="1" thickBot="1">
      <c r="A40" s="666" t="s">
        <v>896</v>
      </c>
      <c r="B40" s="666" t="s">
        <v>92</v>
      </c>
      <c r="C40" s="667" t="s">
        <v>897</v>
      </c>
      <c r="D40" s="650">
        <v>52665.969422613489</v>
      </c>
    </row>
    <row r="41" spans="1:4" ht="16.5" thickTop="1" thickBot="1">
      <c r="A41" s="666" t="s">
        <v>827</v>
      </c>
      <c r="B41" s="666" t="s">
        <v>92</v>
      </c>
      <c r="C41" s="667" t="s">
        <v>828</v>
      </c>
      <c r="D41" s="650">
        <v>1400.5562006794539</v>
      </c>
    </row>
    <row r="42" spans="1:4" ht="16.5" thickTop="1" thickBot="1">
      <c r="A42" s="666" t="s">
        <v>432</v>
      </c>
      <c r="B42" s="666" t="s">
        <v>92</v>
      </c>
      <c r="C42" s="667" t="s">
        <v>433</v>
      </c>
      <c r="D42" s="650">
        <v>18511.516153721619</v>
      </c>
    </row>
    <row r="43" spans="1:4" ht="16.5" thickTop="1" thickBot="1">
      <c r="A43" s="666" t="s">
        <v>376</v>
      </c>
      <c r="B43" s="666" t="s">
        <v>377</v>
      </c>
      <c r="C43" s="667" t="s">
        <v>378</v>
      </c>
      <c r="D43" s="650">
        <v>6015.6271377372595</v>
      </c>
    </row>
    <row r="44" spans="1:4" ht="16.5" thickTop="1" thickBot="1">
      <c r="A44" s="666" t="s">
        <v>379</v>
      </c>
      <c r="B44" s="666" t="s">
        <v>144</v>
      </c>
      <c r="C44" s="667" t="s">
        <v>2245</v>
      </c>
      <c r="D44" s="650">
        <v>10600.893487729896</v>
      </c>
    </row>
    <row r="45" spans="1:4" ht="16.5" thickTop="1" thickBot="1">
      <c r="A45" s="666" t="s">
        <v>778</v>
      </c>
      <c r="B45" s="666" t="s">
        <v>377</v>
      </c>
      <c r="C45" s="667" t="s">
        <v>1940</v>
      </c>
      <c r="D45" s="650">
        <v>5784.2035038912672</v>
      </c>
    </row>
    <row r="46" spans="1:4" ht="16.5" thickTop="1" thickBot="1">
      <c r="A46" s="666" t="s">
        <v>913</v>
      </c>
      <c r="B46" s="666" t="s">
        <v>92</v>
      </c>
      <c r="C46" s="667" t="s">
        <v>1954</v>
      </c>
      <c r="D46" s="650">
        <v>3123.832881482113</v>
      </c>
    </row>
    <row r="47" spans="1:4" ht="16.5" thickTop="1" thickBot="1">
      <c r="A47" s="666" t="s">
        <v>914</v>
      </c>
      <c r="B47" s="666" t="s">
        <v>92</v>
      </c>
      <c r="C47" s="667" t="s">
        <v>1955</v>
      </c>
      <c r="D47" s="650">
        <v>15380.711830790762</v>
      </c>
    </row>
    <row r="48" spans="1:4" ht="16.5" thickTop="1" thickBot="1">
      <c r="A48" s="666" t="s">
        <v>797</v>
      </c>
      <c r="B48" s="666" t="s">
        <v>387</v>
      </c>
      <c r="C48" s="667" t="s">
        <v>798</v>
      </c>
      <c r="D48" s="650">
        <v>37513.7619811763</v>
      </c>
    </row>
    <row r="49" spans="1:4" ht="16.5" thickTop="1" thickBot="1">
      <c r="A49" s="666" t="s">
        <v>800</v>
      </c>
      <c r="B49" s="666" t="s">
        <v>387</v>
      </c>
      <c r="C49" s="667" t="s">
        <v>801</v>
      </c>
      <c r="D49" s="650">
        <v>39985.060882971047</v>
      </c>
    </row>
    <row r="50" spans="1:4" ht="16.5" thickTop="1" thickBot="1">
      <c r="A50" s="666" t="s">
        <v>799</v>
      </c>
      <c r="B50" s="666" t="s">
        <v>387</v>
      </c>
      <c r="C50" s="667" t="s">
        <v>1943</v>
      </c>
      <c r="D50" s="650">
        <v>39985.060882971047</v>
      </c>
    </row>
    <row r="51" spans="1:4" ht="16.5" thickTop="1" thickBot="1">
      <c r="A51" s="666" t="s">
        <v>796</v>
      </c>
      <c r="B51" s="666" t="s">
        <v>387</v>
      </c>
      <c r="C51" s="667" t="s">
        <v>1942</v>
      </c>
      <c r="D51" s="650">
        <v>39985.060882971047</v>
      </c>
    </row>
    <row r="52" spans="1:4" ht="16.5" thickTop="1" thickBot="1">
      <c r="A52" s="666" t="s">
        <v>802</v>
      </c>
      <c r="B52" s="666" t="s">
        <v>387</v>
      </c>
      <c r="C52" s="667" t="s">
        <v>803</v>
      </c>
      <c r="D52" s="650">
        <v>34298.491122326384</v>
      </c>
    </row>
    <row r="53" spans="1:4" ht="16.5" thickTop="1" thickBot="1">
      <c r="A53" s="666" t="s">
        <v>380</v>
      </c>
      <c r="B53" s="666" t="s">
        <v>144</v>
      </c>
      <c r="C53" s="667" t="s">
        <v>381</v>
      </c>
      <c r="D53" s="650">
        <v>5846.0168135158656</v>
      </c>
    </row>
    <row r="54" spans="1:4" ht="16.5" thickTop="1" thickBot="1">
      <c r="A54" s="666" t="s">
        <v>794</v>
      </c>
      <c r="B54" s="666" t="s">
        <v>377</v>
      </c>
      <c r="C54" s="667" t="s">
        <v>795</v>
      </c>
      <c r="D54" s="650">
        <v>2880.8681018112816</v>
      </c>
    </row>
    <row r="55" spans="1:4" ht="16.5" thickTop="1" thickBot="1">
      <c r="A55" s="666" t="s">
        <v>790</v>
      </c>
      <c r="B55" s="666" t="s">
        <v>422</v>
      </c>
      <c r="C55" s="667" t="s">
        <v>791</v>
      </c>
      <c r="D55" s="650">
        <v>3519.5183798031803</v>
      </c>
    </row>
    <row r="56" spans="1:4" ht="16.5" thickTop="1" thickBot="1">
      <c r="A56" s="666" t="s">
        <v>792</v>
      </c>
      <c r="B56" s="666" t="s">
        <v>606</v>
      </c>
      <c r="C56" s="667" t="s">
        <v>793</v>
      </c>
      <c r="D56" s="650">
        <v>10360.712390249008</v>
      </c>
    </row>
    <row r="57" spans="1:4" ht="16.5" thickTop="1" thickBot="1">
      <c r="A57" s="666" t="s">
        <v>382</v>
      </c>
      <c r="B57" s="666" t="s">
        <v>377</v>
      </c>
      <c r="C57" s="667" t="s">
        <v>383</v>
      </c>
      <c r="D57" s="650">
        <v>6577.3568615104105</v>
      </c>
    </row>
    <row r="58" spans="1:4" ht="16.5" thickTop="1" thickBot="1">
      <c r="A58" s="666" t="s">
        <v>384</v>
      </c>
      <c r="B58" s="666" t="s">
        <v>377</v>
      </c>
      <c r="C58" s="667" t="s">
        <v>385</v>
      </c>
      <c r="D58" s="650">
        <v>3762.1391336839142</v>
      </c>
    </row>
    <row r="59" spans="1:4" ht="16.5" thickTop="1" thickBot="1">
      <c r="A59" s="666" t="s">
        <v>386</v>
      </c>
      <c r="B59" s="666" t="s">
        <v>387</v>
      </c>
      <c r="C59" s="667" t="s">
        <v>2246</v>
      </c>
      <c r="D59" s="650">
        <v>40464.048591464969</v>
      </c>
    </row>
    <row r="60" spans="1:4" ht="16.5" thickTop="1" thickBot="1">
      <c r="A60" s="666" t="s">
        <v>388</v>
      </c>
      <c r="B60" s="666" t="s">
        <v>377</v>
      </c>
      <c r="C60" s="667" t="s">
        <v>389</v>
      </c>
      <c r="D60" s="650">
        <v>11471.408525887091</v>
      </c>
    </row>
    <row r="61" spans="1:4" ht="16.5" thickTop="1" thickBot="1">
      <c r="A61" s="666" t="s">
        <v>390</v>
      </c>
      <c r="B61" s="666" t="s">
        <v>233</v>
      </c>
      <c r="C61" s="667" t="s">
        <v>391</v>
      </c>
      <c r="D61" s="650">
        <v>138482.98256152595</v>
      </c>
    </row>
    <row r="62" spans="1:4" ht="16.5" thickTop="1" thickBot="1">
      <c r="A62" s="666" t="s">
        <v>398</v>
      </c>
      <c r="B62" s="666" t="s">
        <v>233</v>
      </c>
      <c r="C62" s="667" t="s">
        <v>399</v>
      </c>
      <c r="D62" s="650">
        <v>6547.5537195865081</v>
      </c>
    </row>
    <row r="63" spans="1:4" ht="16.5" thickTop="1" thickBot="1">
      <c r="A63" s="666" t="s">
        <v>392</v>
      </c>
      <c r="B63" s="666" t="s">
        <v>387</v>
      </c>
      <c r="C63" s="667" t="s">
        <v>393</v>
      </c>
      <c r="D63" s="650">
        <v>28195.98632044061</v>
      </c>
    </row>
    <row r="64" spans="1:4" ht="16.5" thickTop="1" thickBot="1">
      <c r="A64" s="666" t="s">
        <v>400</v>
      </c>
      <c r="B64" s="666" t="s">
        <v>92</v>
      </c>
      <c r="C64" s="667" t="s">
        <v>401</v>
      </c>
      <c r="D64" s="650">
        <v>37688.670031584224</v>
      </c>
    </row>
    <row r="65" spans="1:4" ht="16.5" thickTop="1" thickBot="1">
      <c r="A65" s="666" t="s">
        <v>394</v>
      </c>
      <c r="B65" s="666" t="s">
        <v>92</v>
      </c>
      <c r="C65" s="667" t="s">
        <v>395</v>
      </c>
      <c r="D65" s="650">
        <v>116276.00169961198</v>
      </c>
    </row>
    <row r="66" spans="1:4" ht="16.5" thickTop="1" thickBot="1">
      <c r="A66" s="666" t="s">
        <v>396</v>
      </c>
      <c r="B66" s="666" t="s">
        <v>92</v>
      </c>
      <c r="C66" s="667" t="s">
        <v>397</v>
      </c>
      <c r="D66" s="650">
        <v>75492.975061693447</v>
      </c>
    </row>
    <row r="67" spans="1:4" ht="16.5" thickTop="1" thickBot="1">
      <c r="A67" s="666" t="s">
        <v>918</v>
      </c>
      <c r="B67" s="666" t="s">
        <v>144</v>
      </c>
      <c r="C67" s="667" t="s">
        <v>919</v>
      </c>
      <c r="D67" s="650">
        <v>13574.59496092798</v>
      </c>
    </row>
    <row r="68" spans="1:4" ht="16.5" thickTop="1" thickBot="1">
      <c r="A68" s="666" t="s">
        <v>402</v>
      </c>
      <c r="B68" s="666" t="s">
        <v>377</v>
      </c>
      <c r="C68" s="667" t="s">
        <v>403</v>
      </c>
      <c r="D68" s="650">
        <v>853.84765427177751</v>
      </c>
    </row>
    <row r="69" spans="1:4" ht="16.5" thickTop="1" thickBot="1">
      <c r="A69" s="666" t="s">
        <v>404</v>
      </c>
      <c r="B69" s="666" t="s">
        <v>377</v>
      </c>
      <c r="C69" s="667" t="s">
        <v>405</v>
      </c>
      <c r="D69" s="650">
        <v>12418.401934833819</v>
      </c>
    </row>
    <row r="70" spans="1:4" ht="16.5" thickTop="1" thickBot="1">
      <c r="A70" s="666" t="s">
        <v>406</v>
      </c>
      <c r="B70" s="666" t="s">
        <v>144</v>
      </c>
      <c r="C70" s="667" t="s">
        <v>407</v>
      </c>
      <c r="D70" s="650">
        <v>60820.581924002479</v>
      </c>
    </row>
    <row r="71" spans="1:4" ht="16.5" thickTop="1" thickBot="1">
      <c r="A71" s="666" t="s">
        <v>408</v>
      </c>
      <c r="B71" s="666" t="s">
        <v>92</v>
      </c>
      <c r="C71" s="667" t="s">
        <v>409</v>
      </c>
      <c r="D71" s="650">
        <v>13983.143708869904</v>
      </c>
    </row>
    <row r="72" spans="1:4" ht="16.5" thickTop="1" thickBot="1">
      <c r="A72" s="666" t="s">
        <v>410</v>
      </c>
      <c r="B72" s="666" t="s">
        <v>92</v>
      </c>
      <c r="C72" s="667" t="s">
        <v>411</v>
      </c>
      <c r="D72" s="650">
        <v>20345943.539069287</v>
      </c>
    </row>
    <row r="73" spans="1:4" ht="16.5" thickTop="1" thickBot="1">
      <c r="A73" s="666" t="s">
        <v>810</v>
      </c>
      <c r="B73" s="666" t="s">
        <v>377</v>
      </c>
      <c r="C73" s="667" t="s">
        <v>811</v>
      </c>
      <c r="D73" s="650">
        <v>1793.4271665131196</v>
      </c>
    </row>
    <row r="74" spans="1:4" ht="16.5" thickTop="1" thickBot="1">
      <c r="A74" s="666" t="s">
        <v>805</v>
      </c>
      <c r="B74" s="666" t="s">
        <v>377</v>
      </c>
      <c r="C74" s="667" t="s">
        <v>806</v>
      </c>
      <c r="D74" s="650">
        <v>1737.1981746464414</v>
      </c>
    </row>
    <row r="75" spans="1:4" ht="16.5" thickTop="1" thickBot="1">
      <c r="A75" s="666" t="s">
        <v>808</v>
      </c>
      <c r="B75" s="666" t="s">
        <v>377</v>
      </c>
      <c r="C75" s="667" t="s">
        <v>809</v>
      </c>
      <c r="D75" s="650">
        <v>1660.8378153213232</v>
      </c>
    </row>
    <row r="76" spans="1:4" ht="16.5" thickTop="1" thickBot="1">
      <c r="A76" s="666" t="s">
        <v>822</v>
      </c>
      <c r="B76" s="666" t="s">
        <v>377</v>
      </c>
      <c r="C76" s="667" t="s">
        <v>823</v>
      </c>
      <c r="D76" s="650">
        <v>2735.089234008783</v>
      </c>
    </row>
    <row r="77" spans="1:4" ht="16.5" thickTop="1" thickBot="1">
      <c r="A77" s="666" t="s">
        <v>807</v>
      </c>
      <c r="B77" s="666" t="s">
        <v>377</v>
      </c>
      <c r="C77" s="667" t="s">
        <v>2037</v>
      </c>
      <c r="D77" s="650">
        <v>1768.4365034612626</v>
      </c>
    </row>
    <row r="78" spans="1:4" ht="16.5" thickTop="1" thickBot="1">
      <c r="A78" s="666" t="s">
        <v>817</v>
      </c>
      <c r="B78" s="666" t="s">
        <v>377</v>
      </c>
      <c r="C78" s="667" t="s">
        <v>818</v>
      </c>
      <c r="D78" s="650">
        <v>2570.914461459779</v>
      </c>
    </row>
    <row r="79" spans="1:4" ht="16.5" thickTop="1" thickBot="1">
      <c r="A79" s="666" t="s">
        <v>819</v>
      </c>
      <c r="B79" s="666" t="s">
        <v>377</v>
      </c>
      <c r="C79" s="667" t="s">
        <v>2023</v>
      </c>
      <c r="D79" s="650">
        <v>2810.4083157067407</v>
      </c>
    </row>
    <row r="80" spans="1:4" ht="16.5" thickTop="1" thickBot="1">
      <c r="A80" s="666" t="s">
        <v>820</v>
      </c>
      <c r="B80" s="666" t="s">
        <v>377</v>
      </c>
      <c r="C80" s="667" t="s">
        <v>2024</v>
      </c>
      <c r="D80" s="650">
        <v>2912.1064306261028</v>
      </c>
    </row>
    <row r="81" spans="1:4" ht="16.5" thickTop="1" thickBot="1">
      <c r="A81" s="666" t="s">
        <v>812</v>
      </c>
      <c r="B81" s="666" t="s">
        <v>377</v>
      </c>
      <c r="C81" s="667" t="s">
        <v>2247</v>
      </c>
      <c r="D81" s="650">
        <v>2898.222728930627</v>
      </c>
    </row>
    <row r="82" spans="1:4" ht="16.5" thickTop="1" thickBot="1">
      <c r="A82" s="666" t="s">
        <v>813</v>
      </c>
      <c r="B82" s="666" t="s">
        <v>377</v>
      </c>
      <c r="C82" s="667" t="s">
        <v>2248</v>
      </c>
      <c r="D82" s="650">
        <v>3130.7747323298508</v>
      </c>
    </row>
    <row r="83" spans="1:4" ht="16.5" thickTop="1" thickBot="1">
      <c r="A83" s="666" t="s">
        <v>814</v>
      </c>
      <c r="B83" s="666" t="s">
        <v>377</v>
      </c>
      <c r="C83" s="667" t="s">
        <v>2249</v>
      </c>
      <c r="D83" s="650">
        <v>3113.4201052105059</v>
      </c>
    </row>
    <row r="84" spans="1:4" ht="16.5" thickTop="1" thickBot="1">
      <c r="A84" s="666" t="s">
        <v>815</v>
      </c>
      <c r="B84" s="666" t="s">
        <v>377</v>
      </c>
      <c r="C84" s="667" t="s">
        <v>2250</v>
      </c>
      <c r="D84" s="650">
        <v>3335.5593323381227</v>
      </c>
    </row>
    <row r="85" spans="1:4" ht="16.5" thickTop="1" thickBot="1">
      <c r="A85" s="666" t="s">
        <v>821</v>
      </c>
      <c r="B85" s="666" t="s">
        <v>377</v>
      </c>
      <c r="C85" s="667" t="s">
        <v>1944</v>
      </c>
      <c r="D85" s="650">
        <v>3509.7997886163471</v>
      </c>
    </row>
    <row r="86" spans="1:4" ht="16.5" thickTop="1" thickBot="1">
      <c r="A86" s="666" t="s">
        <v>816</v>
      </c>
      <c r="B86" s="666" t="s">
        <v>377</v>
      </c>
      <c r="C86" s="667" t="s">
        <v>2251</v>
      </c>
      <c r="D86" s="650">
        <v>3509.7997886163471</v>
      </c>
    </row>
    <row r="87" spans="1:4" ht="16.5" thickTop="1" thickBot="1">
      <c r="A87" s="666" t="s">
        <v>804</v>
      </c>
      <c r="B87" s="666" t="s">
        <v>377</v>
      </c>
      <c r="C87" s="667" t="s">
        <v>2252</v>
      </c>
      <c r="D87" s="650">
        <v>429.70056747498398</v>
      </c>
    </row>
    <row r="88" spans="1:4" ht="16.5" thickTop="1" thickBot="1">
      <c r="A88" s="666" t="s">
        <v>826</v>
      </c>
      <c r="B88" s="666" t="s">
        <v>377</v>
      </c>
      <c r="C88" s="667" t="s">
        <v>1945</v>
      </c>
      <c r="D88" s="650">
        <v>908.90365632496264</v>
      </c>
    </row>
    <row r="89" spans="1:4" ht="16.5" thickTop="1" thickBot="1">
      <c r="A89" s="666" t="s">
        <v>824</v>
      </c>
      <c r="B89" s="666" t="s">
        <v>377</v>
      </c>
      <c r="C89" s="667" t="s">
        <v>825</v>
      </c>
      <c r="D89" s="650">
        <v>773.06787888715212</v>
      </c>
    </row>
    <row r="90" spans="1:4" ht="16.5" thickTop="1" thickBot="1">
      <c r="A90" s="666" t="s">
        <v>915</v>
      </c>
      <c r="B90" s="666" t="s">
        <v>233</v>
      </c>
      <c r="C90" s="667" t="s">
        <v>916</v>
      </c>
      <c r="D90" s="650">
        <v>10412.776271607043</v>
      </c>
    </row>
    <row r="91" spans="1:4" ht="16.5" thickTop="1" thickBot="1">
      <c r="A91" s="666" t="s">
        <v>412</v>
      </c>
      <c r="B91" s="666" t="s">
        <v>377</v>
      </c>
      <c r="C91" s="667" t="s">
        <v>2253</v>
      </c>
      <c r="D91" s="650">
        <v>20593.587433366803</v>
      </c>
    </row>
    <row r="92" spans="1:4" ht="16.5" thickTop="1" thickBot="1">
      <c r="A92" s="666" t="s">
        <v>413</v>
      </c>
      <c r="B92" s="666" t="s">
        <v>144</v>
      </c>
      <c r="C92" s="667" t="s">
        <v>414</v>
      </c>
      <c r="D92" s="650">
        <v>31811.031509759516</v>
      </c>
    </row>
    <row r="93" spans="1:4" ht="16.5" thickTop="1" thickBot="1">
      <c r="A93" s="666" t="s">
        <v>415</v>
      </c>
      <c r="B93" s="666" t="s">
        <v>144</v>
      </c>
      <c r="C93" s="667" t="s">
        <v>416</v>
      </c>
      <c r="D93" s="650">
        <v>1111.7374132652453</v>
      </c>
    </row>
    <row r="94" spans="1:4" ht="16.5" thickTop="1" thickBot="1">
      <c r="A94" s="666" t="s">
        <v>417</v>
      </c>
      <c r="B94" s="666" t="s">
        <v>144</v>
      </c>
      <c r="C94" s="667" t="s">
        <v>418</v>
      </c>
      <c r="D94" s="650">
        <v>953.81030647920511</v>
      </c>
    </row>
    <row r="95" spans="1:4" ht="16.5" thickTop="1" thickBot="1">
      <c r="A95" s="666" t="s">
        <v>419</v>
      </c>
      <c r="B95" s="666" t="s">
        <v>377</v>
      </c>
      <c r="C95" s="667" t="s">
        <v>420</v>
      </c>
      <c r="D95" s="650">
        <v>5250.0018656616085</v>
      </c>
    </row>
    <row r="96" spans="1:4" ht="16.5" thickTop="1" thickBot="1">
      <c r="A96" s="666" t="s">
        <v>436</v>
      </c>
      <c r="B96" s="666" t="s">
        <v>377</v>
      </c>
      <c r="C96" s="667" t="s">
        <v>437</v>
      </c>
      <c r="D96" s="650">
        <v>4156.2514769821064</v>
      </c>
    </row>
    <row r="97" spans="1:4" ht="16.5" thickTop="1" thickBot="1">
      <c r="A97" s="666" t="s">
        <v>434</v>
      </c>
      <c r="B97" s="666" t="s">
        <v>377</v>
      </c>
      <c r="C97" s="667" t="s">
        <v>435</v>
      </c>
      <c r="D97" s="650">
        <v>6562.5023320770097</v>
      </c>
    </row>
    <row r="98" spans="1:4" ht="16.5" thickTop="1" thickBot="1">
      <c r="A98" s="666" t="s">
        <v>421</v>
      </c>
      <c r="B98" s="666" t="s">
        <v>422</v>
      </c>
      <c r="C98" s="667" t="s">
        <v>423</v>
      </c>
      <c r="D98" s="650">
        <v>3828.1263603782559</v>
      </c>
    </row>
    <row r="99" spans="1:4" ht="16.5" thickTop="1" thickBot="1">
      <c r="A99" s="666" t="s">
        <v>835</v>
      </c>
      <c r="B99" s="666" t="s">
        <v>387</v>
      </c>
      <c r="C99" s="667" t="s">
        <v>2254</v>
      </c>
      <c r="D99" s="650">
        <v>452024.83838097542</v>
      </c>
    </row>
    <row r="100" spans="1:4" ht="16.5" thickTop="1" thickBot="1">
      <c r="A100" s="666" t="s">
        <v>836</v>
      </c>
      <c r="B100" s="666" t="s">
        <v>387</v>
      </c>
      <c r="C100" s="667" t="s">
        <v>2255</v>
      </c>
      <c r="D100" s="650">
        <v>412131.43716444378</v>
      </c>
    </row>
    <row r="101" spans="1:4" ht="16.5" thickTop="1" thickBot="1">
      <c r="A101" s="666" t="s">
        <v>837</v>
      </c>
      <c r="B101" s="666" t="s">
        <v>387</v>
      </c>
      <c r="C101" s="667" t="s">
        <v>2256</v>
      </c>
      <c r="D101" s="650">
        <v>573225.41630722198</v>
      </c>
    </row>
    <row r="102" spans="1:4" ht="16.5" thickTop="1" thickBot="1">
      <c r="A102" s="666" t="s">
        <v>838</v>
      </c>
      <c r="B102" s="666" t="s">
        <v>387</v>
      </c>
      <c r="C102" s="667" t="s">
        <v>2257</v>
      </c>
      <c r="D102" s="650">
        <v>459885.12333111849</v>
      </c>
    </row>
    <row r="103" spans="1:4" ht="16.5" thickTop="1" thickBot="1">
      <c r="A103" s="666" t="s">
        <v>839</v>
      </c>
      <c r="B103" s="666" t="s">
        <v>387</v>
      </c>
      <c r="C103" s="667" t="s">
        <v>2258</v>
      </c>
      <c r="D103" s="650">
        <v>470666.16479019797</v>
      </c>
    </row>
    <row r="104" spans="1:4" ht="16.5" thickTop="1" thickBot="1">
      <c r="A104" s="666" t="s">
        <v>833</v>
      </c>
      <c r="B104" s="666" t="s">
        <v>387</v>
      </c>
      <c r="C104" s="667" t="s">
        <v>2006</v>
      </c>
      <c r="D104" s="650">
        <v>349110.19133579649</v>
      </c>
    </row>
    <row r="105" spans="1:4" ht="16.5" thickTop="1" thickBot="1">
      <c r="A105" s="666" t="s">
        <v>832</v>
      </c>
      <c r="B105" s="666" t="s">
        <v>387</v>
      </c>
      <c r="C105" s="667" t="s">
        <v>2007</v>
      </c>
      <c r="D105" s="650">
        <v>377108.75835997827</v>
      </c>
    </row>
    <row r="106" spans="1:4" ht="16.5" thickTop="1" thickBot="1">
      <c r="A106" s="666" t="s">
        <v>1661</v>
      </c>
      <c r="B106" s="666" t="s">
        <v>387</v>
      </c>
      <c r="C106" s="667" t="s">
        <v>2005</v>
      </c>
      <c r="D106" s="650">
        <v>397050.26619773294</v>
      </c>
    </row>
    <row r="107" spans="1:4" ht="16.5" thickTop="1" thickBot="1">
      <c r="A107" s="666" t="s">
        <v>829</v>
      </c>
      <c r="B107" s="666" t="s">
        <v>387</v>
      </c>
      <c r="C107" s="667" t="s">
        <v>2005</v>
      </c>
      <c r="D107" s="650">
        <v>397050.26619773294</v>
      </c>
    </row>
    <row r="108" spans="1:4" ht="16.5" thickTop="1" thickBot="1">
      <c r="A108" s="666" t="s">
        <v>831</v>
      </c>
      <c r="B108" s="666" t="s">
        <v>387</v>
      </c>
      <c r="C108" s="667" t="s">
        <v>2008</v>
      </c>
      <c r="D108" s="650">
        <v>408298.49421886523</v>
      </c>
    </row>
    <row r="109" spans="1:4" ht="16.5" thickTop="1" thickBot="1">
      <c r="A109" s="666" t="s">
        <v>830</v>
      </c>
      <c r="B109" s="666" t="s">
        <v>387</v>
      </c>
      <c r="C109" s="667" t="s">
        <v>2009</v>
      </c>
      <c r="D109" s="650">
        <v>418877.52781827562</v>
      </c>
    </row>
    <row r="110" spans="1:4" ht="16.5" thickTop="1" thickBot="1">
      <c r="A110" s="666" t="s">
        <v>834</v>
      </c>
      <c r="B110" s="666" t="s">
        <v>387</v>
      </c>
      <c r="C110" s="667" t="s">
        <v>2010</v>
      </c>
      <c r="D110" s="650">
        <v>378275.58410986821</v>
      </c>
    </row>
    <row r="111" spans="1:4" ht="16.5" thickTop="1" thickBot="1">
      <c r="A111" s="666" t="s">
        <v>424</v>
      </c>
      <c r="B111" s="666" t="s">
        <v>144</v>
      </c>
      <c r="C111" s="667" t="s">
        <v>425</v>
      </c>
      <c r="D111" s="650">
        <v>2288.7864383522797</v>
      </c>
    </row>
    <row r="112" spans="1:4" ht="16.5" thickTop="1" thickBot="1">
      <c r="A112" s="666" t="s">
        <v>426</v>
      </c>
      <c r="B112" s="666" t="s">
        <v>233</v>
      </c>
      <c r="C112" s="667" t="s">
        <v>427</v>
      </c>
      <c r="D112" s="650">
        <v>1857.2921943123097</v>
      </c>
    </row>
    <row r="113" spans="1:4" ht="16.5" thickTop="1" thickBot="1">
      <c r="A113" s="666" t="s">
        <v>428</v>
      </c>
      <c r="B113" s="666" t="s">
        <v>92</v>
      </c>
      <c r="C113" s="667" t="s">
        <v>427</v>
      </c>
      <c r="D113" s="650">
        <v>1258.5575586949046</v>
      </c>
    </row>
    <row r="114" spans="1:4" ht="16.5" thickTop="1" thickBot="1">
      <c r="A114" s="666" t="s">
        <v>429</v>
      </c>
      <c r="B114" s="666" t="s">
        <v>144</v>
      </c>
      <c r="C114" s="667" t="s">
        <v>2259</v>
      </c>
      <c r="D114" s="650">
        <v>57368.157044317122</v>
      </c>
    </row>
    <row r="115" spans="1:4" ht="16.5" thickTop="1" thickBot="1">
      <c r="A115" s="666" t="s">
        <v>430</v>
      </c>
      <c r="B115" s="666" t="s">
        <v>92</v>
      </c>
      <c r="C115" s="667" t="s">
        <v>431</v>
      </c>
      <c r="D115" s="650">
        <v>55440.907659615455</v>
      </c>
    </row>
    <row r="116" spans="1:4" ht="16.5" thickTop="1" thickBot="1">
      <c r="A116" s="666" t="s">
        <v>438</v>
      </c>
      <c r="B116" s="666" t="s">
        <v>92</v>
      </c>
      <c r="C116" s="667" t="s">
        <v>1913</v>
      </c>
      <c r="D116" s="650">
        <v>394858.02970001724</v>
      </c>
    </row>
    <row r="117" spans="1:4" ht="16.5" thickTop="1" thickBot="1">
      <c r="A117" s="666" t="s">
        <v>440</v>
      </c>
      <c r="B117" s="666" t="s">
        <v>92</v>
      </c>
      <c r="C117" s="667" t="s">
        <v>441</v>
      </c>
      <c r="D117" s="650">
        <v>68875.655741087161</v>
      </c>
    </row>
    <row r="118" spans="1:4" ht="16.5" thickTop="1" thickBot="1">
      <c r="A118" s="666" t="s">
        <v>439</v>
      </c>
      <c r="B118" s="666" t="s">
        <v>92</v>
      </c>
      <c r="C118" s="667" t="s">
        <v>2260</v>
      </c>
      <c r="D118" s="650">
        <v>68918.348123800752</v>
      </c>
    </row>
    <row r="119" spans="1:4" ht="16.5" thickTop="1" thickBot="1">
      <c r="A119" s="666" t="s">
        <v>443</v>
      </c>
      <c r="B119" s="666" t="s">
        <v>387</v>
      </c>
      <c r="C119" s="667" t="s">
        <v>2261</v>
      </c>
      <c r="D119" s="650">
        <v>8121.7715705629862</v>
      </c>
    </row>
    <row r="120" spans="1:4" ht="16.5" thickTop="1" thickBot="1">
      <c r="A120" s="666" t="s">
        <v>442</v>
      </c>
      <c r="B120" s="666" t="s">
        <v>387</v>
      </c>
      <c r="C120" s="667" t="s">
        <v>2262</v>
      </c>
      <c r="D120" s="650">
        <v>7455.5625569144604</v>
      </c>
    </row>
    <row r="121" spans="1:4" ht="16.5" thickTop="1" thickBot="1">
      <c r="A121" s="666" t="s">
        <v>840</v>
      </c>
      <c r="B121" s="666" t="s">
        <v>606</v>
      </c>
      <c r="C121" s="667" t="s">
        <v>2263</v>
      </c>
      <c r="D121" s="650">
        <v>26953.818471597217</v>
      </c>
    </row>
    <row r="122" spans="1:4" ht="16.5" thickTop="1" thickBot="1">
      <c r="A122" s="666" t="s">
        <v>841</v>
      </c>
      <c r="B122" s="666" t="s">
        <v>606</v>
      </c>
      <c r="C122" s="667" t="s">
        <v>1946</v>
      </c>
      <c r="D122" s="650">
        <v>28543.84940827161</v>
      </c>
    </row>
    <row r="123" spans="1:4" ht="16.5" thickTop="1" thickBot="1">
      <c r="A123" s="666" t="s">
        <v>444</v>
      </c>
      <c r="B123" s="666" t="s">
        <v>387</v>
      </c>
      <c r="C123" s="667" t="s">
        <v>1914</v>
      </c>
      <c r="D123" s="650">
        <v>4171.7385595212372</v>
      </c>
    </row>
    <row r="124" spans="1:4" ht="16.5" thickTop="1" thickBot="1">
      <c r="A124" s="666" t="s">
        <v>445</v>
      </c>
      <c r="B124" s="666" t="s">
        <v>144</v>
      </c>
      <c r="C124" s="667" t="s">
        <v>446</v>
      </c>
      <c r="D124" s="650">
        <v>20068.595772149609</v>
      </c>
    </row>
    <row r="125" spans="1:4" ht="16.5" thickTop="1" thickBot="1">
      <c r="A125" s="666" t="s">
        <v>865</v>
      </c>
      <c r="B125" s="666" t="s">
        <v>422</v>
      </c>
      <c r="C125" s="667" t="s">
        <v>1947</v>
      </c>
      <c r="D125" s="650">
        <v>2098.1744187288191</v>
      </c>
    </row>
    <row r="126" spans="1:4" ht="16.5" thickTop="1" thickBot="1">
      <c r="A126" s="666" t="s">
        <v>866</v>
      </c>
      <c r="B126" s="666" t="s">
        <v>422</v>
      </c>
      <c r="C126" s="667" t="s">
        <v>1948</v>
      </c>
      <c r="D126" s="650">
        <v>2719.4700696013724</v>
      </c>
    </row>
    <row r="127" spans="1:4" ht="16.5" thickTop="1" thickBot="1">
      <c r="A127" s="666" t="s">
        <v>864</v>
      </c>
      <c r="B127" s="666" t="s">
        <v>422</v>
      </c>
      <c r="C127" s="667" t="s">
        <v>2264</v>
      </c>
      <c r="D127" s="650">
        <v>2717.7346068894381</v>
      </c>
    </row>
    <row r="128" spans="1:4" ht="16.5" thickTop="1" thickBot="1">
      <c r="A128" s="666" t="s">
        <v>846</v>
      </c>
      <c r="B128" s="666" t="s">
        <v>422</v>
      </c>
      <c r="C128" s="667" t="s">
        <v>847</v>
      </c>
      <c r="D128" s="650">
        <v>2080.8197916094741</v>
      </c>
    </row>
    <row r="129" spans="1:4" ht="16.5" thickTop="1" thickBot="1">
      <c r="A129" s="666" t="s">
        <v>848</v>
      </c>
      <c r="B129" s="666" t="s">
        <v>422</v>
      </c>
      <c r="C129" s="667" t="s">
        <v>849</v>
      </c>
      <c r="D129" s="650">
        <v>2080.8197916094741</v>
      </c>
    </row>
    <row r="130" spans="1:4" ht="16.5" thickTop="1" thickBot="1">
      <c r="A130" s="666" t="s">
        <v>850</v>
      </c>
      <c r="B130" s="666" t="s">
        <v>422</v>
      </c>
      <c r="C130" s="667" t="s">
        <v>851</v>
      </c>
      <c r="D130" s="650">
        <v>2020.0785966917663</v>
      </c>
    </row>
    <row r="131" spans="1:4" ht="16.5" thickTop="1" thickBot="1">
      <c r="A131" s="666" t="s">
        <v>852</v>
      </c>
      <c r="B131" s="666" t="s">
        <v>422</v>
      </c>
      <c r="C131" s="667" t="s">
        <v>853</v>
      </c>
      <c r="D131" s="650">
        <v>2717.7346068894381</v>
      </c>
    </row>
    <row r="132" spans="1:4" ht="16.5" thickTop="1" thickBot="1">
      <c r="A132" s="666" t="s">
        <v>854</v>
      </c>
      <c r="B132" s="666" t="s">
        <v>422</v>
      </c>
      <c r="C132" s="667" t="s">
        <v>855</v>
      </c>
      <c r="D132" s="650">
        <v>2023.5495221156352</v>
      </c>
    </row>
    <row r="133" spans="1:4" ht="16.5" thickTop="1" thickBot="1">
      <c r="A133" s="666" t="s">
        <v>858</v>
      </c>
      <c r="B133" s="666" t="s">
        <v>422</v>
      </c>
      <c r="C133" s="667" t="s">
        <v>859</v>
      </c>
      <c r="D133" s="650">
        <v>1887.4892454999699</v>
      </c>
    </row>
    <row r="134" spans="1:4" ht="16.5" thickTop="1" thickBot="1">
      <c r="A134" s="666" t="s">
        <v>856</v>
      </c>
      <c r="B134" s="666" t="s">
        <v>422</v>
      </c>
      <c r="C134" s="667" t="s">
        <v>857</v>
      </c>
      <c r="D134" s="650">
        <v>2079.0843288975398</v>
      </c>
    </row>
    <row r="135" spans="1:4" ht="16.5" thickTop="1" thickBot="1">
      <c r="A135" s="666" t="s">
        <v>860</v>
      </c>
      <c r="B135" s="666" t="s">
        <v>422</v>
      </c>
      <c r="C135" s="667" t="s">
        <v>861</v>
      </c>
      <c r="D135" s="650">
        <v>2191.8894051732823</v>
      </c>
    </row>
    <row r="136" spans="1:4" ht="16.5" thickTop="1" thickBot="1">
      <c r="A136" s="666" t="s">
        <v>862</v>
      </c>
      <c r="B136" s="666" t="s">
        <v>422</v>
      </c>
      <c r="C136" s="667" t="s">
        <v>863</v>
      </c>
      <c r="D136" s="650">
        <v>2332.4618848399778</v>
      </c>
    </row>
    <row r="137" spans="1:4" ht="16.5" thickTop="1" thickBot="1">
      <c r="A137" s="666" t="s">
        <v>845</v>
      </c>
      <c r="B137" s="666" t="s">
        <v>377</v>
      </c>
      <c r="C137" s="667" t="s">
        <v>2265</v>
      </c>
      <c r="D137" s="650">
        <v>9296.8783037757657</v>
      </c>
    </row>
    <row r="138" spans="1:4" ht="31.5" thickTop="1" thickBot="1">
      <c r="A138" s="666" t="s">
        <v>842</v>
      </c>
      <c r="B138" s="666" t="s">
        <v>843</v>
      </c>
      <c r="C138" s="667" t="s">
        <v>844</v>
      </c>
      <c r="D138" s="650">
        <v>3.4635109997150887E-2</v>
      </c>
    </row>
    <row r="139" spans="1:4" ht="16.5" thickTop="1" thickBot="1">
      <c r="A139" s="666" t="s">
        <v>447</v>
      </c>
      <c r="B139" s="666" t="s">
        <v>377</v>
      </c>
      <c r="C139" s="667" t="s">
        <v>448</v>
      </c>
      <c r="D139" s="650">
        <v>7552.0950720609835</v>
      </c>
    </row>
    <row r="140" spans="1:4" ht="16.5" thickTop="1" thickBot="1">
      <c r="A140" s="666" t="s">
        <v>449</v>
      </c>
      <c r="B140" s="666" t="s">
        <v>450</v>
      </c>
      <c r="C140" s="667" t="s">
        <v>2266</v>
      </c>
      <c r="D140" s="650">
        <v>732.56835021140694</v>
      </c>
    </row>
    <row r="141" spans="1:4" ht="16.5" thickTop="1" thickBot="1">
      <c r="A141" s="666" t="s">
        <v>451</v>
      </c>
      <c r="B141" s="666" t="s">
        <v>144</v>
      </c>
      <c r="C141" s="667" t="s">
        <v>2267</v>
      </c>
      <c r="D141" s="650">
        <v>2965.9964751880743</v>
      </c>
    </row>
    <row r="142" spans="1:4" ht="16.5" thickTop="1" thickBot="1">
      <c r="A142" s="666" t="s">
        <v>452</v>
      </c>
      <c r="B142" s="666" t="s">
        <v>92</v>
      </c>
      <c r="C142" s="667" t="s">
        <v>2268</v>
      </c>
      <c r="D142" s="650">
        <v>2835.4857518941944</v>
      </c>
    </row>
    <row r="143" spans="1:4" ht="16.5" thickTop="1" thickBot="1">
      <c r="A143" s="666" t="s">
        <v>453</v>
      </c>
      <c r="B143" s="666" t="s">
        <v>454</v>
      </c>
      <c r="C143" s="667" t="s">
        <v>455</v>
      </c>
      <c r="D143" s="650">
        <v>10390.628692455266</v>
      </c>
    </row>
    <row r="144" spans="1:4" ht="16.5" thickTop="1" thickBot="1">
      <c r="A144" s="666" t="s">
        <v>456</v>
      </c>
      <c r="B144" s="666" t="s">
        <v>422</v>
      </c>
      <c r="C144" s="667" t="s">
        <v>457</v>
      </c>
      <c r="D144" s="650">
        <v>27751.875533658993</v>
      </c>
    </row>
    <row r="145" spans="1:4" ht="16.5" thickTop="1" thickBot="1">
      <c r="A145" s="666" t="s">
        <v>873</v>
      </c>
      <c r="B145" s="666" t="s">
        <v>233</v>
      </c>
      <c r="C145" s="667" t="s">
        <v>875</v>
      </c>
      <c r="D145" s="650">
        <v>21417.836678787633</v>
      </c>
    </row>
    <row r="146" spans="1:4" ht="31.5" thickTop="1" thickBot="1">
      <c r="A146" s="666" t="s">
        <v>867</v>
      </c>
      <c r="B146" s="666" t="s">
        <v>233</v>
      </c>
      <c r="C146" s="667" t="s">
        <v>2269</v>
      </c>
      <c r="D146" s="650">
        <v>10063.139540884446</v>
      </c>
    </row>
    <row r="147" spans="1:4" ht="16.5" thickTop="1" thickBot="1">
      <c r="A147" s="666" t="s">
        <v>868</v>
      </c>
      <c r="B147" s="666" t="s">
        <v>233</v>
      </c>
      <c r="C147" s="667" t="s">
        <v>2270</v>
      </c>
      <c r="D147" s="650">
        <v>24780.876848312833</v>
      </c>
    </row>
    <row r="148" spans="1:4" ht="16.5" thickTop="1" thickBot="1">
      <c r="A148" s="666" t="s">
        <v>1691</v>
      </c>
      <c r="B148" s="666" t="s">
        <v>233</v>
      </c>
      <c r="C148" s="667" t="s">
        <v>1949</v>
      </c>
      <c r="D148" s="650">
        <v>15077.659307782886</v>
      </c>
    </row>
    <row r="149" spans="1:4" ht="16.5" thickTop="1" thickBot="1">
      <c r="A149" s="666" t="s">
        <v>869</v>
      </c>
      <c r="B149" s="666" t="s">
        <v>144</v>
      </c>
      <c r="C149" s="667" t="s">
        <v>2271</v>
      </c>
      <c r="D149" s="650">
        <v>39654.028170819933</v>
      </c>
    </row>
    <row r="150" spans="1:4" ht="16.5" thickTop="1" thickBot="1">
      <c r="A150" s="666" t="s">
        <v>870</v>
      </c>
      <c r="B150" s="666" t="s">
        <v>233</v>
      </c>
      <c r="C150" s="667" t="s">
        <v>871</v>
      </c>
      <c r="D150" s="650">
        <v>12060.018472043072</v>
      </c>
    </row>
    <row r="151" spans="1:4" ht="16.5" thickTop="1" thickBot="1">
      <c r="A151" s="666" t="s">
        <v>872</v>
      </c>
      <c r="B151" s="666" t="s">
        <v>450</v>
      </c>
      <c r="C151" s="667" t="s">
        <v>2272</v>
      </c>
      <c r="D151" s="650">
        <v>196554.46312558345</v>
      </c>
    </row>
    <row r="152" spans="1:4" ht="16.5" thickTop="1" thickBot="1">
      <c r="A152" s="666" t="s">
        <v>458</v>
      </c>
      <c r="B152" s="666" t="s">
        <v>92</v>
      </c>
      <c r="C152" s="667" t="s">
        <v>459</v>
      </c>
      <c r="D152" s="650">
        <v>1203.1254275474516</v>
      </c>
    </row>
    <row r="153" spans="1:4" ht="16.5" thickTop="1" thickBot="1">
      <c r="A153" s="666" t="s">
        <v>460</v>
      </c>
      <c r="B153" s="666" t="s">
        <v>377</v>
      </c>
      <c r="C153" s="667" t="s">
        <v>461</v>
      </c>
      <c r="D153" s="650">
        <v>27256.401400056926</v>
      </c>
    </row>
    <row r="154" spans="1:4" ht="16.5" thickTop="1" thickBot="1">
      <c r="A154" s="666" t="s">
        <v>462</v>
      </c>
      <c r="B154" s="666" t="s">
        <v>377</v>
      </c>
      <c r="C154" s="667" t="s">
        <v>463</v>
      </c>
      <c r="D154" s="650">
        <v>5472.2610232718871</v>
      </c>
    </row>
    <row r="155" spans="1:4" ht="16.5" thickTop="1" thickBot="1">
      <c r="A155" s="666" t="s">
        <v>909</v>
      </c>
      <c r="B155" s="666" t="s">
        <v>144</v>
      </c>
      <c r="C155" s="667" t="s">
        <v>2273</v>
      </c>
      <c r="D155" s="650">
        <v>90320.113303167134</v>
      </c>
    </row>
    <row r="156" spans="1:4" ht="16.5" thickTop="1" thickBot="1">
      <c r="A156" s="666" t="s">
        <v>910</v>
      </c>
      <c r="B156" s="666" t="s">
        <v>144</v>
      </c>
      <c r="C156" s="667" t="s">
        <v>2274</v>
      </c>
      <c r="D156" s="650">
        <v>27357.140005850797</v>
      </c>
    </row>
    <row r="157" spans="1:4" ht="16.5" thickTop="1" thickBot="1">
      <c r="A157" s="666" t="s">
        <v>911</v>
      </c>
      <c r="B157" s="666" t="s">
        <v>144</v>
      </c>
      <c r="C157" s="667" t="s">
        <v>2275</v>
      </c>
      <c r="D157" s="650">
        <v>40907.632860635429</v>
      </c>
    </row>
    <row r="158" spans="1:4" ht="16.5" thickTop="1" thickBot="1">
      <c r="A158" s="666" t="s">
        <v>912</v>
      </c>
      <c r="B158" s="666" t="s">
        <v>144</v>
      </c>
      <c r="C158" s="667" t="s">
        <v>2276</v>
      </c>
      <c r="D158" s="650">
        <v>74252.119222660272</v>
      </c>
    </row>
    <row r="159" spans="1:4" ht="16.5" thickTop="1" thickBot="1">
      <c r="A159" s="666" t="s">
        <v>466</v>
      </c>
      <c r="B159" s="666" t="s">
        <v>233</v>
      </c>
      <c r="C159" s="667" t="s">
        <v>467</v>
      </c>
      <c r="D159" s="650">
        <v>7503.067838222375</v>
      </c>
    </row>
    <row r="160" spans="1:4" ht="16.5" thickTop="1" thickBot="1">
      <c r="A160" s="666" t="s">
        <v>902</v>
      </c>
      <c r="B160" s="666" t="s">
        <v>233</v>
      </c>
      <c r="C160" s="667" t="s">
        <v>467</v>
      </c>
      <c r="D160" s="650">
        <v>7503.067838222375</v>
      </c>
    </row>
    <row r="161" spans="1:4" ht="16.5" thickTop="1" thickBot="1">
      <c r="A161" s="666" t="s">
        <v>468</v>
      </c>
      <c r="B161" s="666" t="s">
        <v>233</v>
      </c>
      <c r="C161" s="667" t="s">
        <v>469</v>
      </c>
      <c r="D161" s="650">
        <v>11225.597212004202</v>
      </c>
    </row>
    <row r="162" spans="1:4" ht="16.5" thickTop="1" thickBot="1">
      <c r="A162" s="666" t="s">
        <v>903</v>
      </c>
      <c r="B162" s="666" t="s">
        <v>233</v>
      </c>
      <c r="C162" s="667" t="s">
        <v>469</v>
      </c>
      <c r="D162" s="650">
        <v>11225.597212004202</v>
      </c>
    </row>
    <row r="163" spans="1:4" ht="16.5" thickTop="1" thickBot="1">
      <c r="A163" s="666" t="s">
        <v>894</v>
      </c>
      <c r="B163" s="666" t="s">
        <v>233</v>
      </c>
      <c r="C163" s="667" t="s">
        <v>895</v>
      </c>
      <c r="D163" s="650">
        <v>10952.589302571552</v>
      </c>
    </row>
    <row r="164" spans="1:4" ht="16.5" thickTop="1" thickBot="1">
      <c r="A164" s="666" t="s">
        <v>900</v>
      </c>
      <c r="B164" s="666" t="s">
        <v>233</v>
      </c>
      <c r="C164" s="667" t="s">
        <v>895</v>
      </c>
      <c r="D164" s="650">
        <v>10952.589302571552</v>
      </c>
    </row>
    <row r="165" spans="1:4" ht="16.5" thickTop="1" thickBot="1">
      <c r="A165" s="666" t="s">
        <v>907</v>
      </c>
      <c r="B165" s="666" t="s">
        <v>874</v>
      </c>
      <c r="C165" s="667" t="s">
        <v>908</v>
      </c>
      <c r="D165" s="650">
        <v>17543.587283751596</v>
      </c>
    </row>
    <row r="166" spans="1:4" ht="16.5" thickTop="1" thickBot="1">
      <c r="A166" s="666" t="s">
        <v>905</v>
      </c>
      <c r="B166" s="666" t="s">
        <v>233</v>
      </c>
      <c r="C166" s="667" t="s">
        <v>906</v>
      </c>
      <c r="D166" s="650">
        <v>11440.973905963972</v>
      </c>
    </row>
    <row r="167" spans="1:4" ht="16.5" thickTop="1" thickBot="1">
      <c r="A167" s="666" t="s">
        <v>470</v>
      </c>
      <c r="B167" s="666" t="s">
        <v>233</v>
      </c>
      <c r="C167" s="667" t="s">
        <v>471</v>
      </c>
      <c r="D167" s="650">
        <v>8408.5139573902907</v>
      </c>
    </row>
    <row r="168" spans="1:4" ht="16.5" thickTop="1" thickBot="1">
      <c r="A168" s="666" t="s">
        <v>904</v>
      </c>
      <c r="B168" s="666" t="s">
        <v>233</v>
      </c>
      <c r="C168" s="667" t="s">
        <v>471</v>
      </c>
      <c r="D168" s="650">
        <v>8408.5139573902907</v>
      </c>
    </row>
    <row r="169" spans="1:4" ht="16.5" thickTop="1" thickBot="1">
      <c r="A169" s="666" t="s">
        <v>464</v>
      </c>
      <c r="B169" s="666" t="s">
        <v>233</v>
      </c>
      <c r="C169" s="667" t="s">
        <v>465</v>
      </c>
      <c r="D169" s="650">
        <v>13661.023386101997</v>
      </c>
    </row>
    <row r="170" spans="1:4" ht="16.5" thickTop="1" thickBot="1">
      <c r="A170" s="666" t="s">
        <v>901</v>
      </c>
      <c r="B170" s="666" t="s">
        <v>233</v>
      </c>
      <c r="C170" s="667" t="s">
        <v>465</v>
      </c>
      <c r="D170" s="650">
        <v>13661.023386101997</v>
      </c>
    </row>
    <row r="171" spans="1:4" ht="16.5" thickTop="1" thickBot="1">
      <c r="A171" s="666" t="s">
        <v>877</v>
      </c>
      <c r="B171" s="666" t="s">
        <v>233</v>
      </c>
      <c r="C171" s="667" t="s">
        <v>878</v>
      </c>
      <c r="D171" s="650">
        <v>11698.081264664943</v>
      </c>
    </row>
    <row r="172" spans="1:4" ht="16.5" thickTop="1" thickBot="1">
      <c r="A172" s="666" t="s">
        <v>890</v>
      </c>
      <c r="B172" s="666" t="s">
        <v>874</v>
      </c>
      <c r="C172" s="667" t="s">
        <v>891</v>
      </c>
      <c r="D172" s="650">
        <v>28639.434837063574</v>
      </c>
    </row>
    <row r="173" spans="1:4" ht="16.5" thickTop="1" thickBot="1">
      <c r="A173" s="666" t="s">
        <v>892</v>
      </c>
      <c r="B173" s="666" t="s">
        <v>874</v>
      </c>
      <c r="C173" s="667" t="s">
        <v>893</v>
      </c>
      <c r="D173" s="650">
        <v>7807.8220950139848</v>
      </c>
    </row>
    <row r="174" spans="1:4" ht="16.5" thickTop="1" thickBot="1">
      <c r="A174" s="666" t="s">
        <v>879</v>
      </c>
      <c r="B174" s="666" t="s">
        <v>233</v>
      </c>
      <c r="C174" s="667" t="s">
        <v>880</v>
      </c>
      <c r="D174" s="650">
        <v>3626.2503208848775</v>
      </c>
    </row>
    <row r="175" spans="1:4" ht="16.5" thickTop="1" thickBot="1">
      <c r="A175" s="666" t="s">
        <v>881</v>
      </c>
      <c r="B175" s="666" t="s">
        <v>233</v>
      </c>
      <c r="C175" s="667" t="s">
        <v>882</v>
      </c>
      <c r="D175" s="650">
        <v>5322.2968869460447</v>
      </c>
    </row>
    <row r="176" spans="1:4" ht="31.5" thickTop="1" thickBot="1">
      <c r="A176" s="666" t="s">
        <v>887</v>
      </c>
      <c r="B176" s="666" t="s">
        <v>233</v>
      </c>
      <c r="C176" s="667" t="s">
        <v>1952</v>
      </c>
      <c r="D176" s="650">
        <v>5739.5051103828127</v>
      </c>
    </row>
    <row r="177" spans="1:4" ht="16.5" thickTop="1" thickBot="1">
      <c r="A177" s="666" t="s">
        <v>883</v>
      </c>
      <c r="B177" s="666" t="s">
        <v>233</v>
      </c>
      <c r="C177" s="667" t="s">
        <v>1951</v>
      </c>
      <c r="D177" s="650">
        <v>6086.2166019557972</v>
      </c>
    </row>
    <row r="178" spans="1:4" ht="16.5" thickTop="1" thickBot="1">
      <c r="A178" s="666" t="s">
        <v>884</v>
      </c>
      <c r="B178" s="666" t="s">
        <v>233</v>
      </c>
      <c r="C178" s="667" t="s">
        <v>2277</v>
      </c>
      <c r="D178" s="650">
        <v>7478.4814370980976</v>
      </c>
    </row>
    <row r="179" spans="1:4" ht="31.5" thickTop="1" thickBot="1">
      <c r="A179" s="666" t="s">
        <v>889</v>
      </c>
      <c r="B179" s="666" t="s">
        <v>233</v>
      </c>
      <c r="C179" s="667" t="s">
        <v>1953</v>
      </c>
      <c r="D179" s="650">
        <v>5343.852513124606</v>
      </c>
    </row>
    <row r="180" spans="1:4" ht="31.5" thickTop="1" thickBot="1">
      <c r="A180" s="666" t="s">
        <v>876</v>
      </c>
      <c r="B180" s="666" t="s">
        <v>233</v>
      </c>
      <c r="C180" s="667" t="s">
        <v>1950</v>
      </c>
      <c r="D180" s="650">
        <v>5881.8302232884316</v>
      </c>
    </row>
    <row r="181" spans="1:4" ht="16.5" thickTop="1" thickBot="1">
      <c r="A181" s="666" t="s">
        <v>885</v>
      </c>
      <c r="B181" s="666" t="s">
        <v>233</v>
      </c>
      <c r="C181" s="667" t="s">
        <v>886</v>
      </c>
      <c r="D181" s="650">
        <v>4354.6230367860653</v>
      </c>
    </row>
    <row r="182" spans="1:4" ht="16.5" thickTop="1" thickBot="1">
      <c r="A182" s="666" t="s">
        <v>888</v>
      </c>
      <c r="B182" s="666" t="s">
        <v>233</v>
      </c>
      <c r="C182" s="667" t="s">
        <v>886</v>
      </c>
      <c r="D182" s="650">
        <v>4466.7339279770349</v>
      </c>
    </row>
    <row r="183" spans="1:4" ht="16.5" thickTop="1" thickBot="1">
      <c r="A183" s="666" t="s">
        <v>472</v>
      </c>
      <c r="B183" s="666" t="s">
        <v>377</v>
      </c>
      <c r="C183" s="667" t="s">
        <v>473</v>
      </c>
      <c r="D183" s="650">
        <v>8598.8706450930949</v>
      </c>
    </row>
    <row r="184" spans="1:4" ht="16.5" thickTop="1" thickBot="1">
      <c r="A184" s="666" t="s">
        <v>476</v>
      </c>
      <c r="B184" s="666" t="s">
        <v>92</v>
      </c>
      <c r="C184" s="667" t="s">
        <v>477</v>
      </c>
      <c r="D184" s="650">
        <v>29002.254529001992</v>
      </c>
    </row>
    <row r="185" spans="1:4" ht="16.5" thickTop="1" thickBot="1">
      <c r="A185" s="666" t="s">
        <v>474</v>
      </c>
      <c r="B185" s="666" t="s">
        <v>387</v>
      </c>
      <c r="C185" s="667" t="s">
        <v>475</v>
      </c>
      <c r="D185" s="650">
        <v>75173.302830155109</v>
      </c>
    </row>
    <row r="186" spans="1:4" ht="16.5" thickTop="1" thickBot="1">
      <c r="A186" s="666" t="s">
        <v>478</v>
      </c>
      <c r="B186" s="666" t="s">
        <v>144</v>
      </c>
      <c r="C186" s="667" t="s">
        <v>1915</v>
      </c>
      <c r="D186" s="650">
        <v>3095.3157874637668</v>
      </c>
    </row>
    <row r="187" spans="1:4" ht="16.5" thickTop="1" thickBot="1">
      <c r="A187" s="666" t="s">
        <v>1455</v>
      </c>
      <c r="B187" s="666" t="s">
        <v>377</v>
      </c>
      <c r="C187" s="667" t="s">
        <v>1454</v>
      </c>
      <c r="D187" s="650">
        <v>10709.540395347844</v>
      </c>
    </row>
    <row r="188" spans="1:4" ht="16.5" thickTop="1" thickBot="1">
      <c r="A188" s="666" t="s">
        <v>1709</v>
      </c>
      <c r="B188" s="666" t="s">
        <v>377</v>
      </c>
      <c r="C188" s="667" t="s">
        <v>1708</v>
      </c>
      <c r="D188" s="650">
        <v>10709.540395347844</v>
      </c>
    </row>
    <row r="189" spans="1:4" ht="16.5" thickTop="1" thickBot="1">
      <c r="A189" s="666" t="s">
        <v>479</v>
      </c>
      <c r="B189" s="666" t="s">
        <v>377</v>
      </c>
      <c r="C189" s="667" t="s">
        <v>480</v>
      </c>
      <c r="D189" s="650">
        <v>71139.046209992157</v>
      </c>
    </row>
    <row r="190" spans="1:4" ht="16.5" thickTop="1" thickBot="1">
      <c r="A190" s="666" t="s">
        <v>1666</v>
      </c>
      <c r="B190" s="666" t="s">
        <v>144</v>
      </c>
      <c r="C190" s="667" t="s">
        <v>1665</v>
      </c>
      <c r="D190" s="650">
        <v>937449.72671483236</v>
      </c>
    </row>
    <row r="191" spans="1:4" ht="16.5" thickTop="1" thickBot="1">
      <c r="A191" s="666" t="s">
        <v>488</v>
      </c>
      <c r="B191" s="666" t="s">
        <v>92</v>
      </c>
      <c r="C191" s="667" t="s">
        <v>489</v>
      </c>
      <c r="D191" s="650">
        <v>793524.74751875119</v>
      </c>
    </row>
    <row r="192" spans="1:4" ht="16.5" thickTop="1" thickBot="1">
      <c r="A192" s="666" t="s">
        <v>490</v>
      </c>
      <c r="B192" s="666" t="s">
        <v>92</v>
      </c>
      <c r="C192" s="667" t="s">
        <v>491</v>
      </c>
      <c r="D192" s="650">
        <v>393508.65884853218</v>
      </c>
    </row>
    <row r="193" spans="1:4" ht="16.5" thickTop="1" thickBot="1">
      <c r="A193" s="666" t="s">
        <v>481</v>
      </c>
      <c r="B193" s="666" t="s">
        <v>233</v>
      </c>
      <c r="C193" s="667" t="s">
        <v>482</v>
      </c>
      <c r="D193" s="650">
        <v>3229.7878774365604</v>
      </c>
    </row>
    <row r="194" spans="1:4" ht="16.5" thickTop="1" thickBot="1">
      <c r="A194" s="666" t="s">
        <v>492</v>
      </c>
      <c r="B194" s="666" t="s">
        <v>92</v>
      </c>
      <c r="C194" s="667" t="s">
        <v>493</v>
      </c>
      <c r="D194" s="650">
        <v>1163.8012946232805</v>
      </c>
    </row>
    <row r="195" spans="1:4" ht="16.5" thickTop="1" thickBot="1">
      <c r="A195" s="666" t="s">
        <v>483</v>
      </c>
      <c r="B195" s="666" t="s">
        <v>422</v>
      </c>
      <c r="C195" s="667" t="s">
        <v>2278</v>
      </c>
      <c r="D195" s="650">
        <v>1270.3587051360591</v>
      </c>
    </row>
    <row r="196" spans="1:4" ht="16.5" thickTop="1" thickBot="1">
      <c r="A196" s="666" t="s">
        <v>484</v>
      </c>
      <c r="B196" s="666" t="s">
        <v>92</v>
      </c>
      <c r="C196" s="667" t="s">
        <v>485</v>
      </c>
      <c r="D196" s="650">
        <v>32704.100621321013</v>
      </c>
    </row>
    <row r="197" spans="1:4" ht="16.5" thickTop="1" thickBot="1">
      <c r="A197" s="666" t="s">
        <v>486</v>
      </c>
      <c r="B197" s="666" t="s">
        <v>144</v>
      </c>
      <c r="C197" s="667" t="s">
        <v>487</v>
      </c>
      <c r="D197" s="650">
        <v>2910.3709679141684</v>
      </c>
    </row>
    <row r="198" spans="1:4" ht="16.5" thickTop="1" thickBot="1">
      <c r="A198" s="666" t="s">
        <v>494</v>
      </c>
      <c r="B198" s="666" t="s">
        <v>92</v>
      </c>
      <c r="C198" s="667" t="s">
        <v>495</v>
      </c>
      <c r="D198" s="650">
        <v>14881.245662296013</v>
      </c>
    </row>
    <row r="199" spans="1:4" ht="16.5" thickTop="1" thickBot="1">
      <c r="A199" s="666" t="s">
        <v>925</v>
      </c>
      <c r="B199" s="666" t="s">
        <v>92</v>
      </c>
      <c r="C199" s="667" t="s">
        <v>926</v>
      </c>
      <c r="D199" s="650">
        <v>112112.62665368109</v>
      </c>
    </row>
    <row r="200" spans="1:4" ht="31.5" thickTop="1" thickBot="1">
      <c r="A200" s="666" t="s">
        <v>929</v>
      </c>
      <c r="B200" s="666" t="s">
        <v>92</v>
      </c>
      <c r="C200" s="667" t="s">
        <v>930</v>
      </c>
      <c r="D200" s="650">
        <v>98941.931924936463</v>
      </c>
    </row>
    <row r="201" spans="1:4" ht="16.5" thickTop="1" thickBot="1">
      <c r="A201" s="666" t="s">
        <v>927</v>
      </c>
      <c r="B201" s="666" t="s">
        <v>92</v>
      </c>
      <c r="C201" s="667" t="s">
        <v>928</v>
      </c>
      <c r="D201" s="650">
        <v>112543.68088207139</v>
      </c>
    </row>
    <row r="202" spans="1:4" ht="16.5" thickTop="1" thickBot="1">
      <c r="A202" s="666" t="s">
        <v>931</v>
      </c>
      <c r="B202" s="666" t="s">
        <v>233</v>
      </c>
      <c r="C202" s="667" t="s">
        <v>932</v>
      </c>
      <c r="D202" s="650">
        <v>18388.657454220735</v>
      </c>
    </row>
    <row r="203" spans="1:4" ht="16.5" thickTop="1" thickBot="1">
      <c r="A203" s="666" t="s">
        <v>920</v>
      </c>
      <c r="B203" s="666" t="s">
        <v>233</v>
      </c>
      <c r="C203" s="667" t="s">
        <v>2279</v>
      </c>
      <c r="D203" s="650">
        <v>16790.948830508743</v>
      </c>
    </row>
    <row r="204" spans="1:4" ht="16.5" thickTop="1" thickBot="1">
      <c r="A204" s="666" t="s">
        <v>923</v>
      </c>
      <c r="B204" s="666" t="s">
        <v>92</v>
      </c>
      <c r="C204" s="667" t="s">
        <v>924</v>
      </c>
      <c r="D204" s="650">
        <v>103981.67146497978</v>
      </c>
    </row>
    <row r="205" spans="1:4" ht="16.5" thickTop="1" thickBot="1">
      <c r="A205" s="666" t="s">
        <v>921</v>
      </c>
      <c r="B205" s="666" t="s">
        <v>92</v>
      </c>
      <c r="C205" s="667" t="s">
        <v>922</v>
      </c>
      <c r="D205" s="650">
        <v>131824.87986718919</v>
      </c>
    </row>
    <row r="206" spans="1:4" ht="16.5" thickTop="1" thickBot="1">
      <c r="A206" s="666" t="s">
        <v>496</v>
      </c>
      <c r="B206" s="666" t="s">
        <v>144</v>
      </c>
      <c r="C206" s="667" t="s">
        <v>1916</v>
      </c>
      <c r="D206" s="650">
        <v>156914.06169910697</v>
      </c>
    </row>
    <row r="207" spans="1:4" ht="16.5" thickTop="1" thickBot="1">
      <c r="A207" s="666" t="s">
        <v>505</v>
      </c>
      <c r="B207" s="666" t="s">
        <v>144</v>
      </c>
      <c r="C207" s="667" t="s">
        <v>506</v>
      </c>
      <c r="D207" s="650">
        <v>152128.27593591105</v>
      </c>
    </row>
    <row r="208" spans="1:4" ht="16.5" thickTop="1" thickBot="1">
      <c r="A208" s="666" t="s">
        <v>507</v>
      </c>
      <c r="B208" s="666" t="s">
        <v>144</v>
      </c>
      <c r="C208" s="667" t="s">
        <v>508</v>
      </c>
      <c r="D208" s="650">
        <v>16307.250218785393</v>
      </c>
    </row>
    <row r="209" spans="1:4" ht="16.5" thickTop="1" thickBot="1">
      <c r="A209" s="666" t="s">
        <v>509</v>
      </c>
      <c r="B209" s="666" t="s">
        <v>233</v>
      </c>
      <c r="C209" s="667" t="s">
        <v>510</v>
      </c>
      <c r="D209" s="650">
        <v>12999.772536980678</v>
      </c>
    </row>
    <row r="210" spans="1:4" ht="16.5" thickTop="1" thickBot="1">
      <c r="A210" s="666" t="s">
        <v>512</v>
      </c>
      <c r="B210" s="666" t="s">
        <v>233</v>
      </c>
      <c r="C210" s="667" t="s">
        <v>1918</v>
      </c>
      <c r="D210" s="650">
        <v>16823.228436950725</v>
      </c>
    </row>
    <row r="211" spans="1:4" ht="16.5" thickTop="1" thickBot="1">
      <c r="A211" s="666" t="s">
        <v>511</v>
      </c>
      <c r="B211" s="666" t="s">
        <v>233</v>
      </c>
      <c r="C211" s="667" t="s">
        <v>1917</v>
      </c>
      <c r="D211" s="650">
        <v>8147.6503399901239</v>
      </c>
    </row>
    <row r="212" spans="1:4" ht="16.5" thickTop="1" thickBot="1">
      <c r="A212" s="666" t="s">
        <v>519</v>
      </c>
      <c r="B212" s="666" t="s">
        <v>387</v>
      </c>
      <c r="C212" s="667" t="s">
        <v>520</v>
      </c>
      <c r="D212" s="650">
        <v>30426.132265635777</v>
      </c>
    </row>
    <row r="213" spans="1:4" ht="16.5" thickTop="1" thickBot="1">
      <c r="A213" s="666" t="s">
        <v>515</v>
      </c>
      <c r="B213" s="666" t="s">
        <v>387</v>
      </c>
      <c r="C213" s="667" t="s">
        <v>516</v>
      </c>
      <c r="D213" s="650">
        <v>37756.726760847137</v>
      </c>
    </row>
    <row r="214" spans="1:4" ht="16.5" thickTop="1" thickBot="1">
      <c r="A214" s="666" t="s">
        <v>513</v>
      </c>
      <c r="B214" s="666" t="s">
        <v>387</v>
      </c>
      <c r="C214" s="667" t="s">
        <v>514</v>
      </c>
      <c r="D214" s="650">
        <v>34301.274702854804</v>
      </c>
    </row>
    <row r="215" spans="1:4" ht="16.5" thickTop="1" thickBot="1">
      <c r="A215" s="666" t="s">
        <v>521</v>
      </c>
      <c r="B215" s="666" t="s">
        <v>387</v>
      </c>
      <c r="C215" s="667" t="s">
        <v>522</v>
      </c>
      <c r="D215" s="650">
        <v>58828.715009155916</v>
      </c>
    </row>
    <row r="216" spans="1:4" ht="16.5" thickTop="1" thickBot="1">
      <c r="A216" s="666" t="s">
        <v>525</v>
      </c>
      <c r="B216" s="666" t="s">
        <v>387</v>
      </c>
      <c r="C216" s="667" t="s">
        <v>526</v>
      </c>
      <c r="D216" s="650">
        <v>70864.592601469456</v>
      </c>
    </row>
    <row r="217" spans="1:4" ht="16.5" thickTop="1" thickBot="1">
      <c r="A217" s="666" t="s">
        <v>527</v>
      </c>
      <c r="B217" s="666" t="s">
        <v>387</v>
      </c>
      <c r="C217" s="667" t="s">
        <v>528</v>
      </c>
      <c r="D217" s="650">
        <v>57200.505407797056</v>
      </c>
    </row>
    <row r="218" spans="1:4" ht="16.5" thickTop="1" thickBot="1">
      <c r="A218" s="666" t="s">
        <v>529</v>
      </c>
      <c r="B218" s="666" t="s">
        <v>387</v>
      </c>
      <c r="C218" s="667" t="s">
        <v>530</v>
      </c>
      <c r="D218" s="650">
        <v>67891.30129087792</v>
      </c>
    </row>
    <row r="219" spans="1:4" ht="16.5" thickTop="1" thickBot="1">
      <c r="A219" s="666" t="s">
        <v>531</v>
      </c>
      <c r="B219" s="666" t="s">
        <v>387</v>
      </c>
      <c r="C219" s="667" t="s">
        <v>532</v>
      </c>
      <c r="D219" s="650">
        <v>58415.67488371551</v>
      </c>
    </row>
    <row r="220" spans="1:4" ht="16.5" thickTop="1" thickBot="1">
      <c r="A220" s="666" t="s">
        <v>523</v>
      </c>
      <c r="B220" s="666" t="s">
        <v>387</v>
      </c>
      <c r="C220" s="667" t="s">
        <v>524</v>
      </c>
      <c r="D220" s="650">
        <v>11193.734491977571</v>
      </c>
    </row>
    <row r="221" spans="1:4" ht="16.5" thickTop="1" thickBot="1">
      <c r="A221" s="666" t="s">
        <v>533</v>
      </c>
      <c r="B221" s="666" t="s">
        <v>387</v>
      </c>
      <c r="C221" s="667" t="s">
        <v>534</v>
      </c>
      <c r="D221" s="650">
        <v>30415.719489364172</v>
      </c>
    </row>
    <row r="222" spans="1:4" ht="16.5" thickTop="1" thickBot="1">
      <c r="A222" s="666" t="s">
        <v>540</v>
      </c>
      <c r="B222" s="666" t="s">
        <v>387</v>
      </c>
      <c r="C222" s="667" t="s">
        <v>541</v>
      </c>
      <c r="D222" s="650">
        <v>18742.997288892675</v>
      </c>
    </row>
    <row r="223" spans="1:4" ht="16.5" thickTop="1" thickBot="1">
      <c r="A223" s="666" t="s">
        <v>551</v>
      </c>
      <c r="B223" s="666" t="s">
        <v>387</v>
      </c>
      <c r="C223" s="667" t="s">
        <v>1856</v>
      </c>
      <c r="D223" s="650">
        <v>10624.502722463054</v>
      </c>
    </row>
    <row r="224" spans="1:4" ht="16.5" thickTop="1" thickBot="1">
      <c r="A224" s="666" t="s">
        <v>535</v>
      </c>
      <c r="B224" s="666" t="s">
        <v>387</v>
      </c>
      <c r="C224" s="667" t="s">
        <v>2280</v>
      </c>
      <c r="D224" s="650">
        <v>49085.827344355603</v>
      </c>
    </row>
    <row r="225" spans="1:4" ht="16.5" thickTop="1" thickBot="1">
      <c r="A225" s="666" t="s">
        <v>536</v>
      </c>
      <c r="B225" s="666" t="s">
        <v>387</v>
      </c>
      <c r="C225" s="667" t="s">
        <v>2281</v>
      </c>
      <c r="D225" s="650">
        <v>49085.827344355603</v>
      </c>
    </row>
    <row r="226" spans="1:4" ht="16.5" thickTop="1" thickBot="1">
      <c r="A226" s="666" t="s">
        <v>537</v>
      </c>
      <c r="B226" s="666" t="s">
        <v>387</v>
      </c>
      <c r="C226" s="667" t="s">
        <v>1919</v>
      </c>
      <c r="D226" s="650">
        <v>38412.731665958381</v>
      </c>
    </row>
    <row r="227" spans="1:4" ht="16.5" thickTop="1" thickBot="1">
      <c r="A227" s="666" t="s">
        <v>538</v>
      </c>
      <c r="B227" s="666" t="s">
        <v>387</v>
      </c>
      <c r="C227" s="667" t="s">
        <v>2282</v>
      </c>
      <c r="D227" s="650">
        <v>43587.881472947083</v>
      </c>
    </row>
    <row r="228" spans="1:4" ht="16.5" thickTop="1" thickBot="1">
      <c r="A228" s="666" t="s">
        <v>539</v>
      </c>
      <c r="B228" s="666" t="s">
        <v>387</v>
      </c>
      <c r="C228" s="667" t="s">
        <v>2283</v>
      </c>
      <c r="D228" s="650">
        <v>43733.660340749579</v>
      </c>
    </row>
    <row r="229" spans="1:4" ht="16.5" thickTop="1" thickBot="1">
      <c r="A229" s="666" t="s">
        <v>542</v>
      </c>
      <c r="B229" s="666" t="s">
        <v>387</v>
      </c>
      <c r="C229" s="667" t="s">
        <v>543</v>
      </c>
      <c r="D229" s="650">
        <v>56249.817419221246</v>
      </c>
    </row>
    <row r="230" spans="1:4" ht="16.5" thickTop="1" thickBot="1">
      <c r="A230" s="666" t="s">
        <v>544</v>
      </c>
      <c r="B230" s="666" t="s">
        <v>387</v>
      </c>
      <c r="C230" s="667" t="s">
        <v>545</v>
      </c>
      <c r="D230" s="650">
        <v>56249.817419221246</v>
      </c>
    </row>
    <row r="231" spans="1:4" ht="16.5" thickTop="1" thickBot="1">
      <c r="A231" s="666" t="s">
        <v>517</v>
      </c>
      <c r="B231" s="666" t="s">
        <v>387</v>
      </c>
      <c r="C231" s="667" t="s">
        <v>518</v>
      </c>
      <c r="D231" s="650">
        <v>53001.031222479847</v>
      </c>
    </row>
    <row r="232" spans="1:4" ht="16.5" thickTop="1" thickBot="1">
      <c r="A232" s="666" t="s">
        <v>546</v>
      </c>
      <c r="B232" s="666" t="s">
        <v>387</v>
      </c>
      <c r="C232" s="667" t="s">
        <v>547</v>
      </c>
      <c r="D232" s="650">
        <v>43733.660340749579</v>
      </c>
    </row>
    <row r="233" spans="1:4" ht="16.5" thickTop="1" thickBot="1">
      <c r="A233" s="666" t="s">
        <v>548</v>
      </c>
      <c r="B233" s="666" t="s">
        <v>387</v>
      </c>
      <c r="C233" s="667" t="s">
        <v>549</v>
      </c>
      <c r="D233" s="650">
        <v>31245.270665668868</v>
      </c>
    </row>
    <row r="234" spans="1:4" ht="16.5" thickTop="1" thickBot="1">
      <c r="A234" s="666" t="s">
        <v>550</v>
      </c>
      <c r="B234" s="666" t="s">
        <v>387</v>
      </c>
      <c r="C234" s="667" t="s">
        <v>2284</v>
      </c>
      <c r="D234" s="650">
        <v>30978.009408030954</v>
      </c>
    </row>
    <row r="235" spans="1:4" ht="16.5" thickTop="1" thickBot="1">
      <c r="A235" s="666" t="s">
        <v>552</v>
      </c>
      <c r="B235" s="666" t="s">
        <v>144</v>
      </c>
      <c r="C235" s="667" t="s">
        <v>553</v>
      </c>
      <c r="D235" s="650">
        <v>1227.0845418513813</v>
      </c>
    </row>
    <row r="236" spans="1:4" ht="16.5" thickTop="1" thickBot="1">
      <c r="A236" s="666" t="s">
        <v>556</v>
      </c>
      <c r="B236" s="666" t="s">
        <v>387</v>
      </c>
      <c r="C236" s="667" t="s">
        <v>2285</v>
      </c>
      <c r="D236" s="650">
        <v>485964.26859590068</v>
      </c>
    </row>
    <row r="237" spans="1:4" ht="16.5" thickTop="1" thickBot="1">
      <c r="A237" s="666" t="s">
        <v>557</v>
      </c>
      <c r="B237" s="666" t="s">
        <v>387</v>
      </c>
      <c r="C237" s="667" t="s">
        <v>2286</v>
      </c>
      <c r="D237" s="650">
        <v>445180.89486543974</v>
      </c>
    </row>
    <row r="238" spans="1:4" ht="16.5" thickTop="1" thickBot="1">
      <c r="A238" s="666" t="s">
        <v>558</v>
      </c>
      <c r="B238" s="666" t="s">
        <v>387</v>
      </c>
      <c r="C238" s="667" t="s">
        <v>2287</v>
      </c>
      <c r="D238" s="650">
        <v>455291.7006251702</v>
      </c>
    </row>
    <row r="239" spans="1:4" ht="16.5" thickTop="1" thickBot="1">
      <c r="A239" s="666" t="s">
        <v>570</v>
      </c>
      <c r="B239" s="666" t="s">
        <v>571</v>
      </c>
      <c r="C239" s="667" t="s">
        <v>572</v>
      </c>
      <c r="D239" s="650">
        <v>389351.05942250672</v>
      </c>
    </row>
    <row r="240" spans="1:4" ht="16.5" thickTop="1" thickBot="1">
      <c r="A240" s="666" t="s">
        <v>559</v>
      </c>
      <c r="B240" s="666" t="s">
        <v>387</v>
      </c>
      <c r="C240" s="667" t="s">
        <v>1920</v>
      </c>
      <c r="D240" s="650">
        <v>380010.7991068752</v>
      </c>
    </row>
    <row r="241" spans="1:4" ht="16.5" thickTop="1" thickBot="1">
      <c r="A241" s="666" t="s">
        <v>560</v>
      </c>
      <c r="B241" s="666" t="s">
        <v>387</v>
      </c>
      <c r="C241" s="667" t="s">
        <v>2011</v>
      </c>
      <c r="D241" s="650">
        <v>267879.08236336277</v>
      </c>
    </row>
    <row r="242" spans="1:4" ht="16.5" thickTop="1" thickBot="1">
      <c r="A242" s="668" t="s">
        <v>2013</v>
      </c>
      <c r="B242" s="666" t="s">
        <v>387</v>
      </c>
      <c r="C242" s="667" t="s">
        <v>2012</v>
      </c>
      <c r="D242" s="650">
        <v>397417.49010757823</v>
      </c>
    </row>
    <row r="243" spans="1:4" ht="16.5" thickTop="1" thickBot="1">
      <c r="A243" s="666" t="s">
        <v>561</v>
      </c>
      <c r="B243" s="666" t="s">
        <v>387</v>
      </c>
      <c r="C243" s="667" t="s">
        <v>562</v>
      </c>
      <c r="D243" s="650">
        <v>505020.61706570495</v>
      </c>
    </row>
    <row r="244" spans="1:4" ht="16.5" thickTop="1" thickBot="1">
      <c r="A244" s="666" t="s">
        <v>563</v>
      </c>
      <c r="B244" s="666" t="s">
        <v>387</v>
      </c>
      <c r="C244" s="667" t="s">
        <v>564</v>
      </c>
      <c r="D244" s="650">
        <v>489452.54864688904</v>
      </c>
    </row>
    <row r="245" spans="1:4" ht="16.5" thickTop="1" thickBot="1">
      <c r="A245" s="666" t="s">
        <v>565</v>
      </c>
      <c r="B245" s="666" t="s">
        <v>387</v>
      </c>
      <c r="C245" s="667" t="s">
        <v>566</v>
      </c>
      <c r="D245" s="650">
        <v>500863.10205451061</v>
      </c>
    </row>
    <row r="246" spans="1:4" ht="16.5" thickTop="1" thickBot="1">
      <c r="A246" s="666" t="s">
        <v>567</v>
      </c>
      <c r="B246" s="666" t="s">
        <v>387</v>
      </c>
      <c r="C246" s="667" t="s">
        <v>2014</v>
      </c>
      <c r="D246" s="650">
        <v>323566.60986391723</v>
      </c>
    </row>
    <row r="247" spans="1:4" ht="16.5" thickTop="1" thickBot="1">
      <c r="A247" s="666" t="s">
        <v>568</v>
      </c>
      <c r="B247" s="666" t="s">
        <v>387</v>
      </c>
      <c r="C247" s="667" t="s">
        <v>569</v>
      </c>
      <c r="D247" s="650">
        <v>326680.02996912773</v>
      </c>
    </row>
    <row r="248" spans="1:4" ht="16.5" thickTop="1" thickBot="1">
      <c r="A248" s="666" t="s">
        <v>573</v>
      </c>
      <c r="B248" s="666" t="s">
        <v>387</v>
      </c>
      <c r="C248" s="667" t="s">
        <v>574</v>
      </c>
      <c r="D248" s="650">
        <v>323708.91780629591</v>
      </c>
    </row>
    <row r="249" spans="1:4" ht="16.5" thickTop="1" thickBot="1">
      <c r="A249" s="666" t="s">
        <v>575</v>
      </c>
      <c r="B249" s="666" t="s">
        <v>387</v>
      </c>
      <c r="C249" s="667" t="s">
        <v>576</v>
      </c>
      <c r="D249" s="650">
        <v>297715.15730694082</v>
      </c>
    </row>
    <row r="250" spans="1:4" ht="16.5" thickTop="1" thickBot="1">
      <c r="A250" s="666" t="s">
        <v>577</v>
      </c>
      <c r="B250" s="666" t="s">
        <v>387</v>
      </c>
      <c r="C250" s="667" t="s">
        <v>578</v>
      </c>
      <c r="D250" s="650">
        <v>340286.0576306943</v>
      </c>
    </row>
    <row r="251" spans="1:4" ht="16.5" thickTop="1" thickBot="1">
      <c r="A251" s="666" t="s">
        <v>579</v>
      </c>
      <c r="B251" s="666" t="s">
        <v>387</v>
      </c>
      <c r="C251" s="667" t="s">
        <v>580</v>
      </c>
      <c r="D251" s="650">
        <v>303962.82306990505</v>
      </c>
    </row>
    <row r="252" spans="1:4" ht="16.5" thickTop="1" thickBot="1">
      <c r="A252" s="666" t="s">
        <v>581</v>
      </c>
      <c r="B252" s="666" t="s">
        <v>387</v>
      </c>
      <c r="C252" s="667" t="s">
        <v>2288</v>
      </c>
      <c r="D252" s="650">
        <v>372933.58216760622</v>
      </c>
    </row>
    <row r="253" spans="1:4" ht="16.5" thickTop="1" thickBot="1">
      <c r="A253" s="666" t="s">
        <v>582</v>
      </c>
      <c r="B253" s="666" t="s">
        <v>387</v>
      </c>
      <c r="C253" s="667" t="s">
        <v>2289</v>
      </c>
      <c r="D253" s="650">
        <v>208016.03157789388</v>
      </c>
    </row>
    <row r="254" spans="1:4" ht="16.5" thickTop="1" thickBot="1">
      <c r="A254" s="666" t="s">
        <v>584</v>
      </c>
      <c r="B254" s="666" t="s">
        <v>233</v>
      </c>
      <c r="C254" s="667" t="s">
        <v>1921</v>
      </c>
      <c r="D254" s="650">
        <v>24432.39305739267</v>
      </c>
    </row>
    <row r="255" spans="1:4" ht="16.5" thickTop="1" thickBot="1">
      <c r="A255" s="666" t="s">
        <v>583</v>
      </c>
      <c r="B255" s="666" t="s">
        <v>387</v>
      </c>
      <c r="C255" s="667" t="s">
        <v>2290</v>
      </c>
      <c r="D255" s="650">
        <v>435767.74511590699</v>
      </c>
    </row>
    <row r="256" spans="1:4" ht="16.5" thickTop="1" thickBot="1">
      <c r="A256" s="666" t="s">
        <v>554</v>
      </c>
      <c r="B256" s="666" t="s">
        <v>387</v>
      </c>
      <c r="C256" s="667" t="s">
        <v>555</v>
      </c>
      <c r="D256" s="650">
        <v>359334.49635688745</v>
      </c>
    </row>
    <row r="257" spans="1:4" ht="16.5" thickTop="1" thickBot="1">
      <c r="A257" s="666" t="s">
        <v>585</v>
      </c>
      <c r="B257" s="666" t="s">
        <v>387</v>
      </c>
      <c r="C257" s="667" t="s">
        <v>586</v>
      </c>
      <c r="D257" s="650">
        <v>447654.58316599461</v>
      </c>
    </row>
    <row r="258" spans="1:4" ht="16.5" thickTop="1" thickBot="1">
      <c r="A258" s="666" t="s">
        <v>587</v>
      </c>
      <c r="B258" s="666" t="s">
        <v>387</v>
      </c>
      <c r="C258" s="667" t="s">
        <v>588</v>
      </c>
      <c r="D258" s="650">
        <v>450403.20900915645</v>
      </c>
    </row>
    <row r="259" spans="1:4" ht="16.5" thickTop="1" thickBot="1">
      <c r="A259" s="666" t="s">
        <v>497</v>
      </c>
      <c r="B259" s="666" t="s">
        <v>387</v>
      </c>
      <c r="C259" s="667" t="s">
        <v>498</v>
      </c>
      <c r="D259" s="650">
        <v>448691.34859010426</v>
      </c>
    </row>
    <row r="260" spans="1:4" ht="16.5" thickTop="1" thickBot="1">
      <c r="A260" s="666" t="s">
        <v>1669</v>
      </c>
      <c r="B260" s="666" t="s">
        <v>387</v>
      </c>
      <c r="C260" s="667" t="s">
        <v>1670</v>
      </c>
      <c r="D260" s="650">
        <v>367289.5147402173</v>
      </c>
    </row>
    <row r="261" spans="1:4" ht="16.5" thickTop="1" thickBot="1">
      <c r="A261" s="666" t="s">
        <v>499</v>
      </c>
      <c r="B261" s="666" t="s">
        <v>377</v>
      </c>
      <c r="C261" s="667" t="s">
        <v>500</v>
      </c>
      <c r="D261" s="650">
        <v>3540.3256331042408</v>
      </c>
    </row>
    <row r="262" spans="1:4" ht="16.5" thickTop="1" thickBot="1">
      <c r="A262" s="666" t="s">
        <v>589</v>
      </c>
      <c r="B262" s="666" t="s">
        <v>377</v>
      </c>
      <c r="C262" s="667" t="s">
        <v>2291</v>
      </c>
      <c r="D262" s="650">
        <v>4862.0723337557147</v>
      </c>
    </row>
    <row r="263" spans="1:4" ht="16.5" thickTop="1" thickBot="1">
      <c r="A263" s="666" t="s">
        <v>590</v>
      </c>
      <c r="B263" s="666" t="s">
        <v>233</v>
      </c>
      <c r="C263" s="667" t="s">
        <v>2292</v>
      </c>
      <c r="D263" s="650">
        <v>70797.080653650977</v>
      </c>
    </row>
    <row r="264" spans="1:4" ht="16.5" thickTop="1" thickBot="1">
      <c r="A264" s="666" t="s">
        <v>591</v>
      </c>
      <c r="B264" s="666" t="s">
        <v>377</v>
      </c>
      <c r="C264" s="667" t="s">
        <v>2293</v>
      </c>
      <c r="D264" s="650">
        <v>9480.0206953902361</v>
      </c>
    </row>
    <row r="265" spans="1:4" ht="16.5" thickTop="1" thickBot="1">
      <c r="A265" s="666" t="s">
        <v>592</v>
      </c>
      <c r="B265" s="666" t="s">
        <v>144</v>
      </c>
      <c r="C265" s="667" t="s">
        <v>2294</v>
      </c>
      <c r="D265" s="650">
        <v>6817.2646339345565</v>
      </c>
    </row>
    <row r="266" spans="1:4" ht="16.5" thickTop="1" thickBot="1">
      <c r="A266" s="666" t="s">
        <v>593</v>
      </c>
      <c r="B266" s="666" t="s">
        <v>92</v>
      </c>
      <c r="C266" s="667" t="s">
        <v>2295</v>
      </c>
      <c r="D266" s="650">
        <v>40024.119206765841</v>
      </c>
    </row>
    <row r="267" spans="1:4" ht="16.5" thickTop="1" thickBot="1">
      <c r="A267" s="666" t="s">
        <v>594</v>
      </c>
      <c r="B267" s="666" t="s">
        <v>92</v>
      </c>
      <c r="C267" s="667" t="s">
        <v>2296</v>
      </c>
      <c r="D267" s="650">
        <v>58854.920496106133</v>
      </c>
    </row>
    <row r="268" spans="1:4" ht="16.5" thickTop="1" thickBot="1">
      <c r="A268" s="666" t="s">
        <v>595</v>
      </c>
      <c r="B268" s="666" t="s">
        <v>92</v>
      </c>
      <c r="C268" s="667" t="s">
        <v>2297</v>
      </c>
      <c r="D268" s="650">
        <v>64886.868243976896</v>
      </c>
    </row>
    <row r="269" spans="1:4" ht="16.5" thickTop="1" thickBot="1">
      <c r="A269" s="666" t="s">
        <v>596</v>
      </c>
      <c r="B269" s="666" t="s">
        <v>377</v>
      </c>
      <c r="C269" s="667" t="s">
        <v>597</v>
      </c>
      <c r="D269" s="650">
        <v>73196.313158895311</v>
      </c>
    </row>
    <row r="270" spans="1:4" ht="16.5" thickTop="1" thickBot="1">
      <c r="A270" s="666" t="s">
        <v>599</v>
      </c>
      <c r="B270" s="666" t="s">
        <v>144</v>
      </c>
      <c r="C270" s="667" t="s">
        <v>600</v>
      </c>
      <c r="D270" s="650">
        <v>153307.82568568407</v>
      </c>
    </row>
    <row r="271" spans="1:4" ht="16.5" thickTop="1" thickBot="1">
      <c r="A271" s="666" t="s">
        <v>601</v>
      </c>
      <c r="B271" s="666" t="s">
        <v>387</v>
      </c>
      <c r="C271" s="667" t="s">
        <v>1922</v>
      </c>
      <c r="D271" s="650">
        <v>56281.055748036066</v>
      </c>
    </row>
    <row r="272" spans="1:4" ht="16.5" thickTop="1" thickBot="1">
      <c r="A272" s="666" t="s">
        <v>598</v>
      </c>
      <c r="B272" s="666" t="s">
        <v>387</v>
      </c>
      <c r="C272" s="667" t="s">
        <v>2298</v>
      </c>
      <c r="D272" s="650">
        <v>56281.055748036066</v>
      </c>
    </row>
    <row r="273" spans="1:4" ht="16.5" thickTop="1" thickBot="1">
      <c r="A273" s="666" t="s">
        <v>602</v>
      </c>
      <c r="B273" s="666" t="s">
        <v>387</v>
      </c>
      <c r="C273" s="667" t="s">
        <v>2299</v>
      </c>
      <c r="D273" s="650">
        <v>56246.346493797369</v>
      </c>
    </row>
    <row r="274" spans="1:4" ht="16.5" thickTop="1" thickBot="1">
      <c r="A274" s="666" t="s">
        <v>603</v>
      </c>
      <c r="B274" s="666" t="s">
        <v>144</v>
      </c>
      <c r="C274" s="667" t="s">
        <v>2300</v>
      </c>
      <c r="D274" s="650">
        <v>69725.626965476957</v>
      </c>
    </row>
    <row r="275" spans="1:4" ht="16.5" thickTop="1" thickBot="1">
      <c r="A275" s="666" t="s">
        <v>604</v>
      </c>
      <c r="B275" s="666" t="s">
        <v>144</v>
      </c>
      <c r="C275" s="667" t="s">
        <v>2301</v>
      </c>
      <c r="D275" s="650">
        <v>73077.418469082957</v>
      </c>
    </row>
    <row r="276" spans="1:4" ht="16.5" thickTop="1" thickBot="1">
      <c r="A276" s="666" t="s">
        <v>605</v>
      </c>
      <c r="B276" s="666" t="s">
        <v>606</v>
      </c>
      <c r="C276" s="667" t="s">
        <v>2302</v>
      </c>
      <c r="D276" s="650">
        <v>100535.70199490838</v>
      </c>
    </row>
    <row r="277" spans="1:4" ht="16.5" thickTop="1" thickBot="1">
      <c r="A277" s="666" t="s">
        <v>607</v>
      </c>
      <c r="B277" s="666" t="s">
        <v>606</v>
      </c>
      <c r="C277" s="667" t="s">
        <v>1923</v>
      </c>
      <c r="D277" s="650">
        <v>69123.479816351406</v>
      </c>
    </row>
    <row r="278" spans="1:4" ht="16.5" thickTop="1" thickBot="1">
      <c r="A278" s="666" t="s">
        <v>608</v>
      </c>
      <c r="B278" s="666" t="s">
        <v>606</v>
      </c>
      <c r="C278" s="667" t="s">
        <v>609</v>
      </c>
      <c r="D278" s="650">
        <v>40351.937700274</v>
      </c>
    </row>
    <row r="279" spans="1:4" ht="16.5" thickTop="1" thickBot="1">
      <c r="A279" s="666" t="s">
        <v>501</v>
      </c>
      <c r="B279" s="666" t="s">
        <v>141</v>
      </c>
      <c r="C279" s="667" t="s">
        <v>502</v>
      </c>
      <c r="D279" s="650">
        <v>88668.569965871371</v>
      </c>
    </row>
    <row r="280" spans="1:4" ht="16.5" thickTop="1" thickBot="1">
      <c r="A280" s="666" t="s">
        <v>503</v>
      </c>
      <c r="B280" s="666" t="s">
        <v>141</v>
      </c>
      <c r="C280" s="667" t="s">
        <v>504</v>
      </c>
      <c r="D280" s="650">
        <v>72048.428671045825</v>
      </c>
    </row>
    <row r="281" spans="1:4" ht="16.5" thickTop="1" thickBot="1">
      <c r="A281" s="666" t="s">
        <v>610</v>
      </c>
      <c r="B281" s="666" t="s">
        <v>92</v>
      </c>
      <c r="C281" s="667" t="s">
        <v>2303</v>
      </c>
      <c r="D281" s="650">
        <v>91962.190336300831</v>
      </c>
    </row>
    <row r="282" spans="1:4" ht="16.5" thickTop="1" thickBot="1">
      <c r="A282" s="666" t="s">
        <v>611</v>
      </c>
      <c r="B282" s="666" t="s">
        <v>377</v>
      </c>
      <c r="C282" s="667" t="s">
        <v>2304</v>
      </c>
      <c r="D282" s="650">
        <v>9134.8490965479705</v>
      </c>
    </row>
    <row r="283" spans="1:4" ht="16.5" thickTop="1" thickBot="1">
      <c r="A283" s="666" t="s">
        <v>612</v>
      </c>
      <c r="B283" s="666" t="s">
        <v>144</v>
      </c>
      <c r="C283" s="667" t="s">
        <v>2305</v>
      </c>
      <c r="D283" s="650">
        <v>5578.6900095439833</v>
      </c>
    </row>
    <row r="284" spans="1:4" ht="16.5" thickTop="1" thickBot="1">
      <c r="A284" s="666" t="s">
        <v>613</v>
      </c>
      <c r="B284" s="666" t="s">
        <v>92</v>
      </c>
      <c r="C284" s="667" t="s">
        <v>614</v>
      </c>
      <c r="D284" s="650">
        <v>10502.514535142256</v>
      </c>
    </row>
    <row r="285" spans="1:4" ht="16.5" thickTop="1" thickBot="1">
      <c r="A285" s="666" t="s">
        <v>615</v>
      </c>
      <c r="B285" s="666" t="s">
        <v>92</v>
      </c>
      <c r="C285" s="667" t="s">
        <v>2306</v>
      </c>
      <c r="D285" s="650">
        <v>110883.00967117041</v>
      </c>
    </row>
    <row r="286" spans="1:4" ht="16.5" thickTop="1" thickBot="1">
      <c r="A286" s="666" t="s">
        <v>616</v>
      </c>
      <c r="B286" s="666" t="s">
        <v>92</v>
      </c>
      <c r="C286" s="667" t="s">
        <v>617</v>
      </c>
      <c r="D286" s="650">
        <v>150964.1960982928</v>
      </c>
    </row>
    <row r="287" spans="1:4" ht="16.5" thickTop="1" thickBot="1">
      <c r="A287" s="666" t="s">
        <v>620</v>
      </c>
      <c r="B287" s="666" t="s">
        <v>92</v>
      </c>
      <c r="C287" s="667" t="s">
        <v>621</v>
      </c>
      <c r="D287" s="650">
        <v>33993.082640932545</v>
      </c>
    </row>
    <row r="288" spans="1:4" ht="16.5" thickTop="1" thickBot="1">
      <c r="A288" s="666" t="s">
        <v>618</v>
      </c>
      <c r="B288" s="666" t="s">
        <v>92</v>
      </c>
      <c r="C288" s="667" t="s">
        <v>2307</v>
      </c>
      <c r="D288" s="650">
        <v>32706.875690311099</v>
      </c>
    </row>
    <row r="289" spans="1:4" ht="16.5" thickTop="1" thickBot="1">
      <c r="A289" s="666" t="s">
        <v>619</v>
      </c>
      <c r="B289" s="666" t="s">
        <v>92</v>
      </c>
      <c r="C289" s="667" t="s">
        <v>2308</v>
      </c>
      <c r="D289" s="650">
        <v>221958.01330207722</v>
      </c>
    </row>
    <row r="290" spans="1:4" ht="16.5" thickTop="1" thickBot="1">
      <c r="A290" s="666" t="s">
        <v>622</v>
      </c>
      <c r="B290" s="666" t="s">
        <v>454</v>
      </c>
      <c r="C290" s="667" t="s">
        <v>623</v>
      </c>
      <c r="D290" s="650">
        <v>2853.4477909627167</v>
      </c>
    </row>
    <row r="291" spans="1:4" ht="16.5" thickTop="1" thickBot="1">
      <c r="A291" s="666" t="s">
        <v>624</v>
      </c>
      <c r="B291" s="666" t="s">
        <v>422</v>
      </c>
      <c r="C291" s="667" t="s">
        <v>1924</v>
      </c>
      <c r="D291" s="650">
        <v>103906.28692455265</v>
      </c>
    </row>
    <row r="292" spans="1:4" ht="16.5" thickTop="1" thickBot="1">
      <c r="A292" s="666" t="s">
        <v>625</v>
      </c>
      <c r="B292" s="666" t="s">
        <v>377</v>
      </c>
      <c r="C292" s="667" t="s">
        <v>2309</v>
      </c>
      <c r="D292" s="650">
        <v>3205.6425937227059</v>
      </c>
    </row>
    <row r="293" spans="1:4" ht="16.5" thickTop="1" thickBot="1">
      <c r="A293" s="666" t="s">
        <v>626</v>
      </c>
      <c r="B293" s="666" t="s">
        <v>377</v>
      </c>
      <c r="C293" s="667" t="s">
        <v>1925</v>
      </c>
      <c r="D293" s="650">
        <v>10527.50726167462</v>
      </c>
    </row>
    <row r="294" spans="1:4" ht="16.5" thickTop="1" thickBot="1">
      <c r="A294" s="666" t="s">
        <v>627</v>
      </c>
      <c r="B294" s="666" t="s">
        <v>92</v>
      </c>
      <c r="C294" s="667" t="s">
        <v>628</v>
      </c>
      <c r="D294" s="650">
        <v>1785.7911305806078</v>
      </c>
    </row>
    <row r="295" spans="1:4" ht="16.5" thickTop="1" thickBot="1">
      <c r="A295" s="666" t="s">
        <v>633</v>
      </c>
      <c r="B295" s="666" t="s">
        <v>92</v>
      </c>
      <c r="C295" s="667" t="s">
        <v>1926</v>
      </c>
      <c r="D295" s="650">
        <v>72001.939095918526</v>
      </c>
    </row>
    <row r="296" spans="1:4" ht="16.5" thickTop="1" thickBot="1">
      <c r="A296" s="666" t="s">
        <v>629</v>
      </c>
      <c r="B296" s="666" t="s">
        <v>92</v>
      </c>
      <c r="C296" s="667" t="s">
        <v>630</v>
      </c>
      <c r="D296" s="650">
        <v>79121.376372043407</v>
      </c>
    </row>
    <row r="297" spans="1:4" ht="16.5" thickTop="1" thickBot="1">
      <c r="A297" s="666" t="s">
        <v>631</v>
      </c>
      <c r="B297" s="666" t="s">
        <v>92</v>
      </c>
      <c r="C297" s="667" t="s">
        <v>632</v>
      </c>
      <c r="D297" s="650">
        <v>71805.266048625839</v>
      </c>
    </row>
    <row r="298" spans="1:4" ht="16.5" thickTop="1" thickBot="1">
      <c r="A298" s="666" t="s">
        <v>646</v>
      </c>
      <c r="B298" s="666" t="s">
        <v>144</v>
      </c>
      <c r="C298" s="667" t="s">
        <v>647</v>
      </c>
      <c r="D298" s="650">
        <v>2603.1940679017607</v>
      </c>
    </row>
    <row r="299" spans="1:4" ht="16.5" thickTop="1" thickBot="1">
      <c r="A299" s="666" t="s">
        <v>634</v>
      </c>
      <c r="B299" s="666" t="s">
        <v>377</v>
      </c>
      <c r="C299" s="667" t="s">
        <v>635</v>
      </c>
      <c r="D299" s="650">
        <v>32901.468970929396</v>
      </c>
    </row>
    <row r="300" spans="1:4" ht="16.5" thickTop="1" thickBot="1">
      <c r="A300" s="666" t="s">
        <v>650</v>
      </c>
      <c r="B300" s="666" t="s">
        <v>377</v>
      </c>
      <c r="C300" s="667" t="s">
        <v>651</v>
      </c>
      <c r="D300" s="650">
        <v>35582.06467578344</v>
      </c>
    </row>
    <row r="301" spans="1:4" ht="31.5" thickTop="1" thickBot="1">
      <c r="A301" s="666" t="s">
        <v>652</v>
      </c>
      <c r="B301" s="666" t="s">
        <v>92</v>
      </c>
      <c r="C301" s="667" t="s">
        <v>2310</v>
      </c>
      <c r="D301" s="650">
        <v>351933.96271438512</v>
      </c>
    </row>
    <row r="302" spans="1:4" ht="31.5" thickTop="1" thickBot="1">
      <c r="A302" s="666" t="s">
        <v>653</v>
      </c>
      <c r="B302" s="666" t="s">
        <v>92</v>
      </c>
      <c r="C302" s="667" t="s">
        <v>2311</v>
      </c>
      <c r="D302" s="650">
        <v>308843.81194722082</v>
      </c>
    </row>
    <row r="303" spans="1:4" ht="31.5" thickTop="1" thickBot="1">
      <c r="A303" s="666" t="s">
        <v>654</v>
      </c>
      <c r="B303" s="666" t="s">
        <v>92</v>
      </c>
      <c r="C303" s="667" t="s">
        <v>2312</v>
      </c>
      <c r="D303" s="650">
        <v>277392.88895018777</v>
      </c>
    </row>
    <row r="304" spans="1:4" ht="31.5" thickTop="1" thickBot="1">
      <c r="A304" s="666" t="s">
        <v>655</v>
      </c>
      <c r="B304" s="666" t="s">
        <v>92</v>
      </c>
      <c r="C304" s="667" t="s">
        <v>2313</v>
      </c>
      <c r="D304" s="650">
        <v>279226.40530534653</v>
      </c>
    </row>
    <row r="305" spans="1:4" ht="31.5" thickTop="1" thickBot="1">
      <c r="A305" s="666" t="s">
        <v>656</v>
      </c>
      <c r="B305" s="666" t="s">
        <v>92</v>
      </c>
      <c r="C305" s="667" t="s">
        <v>2314</v>
      </c>
      <c r="D305" s="650">
        <v>218409.54421339845</v>
      </c>
    </row>
    <row r="306" spans="1:4" ht="31.5" thickTop="1" thickBot="1">
      <c r="A306" s="666" t="s">
        <v>657</v>
      </c>
      <c r="B306" s="666" t="s">
        <v>233</v>
      </c>
      <c r="C306" s="667" t="s">
        <v>2315</v>
      </c>
      <c r="D306" s="650">
        <v>349827.11098209664</v>
      </c>
    </row>
    <row r="307" spans="1:4" ht="16.5" thickTop="1" thickBot="1">
      <c r="A307" s="666" t="s">
        <v>658</v>
      </c>
      <c r="B307" s="666" t="s">
        <v>92</v>
      </c>
      <c r="C307" s="667" t="s">
        <v>659</v>
      </c>
      <c r="D307" s="650">
        <v>182651.5498578863</v>
      </c>
    </row>
    <row r="308" spans="1:4" ht="16.5" thickTop="1" thickBot="1">
      <c r="A308" s="666" t="s">
        <v>636</v>
      </c>
      <c r="B308" s="666" t="s">
        <v>377</v>
      </c>
      <c r="C308" s="667" t="s">
        <v>637</v>
      </c>
      <c r="D308" s="650">
        <v>24347.408591290241</v>
      </c>
    </row>
    <row r="309" spans="1:4" ht="16.5" thickTop="1" thickBot="1">
      <c r="A309" s="666" t="s">
        <v>642</v>
      </c>
      <c r="B309" s="666" t="s">
        <v>377</v>
      </c>
      <c r="C309" s="667" t="s">
        <v>643</v>
      </c>
      <c r="D309" s="650">
        <v>6461.4747690745562</v>
      </c>
    </row>
    <row r="310" spans="1:4" ht="16.5" thickTop="1" thickBot="1">
      <c r="A310" s="666" t="s">
        <v>640</v>
      </c>
      <c r="B310" s="666" t="s">
        <v>377</v>
      </c>
      <c r="C310" s="667" t="s">
        <v>641</v>
      </c>
      <c r="D310" s="650">
        <v>14501.526420924742</v>
      </c>
    </row>
    <row r="311" spans="1:4" ht="16.5" thickTop="1" thickBot="1">
      <c r="A311" s="666" t="s">
        <v>638</v>
      </c>
      <c r="B311" s="666" t="s">
        <v>377</v>
      </c>
      <c r="C311" s="667" t="s">
        <v>639</v>
      </c>
      <c r="D311" s="650">
        <v>83401.131547436613</v>
      </c>
    </row>
    <row r="312" spans="1:4" ht="16.5" thickTop="1" thickBot="1">
      <c r="A312" s="666" t="s">
        <v>644</v>
      </c>
      <c r="B312" s="666" t="s">
        <v>377</v>
      </c>
      <c r="C312" s="667" t="s">
        <v>645</v>
      </c>
      <c r="D312" s="650">
        <v>15834.361783690441</v>
      </c>
    </row>
    <row r="313" spans="1:4" ht="16.5" thickTop="1" thickBot="1">
      <c r="A313" s="666" t="s">
        <v>660</v>
      </c>
      <c r="B313" s="666" t="s">
        <v>377</v>
      </c>
      <c r="C313" s="667" t="s">
        <v>661</v>
      </c>
      <c r="D313" s="650">
        <v>10509.615090932988</v>
      </c>
    </row>
    <row r="314" spans="1:4" ht="16.5" thickTop="1" thickBot="1">
      <c r="A314" s="666" t="s">
        <v>662</v>
      </c>
      <c r="B314" s="666" t="s">
        <v>377</v>
      </c>
      <c r="C314" s="667" t="s">
        <v>663</v>
      </c>
      <c r="D314" s="650">
        <v>10627.973647886922</v>
      </c>
    </row>
    <row r="315" spans="1:4" ht="16.5" thickTop="1" thickBot="1">
      <c r="A315" s="666" t="s">
        <v>667</v>
      </c>
      <c r="B315" s="666" t="s">
        <v>377</v>
      </c>
      <c r="C315" s="667" t="s">
        <v>2316</v>
      </c>
      <c r="D315" s="650">
        <v>36444.71695062465</v>
      </c>
    </row>
    <row r="316" spans="1:4" ht="16.5" thickTop="1" thickBot="1">
      <c r="A316" s="666" t="s">
        <v>664</v>
      </c>
      <c r="B316" s="666" t="s">
        <v>92</v>
      </c>
      <c r="C316" s="667" t="s">
        <v>2317</v>
      </c>
      <c r="D316" s="650">
        <v>36780.702531655166</v>
      </c>
    </row>
    <row r="317" spans="1:4" ht="16.5" thickTop="1" thickBot="1">
      <c r="A317" s="666" t="s">
        <v>665</v>
      </c>
      <c r="B317" s="666" t="s">
        <v>377</v>
      </c>
      <c r="C317" s="667" t="s">
        <v>666</v>
      </c>
      <c r="D317" s="650">
        <v>23330.421839103012</v>
      </c>
    </row>
    <row r="318" spans="1:4" ht="16.5" thickTop="1" thickBot="1">
      <c r="A318" s="666" t="s">
        <v>668</v>
      </c>
      <c r="B318" s="666" t="s">
        <v>606</v>
      </c>
      <c r="C318" s="667" t="s">
        <v>2318</v>
      </c>
      <c r="D318" s="650">
        <v>41025.709965762813</v>
      </c>
    </row>
    <row r="319" spans="1:4" ht="16.5" thickTop="1" thickBot="1">
      <c r="A319" s="666" t="s">
        <v>669</v>
      </c>
      <c r="B319" s="666" t="s">
        <v>92</v>
      </c>
      <c r="C319" s="667" t="s">
        <v>2319</v>
      </c>
      <c r="D319" s="650">
        <v>30313.419312276732</v>
      </c>
    </row>
    <row r="320" spans="1:4" ht="16.5" thickTop="1" thickBot="1">
      <c r="A320" s="666" t="s">
        <v>673</v>
      </c>
      <c r="B320" s="666" t="s">
        <v>92</v>
      </c>
      <c r="C320" s="667" t="s">
        <v>2320</v>
      </c>
      <c r="D320" s="650">
        <v>320715.59172075125</v>
      </c>
    </row>
    <row r="321" spans="1:4" ht="16.5" thickTop="1" thickBot="1">
      <c r="A321" s="666" t="s">
        <v>674</v>
      </c>
      <c r="B321" s="666" t="s">
        <v>92</v>
      </c>
      <c r="C321" s="667" t="s">
        <v>2321</v>
      </c>
      <c r="D321" s="650">
        <v>310560.35811559524</v>
      </c>
    </row>
    <row r="322" spans="1:4" ht="16.5" thickTop="1" thickBot="1">
      <c r="A322" s="666" t="s">
        <v>672</v>
      </c>
      <c r="B322" s="666" t="s">
        <v>92</v>
      </c>
      <c r="C322" s="667" t="s">
        <v>2322</v>
      </c>
      <c r="D322" s="650">
        <v>193786.62571020046</v>
      </c>
    </row>
    <row r="323" spans="1:4" ht="31.5" thickTop="1" thickBot="1">
      <c r="A323" s="666" t="s">
        <v>671</v>
      </c>
      <c r="B323" s="666" t="s">
        <v>92</v>
      </c>
      <c r="C323" s="667" t="s">
        <v>2323</v>
      </c>
      <c r="D323" s="650">
        <v>290204.76887477306</v>
      </c>
    </row>
    <row r="324" spans="1:4" ht="16.5" thickTop="1" thickBot="1">
      <c r="A324" s="666" t="s">
        <v>675</v>
      </c>
      <c r="B324" s="666" t="s">
        <v>92</v>
      </c>
      <c r="C324" s="667" t="s">
        <v>676</v>
      </c>
      <c r="D324" s="650">
        <v>388696.09579502261</v>
      </c>
    </row>
    <row r="325" spans="1:4" ht="16.5" thickTop="1" thickBot="1">
      <c r="A325" s="666" t="s">
        <v>678</v>
      </c>
      <c r="B325" s="666" t="s">
        <v>92</v>
      </c>
      <c r="C325" s="667" t="s">
        <v>679</v>
      </c>
      <c r="D325" s="650">
        <v>25228.977757871813</v>
      </c>
    </row>
    <row r="326" spans="1:4" ht="16.5" thickTop="1" thickBot="1">
      <c r="A326" s="666" t="s">
        <v>670</v>
      </c>
      <c r="B326" s="666" t="s">
        <v>92</v>
      </c>
      <c r="C326" s="667" t="s">
        <v>2324</v>
      </c>
      <c r="D326" s="650">
        <v>34311.409750705672</v>
      </c>
    </row>
    <row r="327" spans="1:4" ht="16.5" thickTop="1" thickBot="1">
      <c r="A327" s="666" t="s">
        <v>677</v>
      </c>
      <c r="B327" s="666" t="s">
        <v>92</v>
      </c>
      <c r="C327" s="667" t="s">
        <v>2325</v>
      </c>
      <c r="D327" s="650">
        <v>30274.773309446176</v>
      </c>
    </row>
    <row r="328" spans="1:4" ht="16.5" thickTop="1" thickBot="1">
      <c r="A328" s="666" t="s">
        <v>680</v>
      </c>
      <c r="B328" s="666" t="s">
        <v>92</v>
      </c>
      <c r="C328" s="667" t="s">
        <v>2326</v>
      </c>
      <c r="D328" s="650">
        <v>196660.89406081795</v>
      </c>
    </row>
    <row r="329" spans="1:4" ht="16.5" thickTop="1" thickBot="1">
      <c r="A329" s="666" t="s">
        <v>681</v>
      </c>
      <c r="B329" s="666" t="s">
        <v>92</v>
      </c>
      <c r="C329" s="667" t="s">
        <v>682</v>
      </c>
      <c r="D329" s="650">
        <v>6894.6024973125777</v>
      </c>
    </row>
    <row r="330" spans="1:4" ht="16.5" thickTop="1" thickBot="1">
      <c r="A330" s="666" t="s">
        <v>683</v>
      </c>
      <c r="B330" s="666" t="s">
        <v>92</v>
      </c>
      <c r="C330" s="667" t="s">
        <v>2327</v>
      </c>
      <c r="D330" s="650">
        <v>30152.688857442685</v>
      </c>
    </row>
    <row r="331" spans="1:4" ht="16.5" thickTop="1" thickBot="1">
      <c r="A331" s="666" t="s">
        <v>684</v>
      </c>
      <c r="B331" s="666" t="s">
        <v>92</v>
      </c>
      <c r="C331" s="667" t="s">
        <v>2328</v>
      </c>
      <c r="D331" s="650">
        <v>1847.6516063853182</v>
      </c>
    </row>
    <row r="332" spans="1:4" ht="16.5" thickTop="1" thickBot="1">
      <c r="A332" s="666" t="s">
        <v>686</v>
      </c>
      <c r="B332" s="666" t="s">
        <v>387</v>
      </c>
      <c r="C332" s="667" t="s">
        <v>687</v>
      </c>
      <c r="D332" s="650">
        <v>47218.469466314069</v>
      </c>
    </row>
    <row r="333" spans="1:4" ht="16.5" thickTop="1" thickBot="1">
      <c r="A333" s="666" t="s">
        <v>685</v>
      </c>
      <c r="B333" s="666" t="s">
        <v>387</v>
      </c>
      <c r="C333" s="667" t="s">
        <v>2329</v>
      </c>
      <c r="D333" s="650">
        <v>26257.550831569093</v>
      </c>
    </row>
    <row r="334" spans="1:4" ht="16.5" thickTop="1" thickBot="1">
      <c r="A334" s="666" t="s">
        <v>690</v>
      </c>
      <c r="B334" s="666" t="s">
        <v>92</v>
      </c>
      <c r="C334" s="667" t="s">
        <v>1929</v>
      </c>
      <c r="D334" s="650">
        <v>3411.2247757031923</v>
      </c>
    </row>
    <row r="335" spans="1:4" ht="16.5" thickTop="1" thickBot="1">
      <c r="A335" s="666" t="s">
        <v>688</v>
      </c>
      <c r="B335" s="666" t="s">
        <v>92</v>
      </c>
      <c r="C335" s="667" t="s">
        <v>689</v>
      </c>
      <c r="D335" s="650">
        <v>4242.405368775575</v>
      </c>
    </row>
    <row r="336" spans="1:4" ht="16.5" thickTop="1" thickBot="1">
      <c r="A336" s="666" t="s">
        <v>691</v>
      </c>
      <c r="B336" s="666" t="s">
        <v>377</v>
      </c>
      <c r="C336" s="667" t="s">
        <v>692</v>
      </c>
      <c r="D336" s="650">
        <v>8335.7953880101741</v>
      </c>
    </row>
    <row r="337" spans="1:4" ht="16.5" thickTop="1" thickBot="1">
      <c r="A337" s="666" t="s">
        <v>696</v>
      </c>
      <c r="B337" s="666" t="s">
        <v>92</v>
      </c>
      <c r="C337" s="667" t="s">
        <v>697</v>
      </c>
      <c r="D337" s="650">
        <v>420297.6477829041</v>
      </c>
    </row>
    <row r="338" spans="1:4" ht="16.5" thickTop="1" thickBot="1">
      <c r="A338" s="666" t="s">
        <v>694</v>
      </c>
      <c r="B338" s="666" t="s">
        <v>92</v>
      </c>
      <c r="C338" s="667" t="s">
        <v>695</v>
      </c>
      <c r="D338" s="650">
        <v>77921.540277116583</v>
      </c>
    </row>
    <row r="339" spans="1:4" ht="16.5" thickTop="1" thickBot="1">
      <c r="A339" s="666" t="s">
        <v>693</v>
      </c>
      <c r="B339" s="666" t="s">
        <v>144</v>
      </c>
      <c r="C339" s="667" t="s">
        <v>2330</v>
      </c>
      <c r="D339" s="650">
        <v>195130.35212077986</v>
      </c>
    </row>
    <row r="340" spans="1:4" ht="31.5" thickTop="1" thickBot="1">
      <c r="A340" s="666" t="s">
        <v>648</v>
      </c>
      <c r="B340" s="666" t="s">
        <v>92</v>
      </c>
      <c r="C340" s="667" t="s">
        <v>1927</v>
      </c>
      <c r="D340" s="650">
        <v>2050925.4330411213</v>
      </c>
    </row>
    <row r="341" spans="1:4" ht="31.5" thickTop="1" thickBot="1">
      <c r="A341" s="666" t="s">
        <v>698</v>
      </c>
      <c r="B341" s="666" t="s">
        <v>92</v>
      </c>
      <c r="C341" s="667" t="s">
        <v>699</v>
      </c>
      <c r="D341" s="650">
        <v>1959254.2027594727</v>
      </c>
    </row>
    <row r="342" spans="1:4" ht="31.5" thickTop="1" thickBot="1">
      <c r="A342" s="666" t="s">
        <v>649</v>
      </c>
      <c r="B342" s="666" t="s">
        <v>92</v>
      </c>
      <c r="C342" s="667" t="s">
        <v>1928</v>
      </c>
      <c r="D342" s="650">
        <v>1222970.956224865</v>
      </c>
    </row>
    <row r="343" spans="1:4" ht="31.5" thickTop="1" thickBot="1">
      <c r="A343" s="666" t="s">
        <v>700</v>
      </c>
      <c r="B343" s="666" t="s">
        <v>92</v>
      </c>
      <c r="C343" s="667" t="s">
        <v>701</v>
      </c>
      <c r="D343" s="650">
        <v>1195910.0548534361</v>
      </c>
    </row>
    <row r="344" spans="1:4" ht="16.5" thickTop="1" thickBot="1">
      <c r="A344" s="666" t="s">
        <v>737</v>
      </c>
      <c r="B344" s="666" t="s">
        <v>387</v>
      </c>
      <c r="C344" s="667" t="s">
        <v>2331</v>
      </c>
      <c r="D344" s="650">
        <v>59890.818188859841</v>
      </c>
    </row>
    <row r="345" spans="1:4" ht="16.5" thickTop="1" thickBot="1">
      <c r="A345" s="666" t="s">
        <v>702</v>
      </c>
      <c r="B345" s="666" t="s">
        <v>377</v>
      </c>
      <c r="C345" s="667" t="s">
        <v>2332</v>
      </c>
      <c r="D345" s="650">
        <v>96687.135865140357</v>
      </c>
    </row>
    <row r="346" spans="1:4" ht="16.5" thickTop="1" thickBot="1">
      <c r="A346" s="666" t="s">
        <v>703</v>
      </c>
      <c r="B346" s="666" t="s">
        <v>144</v>
      </c>
      <c r="C346" s="667" t="s">
        <v>2333</v>
      </c>
      <c r="D346" s="650">
        <v>50662.293925824684</v>
      </c>
    </row>
    <row r="347" spans="1:4" ht="16.5" thickTop="1" thickBot="1">
      <c r="A347" s="666" t="s">
        <v>708</v>
      </c>
      <c r="B347" s="666" t="s">
        <v>92</v>
      </c>
      <c r="C347" s="667" t="s">
        <v>2334</v>
      </c>
      <c r="D347" s="650">
        <v>153871.48816080904</v>
      </c>
    </row>
    <row r="348" spans="1:4" ht="16.5" thickTop="1" thickBot="1">
      <c r="A348" s="666" t="s">
        <v>713</v>
      </c>
      <c r="B348" s="666" t="s">
        <v>144</v>
      </c>
      <c r="C348" s="667" t="s">
        <v>1931</v>
      </c>
      <c r="D348" s="650">
        <v>15999.230741324222</v>
      </c>
    </row>
    <row r="349" spans="1:4" ht="16.5" thickTop="1" thickBot="1">
      <c r="A349" s="666" t="s">
        <v>704</v>
      </c>
      <c r="B349" s="666" t="s">
        <v>144</v>
      </c>
      <c r="C349" s="667" t="s">
        <v>2335</v>
      </c>
      <c r="D349" s="650">
        <v>73061.789589387816</v>
      </c>
    </row>
    <row r="350" spans="1:4" ht="16.5" thickTop="1" thickBot="1">
      <c r="A350" s="666" t="s">
        <v>705</v>
      </c>
      <c r="B350" s="666" t="s">
        <v>144</v>
      </c>
      <c r="C350" s="667" t="s">
        <v>2336</v>
      </c>
      <c r="D350" s="650">
        <v>26455.681196475656</v>
      </c>
    </row>
    <row r="351" spans="1:4" ht="16.5" thickTop="1" thickBot="1">
      <c r="A351" s="666" t="s">
        <v>736</v>
      </c>
      <c r="B351" s="666" t="s">
        <v>144</v>
      </c>
      <c r="C351" s="667" t="s">
        <v>1933</v>
      </c>
      <c r="D351" s="650">
        <v>173071.99512775315</v>
      </c>
    </row>
    <row r="352" spans="1:4" ht="16.5" thickTop="1" thickBot="1">
      <c r="A352" s="666" t="s">
        <v>709</v>
      </c>
      <c r="B352" s="666" t="s">
        <v>144</v>
      </c>
      <c r="C352" s="667" t="s">
        <v>710</v>
      </c>
      <c r="D352" s="650">
        <v>280103.68170622946</v>
      </c>
    </row>
    <row r="353" spans="1:4" ht="16.5" thickTop="1" thickBot="1">
      <c r="A353" s="666" t="s">
        <v>711</v>
      </c>
      <c r="B353" s="666" t="s">
        <v>144</v>
      </c>
      <c r="C353" s="667" t="s">
        <v>712</v>
      </c>
      <c r="D353" s="650">
        <v>831851.35858309234</v>
      </c>
    </row>
    <row r="354" spans="1:4" ht="16.5" thickTop="1" thickBot="1">
      <c r="A354" s="666" t="s">
        <v>707</v>
      </c>
      <c r="B354" s="666" t="s">
        <v>144</v>
      </c>
      <c r="C354" s="667" t="s">
        <v>2337</v>
      </c>
      <c r="D354" s="650">
        <v>6397.5930905392888</v>
      </c>
    </row>
    <row r="355" spans="1:4" ht="16.5" thickTop="1" thickBot="1">
      <c r="A355" s="666" t="s">
        <v>706</v>
      </c>
      <c r="B355" s="666" t="s">
        <v>144</v>
      </c>
      <c r="C355" s="667" t="s">
        <v>1930</v>
      </c>
      <c r="D355" s="650">
        <v>4541.0117320478312</v>
      </c>
    </row>
    <row r="356" spans="1:4" ht="16.5" thickTop="1" thickBot="1">
      <c r="A356" s="666" t="s">
        <v>716</v>
      </c>
      <c r="B356" s="666" t="s">
        <v>144</v>
      </c>
      <c r="C356" s="667" t="s">
        <v>717</v>
      </c>
      <c r="D356" s="650">
        <v>63789.916973017331</v>
      </c>
    </row>
    <row r="357" spans="1:4" ht="16.5" thickTop="1" thickBot="1">
      <c r="A357" s="666" t="s">
        <v>714</v>
      </c>
      <c r="B357" s="666" t="s">
        <v>144</v>
      </c>
      <c r="C357" s="667" t="s">
        <v>2338</v>
      </c>
      <c r="D357" s="650">
        <v>673090.18841769651</v>
      </c>
    </row>
    <row r="358" spans="1:4" ht="16.5" thickTop="1" thickBot="1">
      <c r="A358" s="666" t="s">
        <v>715</v>
      </c>
      <c r="B358" s="666" t="s">
        <v>144</v>
      </c>
      <c r="C358" s="667" t="s">
        <v>2339</v>
      </c>
      <c r="D358" s="650">
        <v>690437.87368619384</v>
      </c>
    </row>
    <row r="359" spans="1:4" ht="16.5" thickTop="1" thickBot="1">
      <c r="A359" s="666" t="s">
        <v>718</v>
      </c>
      <c r="B359" s="666" t="s">
        <v>144</v>
      </c>
      <c r="C359" s="667" t="s">
        <v>719</v>
      </c>
      <c r="D359" s="650">
        <v>187355.0008997712</v>
      </c>
    </row>
    <row r="360" spans="1:4" ht="16.5" thickTop="1" thickBot="1">
      <c r="A360" s="666" t="s">
        <v>720</v>
      </c>
      <c r="B360" s="666" t="s">
        <v>144</v>
      </c>
      <c r="C360" s="667" t="s">
        <v>721</v>
      </c>
      <c r="D360" s="650">
        <v>225717.75123962585</v>
      </c>
    </row>
    <row r="361" spans="1:4" ht="16.5" thickTop="1" thickBot="1">
      <c r="A361" s="666" t="s">
        <v>722</v>
      </c>
      <c r="B361" s="666" t="s">
        <v>144</v>
      </c>
      <c r="C361" s="667" t="s">
        <v>723</v>
      </c>
      <c r="D361" s="650">
        <v>235432.87150103523</v>
      </c>
    </row>
    <row r="362" spans="1:4" ht="16.5" thickTop="1" thickBot="1">
      <c r="A362" s="666" t="s">
        <v>724</v>
      </c>
      <c r="B362" s="666" t="s">
        <v>144</v>
      </c>
      <c r="C362" s="667" t="s">
        <v>725</v>
      </c>
      <c r="D362" s="650">
        <v>428338.92343120015</v>
      </c>
    </row>
    <row r="363" spans="1:4" ht="16.5" thickTop="1" thickBot="1">
      <c r="A363" s="666" t="s">
        <v>726</v>
      </c>
      <c r="B363" s="666" t="s">
        <v>144</v>
      </c>
      <c r="C363" s="667" t="s">
        <v>2340</v>
      </c>
      <c r="D363" s="650">
        <v>227726.34221840621</v>
      </c>
    </row>
    <row r="364" spans="1:4" ht="16.5" thickTop="1" thickBot="1">
      <c r="A364" s="666" t="s">
        <v>738</v>
      </c>
      <c r="B364" s="666" t="s">
        <v>144</v>
      </c>
      <c r="C364" s="667" t="s">
        <v>2341</v>
      </c>
      <c r="D364" s="650">
        <v>179879.75564749143</v>
      </c>
    </row>
    <row r="365" spans="1:4" ht="16.5" thickTop="1" thickBot="1">
      <c r="A365" s="666" t="s">
        <v>727</v>
      </c>
      <c r="B365" s="666" t="s">
        <v>144</v>
      </c>
      <c r="C365" s="667" t="s">
        <v>728</v>
      </c>
      <c r="D365" s="650">
        <v>93379.536368670859</v>
      </c>
    </row>
    <row r="366" spans="1:4" ht="16.5" thickTop="1" thickBot="1">
      <c r="A366" s="666" t="s">
        <v>729</v>
      </c>
      <c r="B366" s="666" t="s">
        <v>144</v>
      </c>
      <c r="C366" s="667" t="s">
        <v>1932</v>
      </c>
      <c r="D366" s="650">
        <v>92813.412353655149</v>
      </c>
    </row>
    <row r="367" spans="1:4" ht="16.5" thickTop="1" thickBot="1">
      <c r="A367" s="666" t="s">
        <v>730</v>
      </c>
      <c r="B367" s="666" t="s">
        <v>92</v>
      </c>
      <c r="C367" s="667" t="s">
        <v>2342</v>
      </c>
      <c r="D367" s="650">
        <v>57673.060986935299</v>
      </c>
    </row>
    <row r="368" spans="1:4" ht="16.5" thickTop="1" thickBot="1">
      <c r="A368" s="666" t="s">
        <v>732</v>
      </c>
      <c r="B368" s="666" t="s">
        <v>92</v>
      </c>
      <c r="C368" s="667" t="s">
        <v>733</v>
      </c>
      <c r="D368" s="650">
        <v>2390.42633941859</v>
      </c>
    </row>
    <row r="369" spans="1:4" ht="16.5" thickTop="1" thickBot="1">
      <c r="A369" s="666" t="s">
        <v>731</v>
      </c>
      <c r="B369" s="666" t="s">
        <v>92</v>
      </c>
      <c r="C369" s="667" t="s">
        <v>2343</v>
      </c>
      <c r="D369" s="650">
        <v>789.63553393020072</v>
      </c>
    </row>
    <row r="370" spans="1:4" ht="16.5" thickTop="1" thickBot="1">
      <c r="A370" s="666" t="s">
        <v>734</v>
      </c>
      <c r="B370" s="666" t="s">
        <v>92</v>
      </c>
      <c r="C370" s="667" t="s">
        <v>735</v>
      </c>
      <c r="D370" s="650">
        <v>56997.415254828869</v>
      </c>
    </row>
    <row r="371" spans="1:4" ht="16.5" thickTop="1" thickBot="1">
      <c r="A371" s="666" t="s">
        <v>741</v>
      </c>
      <c r="B371" s="666" t="s">
        <v>92</v>
      </c>
      <c r="C371" s="667" t="s">
        <v>1934</v>
      </c>
      <c r="D371" s="650">
        <v>49618.341851321908</v>
      </c>
    </row>
    <row r="372" spans="1:4" ht="16.5" thickTop="1" thickBot="1">
      <c r="A372" s="666" t="s">
        <v>739</v>
      </c>
      <c r="B372" s="666" t="s">
        <v>377</v>
      </c>
      <c r="C372" s="667" t="s">
        <v>740</v>
      </c>
      <c r="D372" s="650">
        <v>3031.506265207197</v>
      </c>
    </row>
    <row r="373" spans="1:4" ht="16.5" thickTop="1" thickBot="1">
      <c r="A373" s="192"/>
      <c r="B373" s="192"/>
      <c r="C373" s="197"/>
      <c r="D373" s="193"/>
    </row>
    <row r="374" spans="1:4" ht="15.75" thickTop="1"/>
  </sheetData>
  <sortState xmlns:xlrd2="http://schemas.microsoft.com/office/spreadsheetml/2017/richdata2" ref="A6:D370">
    <sortCondition ref="C6:C370"/>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9" sqref="C9"/>
    </sheetView>
  </sheetViews>
  <sheetFormatPr baseColWidth="10" defaultRowHeight="15"/>
  <cols>
    <col min="1" max="1" width="18" style="157" customWidth="1"/>
    <col min="2" max="2" width="9.140625" customWidth="1"/>
    <col min="3" max="3" width="101.5703125" customWidth="1"/>
    <col min="4" max="4" width="18.28515625" style="183" customWidth="1"/>
  </cols>
  <sheetData>
    <row r="1" spans="1:6" ht="99.75" customHeight="1" thickTop="1" thickBot="1">
      <c r="A1" s="690" t="s">
        <v>1850</v>
      </c>
      <c r="B1" s="691"/>
      <c r="C1" s="691"/>
      <c r="D1" s="692"/>
    </row>
    <row r="2" spans="1:6" ht="16.5" thickTop="1" thickBot="1">
      <c r="A2" s="689" t="s">
        <v>1409</v>
      </c>
      <c r="B2" s="689"/>
      <c r="C2" s="689"/>
      <c r="D2" s="689"/>
    </row>
    <row r="3" spans="1:6" ht="16.5" thickTop="1" thickBot="1">
      <c r="A3" s="693"/>
      <c r="B3" s="693"/>
      <c r="C3" s="693"/>
      <c r="D3" s="693"/>
    </row>
    <row r="4" spans="1:6" ht="16.5" thickTop="1" thickBot="1">
      <c r="A4" s="694"/>
      <c r="B4" s="694"/>
      <c r="C4" s="694"/>
      <c r="D4" s="694"/>
    </row>
    <row r="5" spans="1:6" ht="30" customHeight="1" thickTop="1" thickBot="1">
      <c r="A5" s="199"/>
      <c r="B5" s="100"/>
      <c r="C5" s="101"/>
      <c r="D5" s="187"/>
    </row>
    <row r="6" spans="1:6" ht="30" customHeight="1" thickTop="1" thickBot="1">
      <c r="A6" s="200" t="s">
        <v>1266</v>
      </c>
      <c r="B6" s="100" t="s">
        <v>339</v>
      </c>
      <c r="C6" s="102" t="s">
        <v>2026</v>
      </c>
      <c r="D6" s="652">
        <v>1246.4241458005358</v>
      </c>
    </row>
    <row r="7" spans="1:6" ht="30" customHeight="1" thickTop="1" thickBot="1">
      <c r="A7" s="200" t="s">
        <v>1352</v>
      </c>
      <c r="B7" s="100" t="s">
        <v>339</v>
      </c>
      <c r="C7" s="102" t="s">
        <v>2025</v>
      </c>
      <c r="D7" s="652">
        <v>1246.4241458005358</v>
      </c>
      <c r="E7" s="103"/>
      <c r="F7" s="103"/>
    </row>
    <row r="8" spans="1:6" ht="30" customHeight="1" thickTop="1" thickBot="1">
      <c r="A8" s="200" t="s">
        <v>1364</v>
      </c>
      <c r="B8" s="100" t="s">
        <v>339</v>
      </c>
      <c r="C8" s="102" t="s">
        <v>2027</v>
      </c>
      <c r="D8" s="652">
        <v>1246.4241458005358</v>
      </c>
    </row>
    <row r="9" spans="1:6" ht="30" customHeight="1" thickTop="1" thickBot="1">
      <c r="A9" s="200" t="s">
        <v>1225</v>
      </c>
      <c r="B9" s="100" t="s">
        <v>1223</v>
      </c>
      <c r="C9" s="102" t="s">
        <v>1226</v>
      </c>
      <c r="D9" s="652">
        <v>1246.4241458005358</v>
      </c>
    </row>
    <row r="10" spans="1:6" ht="30" customHeight="1" thickTop="1" thickBot="1">
      <c r="A10" s="200" t="s">
        <v>1388</v>
      </c>
      <c r="B10" s="100" t="s">
        <v>339</v>
      </c>
      <c r="C10" s="102" t="s">
        <v>1389</v>
      </c>
      <c r="D10" s="652">
        <v>1246.4241458005358</v>
      </c>
    </row>
    <row r="11" spans="1:6" ht="30" customHeight="1" thickTop="1" thickBot="1">
      <c r="A11" s="200" t="s">
        <v>1329</v>
      </c>
      <c r="B11" s="100" t="s">
        <v>339</v>
      </c>
      <c r="C11" s="102" t="s">
        <v>1330</v>
      </c>
      <c r="D11" s="652">
        <v>1246.4241458005358</v>
      </c>
    </row>
    <row r="12" spans="1:6" ht="30" customHeight="1" thickTop="1" thickBot="1">
      <c r="A12" s="200" t="s">
        <v>1331</v>
      </c>
      <c r="B12" s="100" t="s">
        <v>339</v>
      </c>
      <c r="C12" s="102" t="s">
        <v>1332</v>
      </c>
      <c r="D12" s="652">
        <v>1246.4241458005358</v>
      </c>
    </row>
    <row r="13" spans="1:6" ht="30" customHeight="1" thickTop="1" thickBot="1">
      <c r="A13" s="200" t="s">
        <v>1333</v>
      </c>
      <c r="B13" s="100" t="s">
        <v>339</v>
      </c>
      <c r="C13" s="102" t="s">
        <v>1334</v>
      </c>
      <c r="D13" s="652">
        <v>1246.4241458005358</v>
      </c>
    </row>
    <row r="14" spans="1:6" ht="30" customHeight="1" thickTop="1" thickBot="1">
      <c r="A14" s="200" t="s">
        <v>1335</v>
      </c>
      <c r="B14" s="100" t="s">
        <v>339</v>
      </c>
      <c r="C14" s="102" t="s">
        <v>1336</v>
      </c>
      <c r="D14" s="652">
        <v>1246.4241458005358</v>
      </c>
    </row>
    <row r="15" spans="1:6" ht="30" customHeight="1" thickTop="1" thickBot="1">
      <c r="A15" s="200" t="s">
        <v>1317</v>
      </c>
      <c r="B15" s="100" t="s">
        <v>339</v>
      </c>
      <c r="C15" s="102" t="s">
        <v>1860</v>
      </c>
      <c r="D15" s="652">
        <v>1246.4241458005358</v>
      </c>
    </row>
    <row r="16" spans="1:6" ht="30" customHeight="1" thickTop="1" thickBot="1">
      <c r="A16" s="200" t="s">
        <v>1227</v>
      </c>
      <c r="B16" s="100" t="s">
        <v>339</v>
      </c>
      <c r="C16" s="102" t="s">
        <v>1228</v>
      </c>
      <c r="D16" s="652">
        <v>1246.4241458005358</v>
      </c>
    </row>
    <row r="17" spans="1:4" ht="30" customHeight="1" thickTop="1" thickBot="1">
      <c r="A17" s="200" t="s">
        <v>1229</v>
      </c>
      <c r="B17" s="100" t="s">
        <v>339</v>
      </c>
      <c r="C17" s="102" t="s">
        <v>1230</v>
      </c>
      <c r="D17" s="652">
        <v>1246.4241458005358</v>
      </c>
    </row>
    <row r="18" spans="1:4" ht="30" customHeight="1" thickTop="1" thickBot="1">
      <c r="A18" s="200" t="s">
        <v>1231</v>
      </c>
      <c r="B18" s="100" t="s">
        <v>339</v>
      </c>
      <c r="C18" s="102" t="s">
        <v>1232</v>
      </c>
      <c r="D18" s="652">
        <v>1246.4241458005358</v>
      </c>
    </row>
    <row r="19" spans="1:4" ht="30" customHeight="1" thickTop="1" thickBot="1">
      <c r="A19" s="200" t="s">
        <v>1235</v>
      </c>
      <c r="B19" s="100" t="s">
        <v>339</v>
      </c>
      <c r="C19" s="102" t="s">
        <v>1236</v>
      </c>
      <c r="D19" s="652">
        <v>1246.4241458005358</v>
      </c>
    </row>
    <row r="20" spans="1:4" ht="30" customHeight="1" thickTop="1" thickBot="1">
      <c r="A20" s="200" t="s">
        <v>1407</v>
      </c>
      <c r="B20" s="100" t="s">
        <v>339</v>
      </c>
      <c r="C20" s="102" t="s">
        <v>1869</v>
      </c>
      <c r="D20" s="652">
        <v>1246.4241458005358</v>
      </c>
    </row>
    <row r="21" spans="1:4" ht="30" customHeight="1" thickTop="1" thickBot="1">
      <c r="A21" s="200" t="s">
        <v>1239</v>
      </c>
      <c r="B21" s="100" t="s">
        <v>339</v>
      </c>
      <c r="C21" s="102" t="s">
        <v>1240</v>
      </c>
      <c r="D21" s="652">
        <v>1280.9994309733838</v>
      </c>
    </row>
    <row r="22" spans="1:4" ht="30" customHeight="1" thickTop="1" thickBot="1">
      <c r="A22" s="200" t="s">
        <v>1390</v>
      </c>
      <c r="B22" s="100" t="s">
        <v>339</v>
      </c>
      <c r="C22" s="102" t="s">
        <v>1391</v>
      </c>
      <c r="D22" s="652">
        <v>1280.9994309733838</v>
      </c>
    </row>
    <row r="23" spans="1:4" ht="30" customHeight="1" thickTop="1" thickBot="1">
      <c r="A23" s="200" t="s">
        <v>1247</v>
      </c>
      <c r="B23" s="100" t="s">
        <v>339</v>
      </c>
      <c r="C23" s="102" t="s">
        <v>1248</v>
      </c>
      <c r="D23" s="652">
        <v>1246.4241458005358</v>
      </c>
    </row>
    <row r="24" spans="1:4" ht="30" customHeight="1" thickTop="1" thickBot="1">
      <c r="A24" s="200" t="s">
        <v>1269</v>
      </c>
      <c r="B24" s="100" t="s">
        <v>339</v>
      </c>
      <c r="C24" s="102" t="s">
        <v>1270</v>
      </c>
      <c r="D24" s="652">
        <v>1246.4241458005358</v>
      </c>
    </row>
    <row r="25" spans="1:4" ht="30" customHeight="1" thickTop="1" thickBot="1">
      <c r="A25" s="200" t="s">
        <v>1241</v>
      </c>
      <c r="B25" s="100" t="s">
        <v>339</v>
      </c>
      <c r="C25" s="102" t="s">
        <v>1242</v>
      </c>
      <c r="D25" s="652">
        <v>1246.4241458005358</v>
      </c>
    </row>
    <row r="26" spans="1:4" ht="30" customHeight="1" thickTop="1" thickBot="1">
      <c r="A26" s="200" t="s">
        <v>1246</v>
      </c>
      <c r="B26" s="100" t="s">
        <v>339</v>
      </c>
      <c r="C26" s="102" t="s">
        <v>1242</v>
      </c>
      <c r="D26" s="652">
        <v>1246.4241458005358</v>
      </c>
    </row>
    <row r="27" spans="1:4" ht="30" customHeight="1" thickTop="1" thickBot="1">
      <c r="A27" s="200" t="s">
        <v>1303</v>
      </c>
      <c r="B27" s="100" t="s">
        <v>339</v>
      </c>
      <c r="C27" s="102" t="s">
        <v>1304</v>
      </c>
      <c r="D27" s="652">
        <v>1246.4241458005358</v>
      </c>
    </row>
    <row r="28" spans="1:4" ht="30" customHeight="1" thickTop="1" thickBot="1">
      <c r="A28" s="200" t="s">
        <v>1249</v>
      </c>
      <c r="B28" s="100" t="s">
        <v>339</v>
      </c>
      <c r="C28" s="102" t="s">
        <v>1250</v>
      </c>
      <c r="D28" s="652">
        <v>1246.4241458005358</v>
      </c>
    </row>
    <row r="29" spans="1:4" ht="30" customHeight="1" thickTop="1" thickBot="1">
      <c r="A29" s="200" t="s">
        <v>1254</v>
      </c>
      <c r="B29" s="100" t="s">
        <v>339</v>
      </c>
      <c r="C29" s="102" t="s">
        <v>1255</v>
      </c>
      <c r="D29" s="652">
        <v>1246.4241458005358</v>
      </c>
    </row>
    <row r="30" spans="1:4" ht="30" customHeight="1" thickTop="1" thickBot="1">
      <c r="A30" s="200" t="s">
        <v>1252</v>
      </c>
      <c r="B30" s="100" t="s">
        <v>339</v>
      </c>
      <c r="C30" s="102" t="s">
        <v>1253</v>
      </c>
      <c r="D30" s="652">
        <v>1246.4241458005358</v>
      </c>
    </row>
    <row r="31" spans="1:4" ht="30" customHeight="1" thickTop="1" thickBot="1">
      <c r="A31" s="200" t="s">
        <v>1267</v>
      </c>
      <c r="B31" s="100" t="s">
        <v>339</v>
      </c>
      <c r="C31" s="102" t="s">
        <v>1268</v>
      </c>
      <c r="D31" s="652">
        <v>1246.4241458005358</v>
      </c>
    </row>
    <row r="32" spans="1:4" ht="30" customHeight="1" thickTop="1" thickBot="1">
      <c r="A32" s="200" t="s">
        <v>1256</v>
      </c>
      <c r="B32" s="100" t="s">
        <v>339</v>
      </c>
      <c r="C32" s="102" t="s">
        <v>1257</v>
      </c>
      <c r="D32" s="652">
        <v>1246.4241458005358</v>
      </c>
    </row>
    <row r="33" spans="1:4" ht="30" customHeight="1" thickTop="1" thickBot="1">
      <c r="A33" s="200" t="s">
        <v>1272</v>
      </c>
      <c r="B33" s="100" t="s">
        <v>339</v>
      </c>
      <c r="C33" s="102" t="s">
        <v>1257</v>
      </c>
      <c r="D33" s="652">
        <v>1246.4241458005358</v>
      </c>
    </row>
    <row r="34" spans="1:4" ht="30" customHeight="1" thickTop="1" thickBot="1">
      <c r="A34" s="200" t="s">
        <v>1273</v>
      </c>
      <c r="B34" s="100" t="s">
        <v>339</v>
      </c>
      <c r="C34" s="102" t="s">
        <v>1274</v>
      </c>
      <c r="D34" s="652">
        <v>1246.4241458005358</v>
      </c>
    </row>
    <row r="35" spans="1:4" ht="30" customHeight="1" thickTop="1" thickBot="1">
      <c r="A35" s="200" t="s">
        <v>1323</v>
      </c>
      <c r="B35" s="100" t="s">
        <v>339</v>
      </c>
      <c r="C35" s="102" t="s">
        <v>1864</v>
      </c>
      <c r="D35" s="652">
        <v>1246.4241458005358</v>
      </c>
    </row>
    <row r="36" spans="1:4" ht="30" customHeight="1" thickTop="1" thickBot="1">
      <c r="A36" s="200" t="s">
        <v>1404</v>
      </c>
      <c r="B36" s="100" t="s">
        <v>339</v>
      </c>
      <c r="C36" s="102" t="s">
        <v>1405</v>
      </c>
      <c r="D36" s="652">
        <v>1246.4241458005358</v>
      </c>
    </row>
    <row r="37" spans="1:4" ht="30" customHeight="1" thickTop="1" thickBot="1">
      <c r="A37" s="200" t="s">
        <v>1385</v>
      </c>
      <c r="B37" s="100" t="s">
        <v>339</v>
      </c>
      <c r="C37" s="102" t="s">
        <v>1386</v>
      </c>
      <c r="D37" s="652">
        <v>1246.4241458005358</v>
      </c>
    </row>
    <row r="38" spans="1:4" ht="30" customHeight="1" thickTop="1" thickBot="1">
      <c r="A38" s="200" t="s">
        <v>1264</v>
      </c>
      <c r="B38" s="100" t="s">
        <v>339</v>
      </c>
      <c r="C38" s="102" t="s">
        <v>1265</v>
      </c>
      <c r="D38" s="652">
        <v>1246.4241458005358</v>
      </c>
    </row>
    <row r="39" spans="1:4" ht="30" customHeight="1" thickTop="1" thickBot="1">
      <c r="A39" s="200" t="s">
        <v>1221</v>
      </c>
      <c r="B39" s="100" t="s">
        <v>1223</v>
      </c>
      <c r="C39" s="102" t="s">
        <v>1280</v>
      </c>
      <c r="D39" s="652">
        <v>1246.4241458005358</v>
      </c>
    </row>
    <row r="40" spans="1:4" ht="30" customHeight="1" thickTop="1" thickBot="1">
      <c r="A40" s="200" t="s">
        <v>1261</v>
      </c>
      <c r="B40" s="100" t="s">
        <v>339</v>
      </c>
      <c r="C40" s="102" t="s">
        <v>1262</v>
      </c>
      <c r="D40" s="652">
        <v>1246.4241458005358</v>
      </c>
    </row>
    <row r="41" spans="1:4" ht="30" customHeight="1" thickTop="1" thickBot="1">
      <c r="A41" s="200" t="s">
        <v>1259</v>
      </c>
      <c r="B41" s="100" t="s">
        <v>339</v>
      </c>
      <c r="C41" s="102" t="s">
        <v>1260</v>
      </c>
      <c r="D41" s="652">
        <v>1246.4241458005358</v>
      </c>
    </row>
    <row r="42" spans="1:4" ht="30" customHeight="1" thickTop="1" thickBot="1">
      <c r="A42" s="200" t="s">
        <v>1392</v>
      </c>
      <c r="B42" s="100" t="s">
        <v>339</v>
      </c>
      <c r="C42" s="102" t="s">
        <v>1260</v>
      </c>
      <c r="D42" s="652">
        <v>1246.4241458005358</v>
      </c>
    </row>
    <row r="43" spans="1:4" ht="30" customHeight="1" thickTop="1" thickBot="1">
      <c r="A43" s="200" t="s">
        <v>1233</v>
      </c>
      <c r="B43" s="100" t="s">
        <v>339</v>
      </c>
      <c r="C43" s="102" t="s">
        <v>1234</v>
      </c>
      <c r="D43" s="652">
        <v>1246.4241458005358</v>
      </c>
    </row>
    <row r="44" spans="1:4" ht="30" customHeight="1" thickTop="1" thickBot="1">
      <c r="A44" s="200" t="s">
        <v>1387</v>
      </c>
      <c r="B44" s="100" t="s">
        <v>339</v>
      </c>
      <c r="C44" s="102" t="s">
        <v>1234</v>
      </c>
      <c r="D44" s="652">
        <v>1246.4241458005358</v>
      </c>
    </row>
    <row r="45" spans="1:4" ht="30" customHeight="1" thickTop="1" thickBot="1">
      <c r="A45" s="200" t="s">
        <v>1278</v>
      </c>
      <c r="B45" s="100" t="s">
        <v>339</v>
      </c>
      <c r="C45" s="102" t="s">
        <v>1279</v>
      </c>
      <c r="D45" s="652">
        <v>1246.4241458005358</v>
      </c>
    </row>
    <row r="46" spans="1:4" ht="30" customHeight="1" thickTop="1" thickBot="1">
      <c r="A46" s="200" t="s">
        <v>1287</v>
      </c>
      <c r="B46" s="100" t="s">
        <v>339</v>
      </c>
      <c r="C46" s="102" t="s">
        <v>1288</v>
      </c>
      <c r="D46" s="652">
        <v>1246.4241458005358</v>
      </c>
    </row>
    <row r="47" spans="1:4" ht="30" customHeight="1" thickTop="1" thickBot="1">
      <c r="A47" s="200" t="s">
        <v>1291</v>
      </c>
      <c r="B47" s="100" t="s">
        <v>339</v>
      </c>
      <c r="C47" s="102" t="s">
        <v>1292</v>
      </c>
      <c r="D47" s="652">
        <v>1246.4241458005358</v>
      </c>
    </row>
    <row r="48" spans="1:4" ht="30" customHeight="1" thickTop="1" thickBot="1">
      <c r="A48" s="200" t="s">
        <v>1283</v>
      </c>
      <c r="B48" s="100" t="s">
        <v>1223</v>
      </c>
      <c r="C48" s="102" t="s">
        <v>1284</v>
      </c>
      <c r="D48" s="652">
        <v>1246.4241458005358</v>
      </c>
    </row>
    <row r="49" spans="1:4" ht="30" customHeight="1" thickTop="1" thickBot="1">
      <c r="A49" s="200" t="s">
        <v>1281</v>
      </c>
      <c r="B49" s="100" t="s">
        <v>339</v>
      </c>
      <c r="C49" s="102" t="s">
        <v>1282</v>
      </c>
      <c r="D49" s="652">
        <v>1246.4241458005358</v>
      </c>
    </row>
    <row r="50" spans="1:4" ht="30" customHeight="1" thickTop="1" thickBot="1">
      <c r="A50" s="200" t="s">
        <v>1285</v>
      </c>
      <c r="B50" s="100" t="s">
        <v>339</v>
      </c>
      <c r="C50" s="102" t="s">
        <v>1286</v>
      </c>
      <c r="D50" s="652">
        <v>1246.4241458005358</v>
      </c>
    </row>
    <row r="51" spans="1:4" ht="30" customHeight="1" thickTop="1" thickBot="1">
      <c r="A51" s="200" t="s">
        <v>1314</v>
      </c>
      <c r="B51" s="100" t="s">
        <v>1306</v>
      </c>
      <c r="C51" s="102" t="s">
        <v>1315</v>
      </c>
      <c r="D51" s="652">
        <v>1246.4241458005358</v>
      </c>
    </row>
    <row r="52" spans="1:4" ht="30" customHeight="1" thickTop="1" thickBot="1">
      <c r="A52" s="200" t="s">
        <v>1316</v>
      </c>
      <c r="B52" s="100" t="s">
        <v>1306</v>
      </c>
      <c r="C52" s="102" t="s">
        <v>1315</v>
      </c>
      <c r="D52" s="652">
        <v>1246.4241458005358</v>
      </c>
    </row>
    <row r="53" spans="1:4" ht="30" customHeight="1" thickTop="1" thickBot="1">
      <c r="A53" s="200" t="s">
        <v>1289</v>
      </c>
      <c r="B53" s="100" t="s">
        <v>339</v>
      </c>
      <c r="C53" s="102" t="s">
        <v>1290</v>
      </c>
      <c r="D53" s="652">
        <v>1246.4241458005358</v>
      </c>
    </row>
    <row r="54" spans="1:4" ht="30" customHeight="1" thickTop="1" thickBot="1">
      <c r="A54" s="200" t="s">
        <v>1293</v>
      </c>
      <c r="B54" s="100" t="s">
        <v>339</v>
      </c>
      <c r="C54" s="102" t="s">
        <v>1294</v>
      </c>
      <c r="D54" s="652">
        <v>1246.4241458005358</v>
      </c>
    </row>
    <row r="55" spans="1:4" ht="30" customHeight="1" thickTop="1" thickBot="1">
      <c r="A55" s="200" t="s">
        <v>1378</v>
      </c>
      <c r="B55" s="100" t="s">
        <v>339</v>
      </c>
      <c r="C55" s="102" t="s">
        <v>2029</v>
      </c>
      <c r="D55" s="652">
        <v>1246.4241458005358</v>
      </c>
    </row>
    <row r="56" spans="1:4" ht="30" customHeight="1" thickTop="1" thickBot="1">
      <c r="A56" s="200" t="s">
        <v>1379</v>
      </c>
      <c r="B56" s="100" t="s">
        <v>339</v>
      </c>
      <c r="C56" s="102" t="s">
        <v>2030</v>
      </c>
      <c r="D56" s="652">
        <v>1246.4241458005358</v>
      </c>
    </row>
    <row r="57" spans="1:4" ht="30" customHeight="1" thickTop="1" thickBot="1">
      <c r="A57" s="200" t="s">
        <v>1380</v>
      </c>
      <c r="B57" s="100" t="s">
        <v>339</v>
      </c>
      <c r="C57" s="102" t="s">
        <v>2031</v>
      </c>
      <c r="D57" s="652">
        <v>1246.4241458005358</v>
      </c>
    </row>
    <row r="58" spans="1:4" ht="30" customHeight="1" thickTop="1" thickBot="1">
      <c r="A58" s="200" t="s">
        <v>1357</v>
      </c>
      <c r="B58" s="100" t="s">
        <v>339</v>
      </c>
      <c r="C58" s="102" t="s">
        <v>1867</v>
      </c>
      <c r="D58" s="652">
        <v>1246.4241458005358</v>
      </c>
    </row>
    <row r="59" spans="1:4" ht="30" customHeight="1" thickTop="1" thickBot="1">
      <c r="A59" s="200" t="s">
        <v>1295</v>
      </c>
      <c r="B59" s="100" t="s">
        <v>339</v>
      </c>
      <c r="C59" s="102" t="s">
        <v>1296</v>
      </c>
      <c r="D59" s="652">
        <v>1280.9994309733838</v>
      </c>
    </row>
    <row r="60" spans="1:4" ht="30" customHeight="1" thickTop="1" thickBot="1">
      <c r="A60" s="200" t="s">
        <v>1376</v>
      </c>
      <c r="B60" s="100" t="s">
        <v>339</v>
      </c>
      <c r="C60" s="102" t="s">
        <v>1377</v>
      </c>
      <c r="D60" s="652">
        <v>1246.4241458005358</v>
      </c>
    </row>
    <row r="61" spans="1:4" ht="30" customHeight="1" thickTop="1" thickBot="1">
      <c r="A61" s="200" t="s">
        <v>1362</v>
      </c>
      <c r="B61" s="100" t="s">
        <v>339</v>
      </c>
      <c r="C61" s="102" t="s">
        <v>1363</v>
      </c>
      <c r="D61" s="652">
        <v>1246.4241458005358</v>
      </c>
    </row>
    <row r="62" spans="1:4" ht="30" customHeight="1" thickTop="1" thickBot="1">
      <c r="A62" s="200" t="s">
        <v>1369</v>
      </c>
      <c r="B62" s="100" t="s">
        <v>339</v>
      </c>
      <c r="C62" s="102" t="s">
        <v>1370</v>
      </c>
      <c r="D62" s="652">
        <v>1246.4241458005358</v>
      </c>
    </row>
    <row r="63" spans="1:4" ht="30" customHeight="1" thickTop="1" thickBot="1">
      <c r="A63" s="200" t="s">
        <v>1373</v>
      </c>
      <c r="B63" s="100" t="s">
        <v>339</v>
      </c>
      <c r="C63" s="102" t="s">
        <v>1374</v>
      </c>
      <c r="D63" s="652">
        <v>1246.4241458005358</v>
      </c>
    </row>
    <row r="64" spans="1:4" ht="30" customHeight="1" thickTop="1" thickBot="1">
      <c r="A64" s="200" t="s">
        <v>1360</v>
      </c>
      <c r="B64" s="100" t="s">
        <v>339</v>
      </c>
      <c r="C64" s="102" t="s">
        <v>1361</v>
      </c>
      <c r="D64" s="652">
        <v>1246.4241458005358</v>
      </c>
    </row>
    <row r="65" spans="1:4" ht="30" customHeight="1" thickTop="1" thickBot="1">
      <c r="A65" s="200" t="s">
        <v>1297</v>
      </c>
      <c r="B65" s="100" t="s">
        <v>339</v>
      </c>
      <c r="C65" s="102" t="s">
        <v>1298</v>
      </c>
      <c r="D65" s="652">
        <v>1246.4241458005358</v>
      </c>
    </row>
    <row r="66" spans="1:4" ht="30" customHeight="1" thickTop="1" thickBot="1">
      <c r="A66" s="200" t="s">
        <v>1367</v>
      </c>
      <c r="B66" s="100" t="s">
        <v>339</v>
      </c>
      <c r="C66" s="102" t="s">
        <v>1368</v>
      </c>
      <c r="D66" s="652">
        <v>1246.4241458005358</v>
      </c>
    </row>
    <row r="67" spans="1:4" ht="30" customHeight="1" thickTop="1" thickBot="1">
      <c r="A67" s="200" t="s">
        <v>1371</v>
      </c>
      <c r="B67" s="100" t="s">
        <v>339</v>
      </c>
      <c r="C67" s="102" t="s">
        <v>1372</v>
      </c>
      <c r="D67" s="652">
        <v>1246.4241458005358</v>
      </c>
    </row>
    <row r="68" spans="1:4" ht="30" customHeight="1" thickTop="1" thickBot="1">
      <c r="A68" s="200" t="s">
        <v>1343</v>
      </c>
      <c r="B68" s="100" t="s">
        <v>339</v>
      </c>
      <c r="C68" s="102" t="s">
        <v>1344</v>
      </c>
      <c r="D68" s="652">
        <v>1246.4241458005358</v>
      </c>
    </row>
    <row r="69" spans="1:4" ht="30" customHeight="1" thickTop="1" thickBot="1">
      <c r="A69" s="200" t="s">
        <v>1383</v>
      </c>
      <c r="B69" s="100" t="s">
        <v>339</v>
      </c>
      <c r="C69" s="102" t="s">
        <v>2033</v>
      </c>
      <c r="D69" s="652">
        <v>1246.4241458005358</v>
      </c>
    </row>
    <row r="70" spans="1:4" ht="30" customHeight="1" thickTop="1" thickBot="1">
      <c r="A70" s="200" t="s">
        <v>1384</v>
      </c>
      <c r="B70" s="100" t="s">
        <v>339</v>
      </c>
      <c r="C70" s="102" t="s">
        <v>2034</v>
      </c>
      <c r="D70" s="652">
        <v>1246.4241458005358</v>
      </c>
    </row>
    <row r="71" spans="1:4" ht="30" customHeight="1" thickTop="1" thickBot="1">
      <c r="A71" s="200" t="s">
        <v>1381</v>
      </c>
      <c r="B71" s="100" t="s">
        <v>339</v>
      </c>
      <c r="C71" s="102" t="s">
        <v>2035</v>
      </c>
      <c r="D71" s="652">
        <v>1246.4241458005358</v>
      </c>
    </row>
    <row r="72" spans="1:4" ht="30" customHeight="1" thickTop="1" thickBot="1">
      <c r="A72" s="200" t="s">
        <v>1382</v>
      </c>
      <c r="B72" s="100" t="s">
        <v>339</v>
      </c>
      <c r="C72" s="102" t="s">
        <v>2036</v>
      </c>
      <c r="D72" s="652">
        <v>1246.4241458005358</v>
      </c>
    </row>
    <row r="73" spans="1:4" ht="30" customHeight="1" thickTop="1" thickBot="1">
      <c r="A73" s="200" t="s">
        <v>1350</v>
      </c>
      <c r="B73" s="100" t="s">
        <v>339</v>
      </c>
      <c r="C73" s="102" t="s">
        <v>1351</v>
      </c>
      <c r="D73" s="652">
        <v>1246.4241458005358</v>
      </c>
    </row>
    <row r="74" spans="1:4" ht="30" customHeight="1" thickTop="1" thickBot="1">
      <c r="A74" s="200" t="s">
        <v>1349</v>
      </c>
      <c r="B74" s="100" t="s">
        <v>339</v>
      </c>
      <c r="C74" s="102" t="s">
        <v>1866</v>
      </c>
      <c r="D74" s="652">
        <v>1246.4241458005358</v>
      </c>
    </row>
    <row r="75" spans="1:4" ht="30" customHeight="1" thickTop="1" thickBot="1">
      <c r="A75" s="200" t="s">
        <v>1347</v>
      </c>
      <c r="B75" s="100" t="s">
        <v>339</v>
      </c>
      <c r="C75" s="102" t="s">
        <v>1348</v>
      </c>
      <c r="D75" s="652">
        <v>1246.4241458005358</v>
      </c>
    </row>
    <row r="76" spans="1:4" ht="30" customHeight="1" thickTop="1" thickBot="1">
      <c r="A76" s="200" t="s">
        <v>1375</v>
      </c>
      <c r="B76" s="100" t="s">
        <v>339</v>
      </c>
      <c r="C76" s="102" t="s">
        <v>2028</v>
      </c>
      <c r="D76" s="652">
        <v>1246.4241458005358</v>
      </c>
    </row>
    <row r="77" spans="1:4" ht="30" customHeight="1" thickTop="1" thickBot="1">
      <c r="A77" s="200" t="s">
        <v>1353</v>
      </c>
      <c r="B77" s="100" t="s">
        <v>339</v>
      </c>
      <c r="C77" s="102" t="s">
        <v>1354</v>
      </c>
      <c r="D77" s="652">
        <v>1246.4241458005358</v>
      </c>
    </row>
    <row r="78" spans="1:4" ht="30" customHeight="1" thickTop="1" thickBot="1">
      <c r="A78" s="200" t="s">
        <v>1355</v>
      </c>
      <c r="B78" s="100" t="s">
        <v>339</v>
      </c>
      <c r="C78" s="102" t="s">
        <v>1356</v>
      </c>
      <c r="D78" s="652">
        <v>1246.4241458005358</v>
      </c>
    </row>
    <row r="79" spans="1:4" ht="30" customHeight="1" thickTop="1" thickBot="1">
      <c r="A79" s="200" t="s">
        <v>1358</v>
      </c>
      <c r="B79" s="100" t="s">
        <v>339</v>
      </c>
      <c r="C79" s="102" t="s">
        <v>1359</v>
      </c>
      <c r="D79" s="652">
        <v>1246.4241458005358</v>
      </c>
    </row>
    <row r="80" spans="1:4" ht="30" customHeight="1" thickTop="1" thickBot="1">
      <c r="A80" s="200" t="s">
        <v>1337</v>
      </c>
      <c r="B80" s="100" t="s">
        <v>339</v>
      </c>
      <c r="C80" s="102" t="s">
        <v>1338</v>
      </c>
      <c r="D80" s="652">
        <v>1246.4241458005358</v>
      </c>
    </row>
    <row r="81" spans="1:6" ht="30" customHeight="1" thickTop="1" thickBot="1">
      <c r="A81" s="200" t="s">
        <v>1341</v>
      </c>
      <c r="B81" s="100" t="s">
        <v>339</v>
      </c>
      <c r="C81" s="102" t="s">
        <v>1342</v>
      </c>
      <c r="D81" s="652">
        <v>1246.4241458005358</v>
      </c>
    </row>
    <row r="82" spans="1:6" ht="30" customHeight="1" thickTop="1" thickBot="1">
      <c r="A82" s="200" t="s">
        <v>1345</v>
      </c>
      <c r="B82" s="100" t="s">
        <v>339</v>
      </c>
      <c r="C82" s="102" t="s">
        <v>1346</v>
      </c>
      <c r="D82" s="652">
        <v>1246.4241458005358</v>
      </c>
    </row>
    <row r="83" spans="1:6" ht="30" customHeight="1" thickTop="1" thickBot="1">
      <c r="A83" s="200" t="s">
        <v>1339</v>
      </c>
      <c r="B83" s="100" t="s">
        <v>339</v>
      </c>
      <c r="C83" s="102" t="s">
        <v>1340</v>
      </c>
      <c r="D83" s="652">
        <v>1246.4241458005358</v>
      </c>
    </row>
    <row r="84" spans="1:6" ht="30" customHeight="1" thickTop="1" thickBot="1">
      <c r="A84" s="200" t="s">
        <v>1305</v>
      </c>
      <c r="B84" s="100" t="s">
        <v>339</v>
      </c>
      <c r="C84" s="102" t="s">
        <v>1307</v>
      </c>
      <c r="D84" s="652">
        <v>1246.4241458005358</v>
      </c>
    </row>
    <row r="85" spans="1:6" ht="30" customHeight="1" thickTop="1" thickBot="1">
      <c r="A85" s="200" t="s">
        <v>1308</v>
      </c>
      <c r="B85" s="100" t="s">
        <v>339</v>
      </c>
      <c r="C85" s="102" t="s">
        <v>1859</v>
      </c>
      <c r="D85" s="652">
        <v>1246.4241458005358</v>
      </c>
    </row>
    <row r="86" spans="1:6" ht="30" customHeight="1" thickTop="1" thickBot="1">
      <c r="A86" s="200" t="s">
        <v>1309</v>
      </c>
      <c r="B86" s="100" t="s">
        <v>1306</v>
      </c>
      <c r="C86" s="102" t="s">
        <v>1310</v>
      </c>
      <c r="D86" s="652">
        <v>1246.4241458005358</v>
      </c>
    </row>
    <row r="87" spans="1:6" ht="30" customHeight="1" thickTop="1" thickBot="1">
      <c r="A87" s="200" t="s">
        <v>1311</v>
      </c>
      <c r="B87" s="100" t="s">
        <v>339</v>
      </c>
      <c r="C87" s="102" t="s">
        <v>1312</v>
      </c>
      <c r="D87" s="652">
        <v>1246.4241458005358</v>
      </c>
    </row>
    <row r="88" spans="1:6" ht="30" customHeight="1" thickTop="1" thickBot="1">
      <c r="A88" s="200" t="s">
        <v>1313</v>
      </c>
      <c r="B88" s="100" t="s">
        <v>339</v>
      </c>
      <c r="C88" s="102" t="s">
        <v>1312</v>
      </c>
      <c r="D88" s="652">
        <v>1246.4241458005358</v>
      </c>
    </row>
    <row r="89" spans="1:6" ht="30" customHeight="1" thickTop="1" thickBot="1">
      <c r="A89" s="200" t="s">
        <v>1243</v>
      </c>
      <c r="B89" s="100" t="s">
        <v>339</v>
      </c>
      <c r="C89" s="102" t="s">
        <v>1852</v>
      </c>
      <c r="D89" s="652">
        <v>1246.4241458005358</v>
      </c>
    </row>
    <row r="90" spans="1:6" ht="30" customHeight="1" thickTop="1" thickBot="1">
      <c r="A90" s="200" t="s">
        <v>1365</v>
      </c>
      <c r="B90" s="100" t="s">
        <v>339</v>
      </c>
      <c r="C90" s="102" t="s">
        <v>1366</v>
      </c>
      <c r="D90" s="652">
        <v>1246.4241458005358</v>
      </c>
    </row>
    <row r="91" spans="1:6" ht="30" customHeight="1" thickTop="1" thickBot="1">
      <c r="A91" s="200" t="s">
        <v>1244</v>
      </c>
      <c r="B91" s="100" t="s">
        <v>339</v>
      </c>
      <c r="C91" s="102" t="s">
        <v>1245</v>
      </c>
      <c r="D91" s="652">
        <v>1246.4241458005358</v>
      </c>
    </row>
    <row r="92" spans="1:6" ht="30" customHeight="1" thickTop="1" thickBot="1">
      <c r="A92" s="200" t="s">
        <v>1277</v>
      </c>
      <c r="B92" s="100" t="s">
        <v>339</v>
      </c>
      <c r="C92" s="102" t="s">
        <v>1858</v>
      </c>
      <c r="D92" s="652">
        <v>1246.4241458005358</v>
      </c>
      <c r="E92" s="103"/>
      <c r="F92" s="103"/>
    </row>
    <row r="93" spans="1:6" ht="30" customHeight="1" thickTop="1" thickBot="1">
      <c r="A93" s="200" t="s">
        <v>1408</v>
      </c>
      <c r="B93" s="100" t="s">
        <v>1406</v>
      </c>
      <c r="C93" s="102" t="s">
        <v>1870</v>
      </c>
      <c r="D93" s="652">
        <v>1101.3462450371094</v>
      </c>
    </row>
    <row r="94" spans="1:6" ht="30" customHeight="1" thickTop="1" thickBot="1">
      <c r="A94" s="200" t="s">
        <v>1399</v>
      </c>
      <c r="B94" s="100" t="s">
        <v>92</v>
      </c>
      <c r="C94" s="102" t="s">
        <v>1868</v>
      </c>
      <c r="D94" s="652">
        <v>316934.14003876515</v>
      </c>
    </row>
    <row r="95" spans="1:6" ht="30" customHeight="1" thickTop="1" thickBot="1">
      <c r="A95" s="200" t="s">
        <v>1222</v>
      </c>
      <c r="B95" s="100" t="s">
        <v>1223</v>
      </c>
      <c r="C95" s="102" t="s">
        <v>1224</v>
      </c>
      <c r="D95" s="652">
        <v>110.1177029720412</v>
      </c>
    </row>
    <row r="96" spans="1:6" ht="30" customHeight="1" thickTop="1" thickBot="1">
      <c r="A96" s="200" t="s">
        <v>1631</v>
      </c>
      <c r="B96" s="100" t="s">
        <v>339</v>
      </c>
      <c r="C96" s="102" t="s">
        <v>1851</v>
      </c>
      <c r="D96" s="652">
        <v>1280.9994309733838</v>
      </c>
    </row>
    <row r="97" spans="1:6" ht="30" customHeight="1" thickTop="1" thickBot="1">
      <c r="A97" s="200" t="s">
        <v>1412</v>
      </c>
      <c r="B97" s="100" t="s">
        <v>339</v>
      </c>
      <c r="C97" s="102" t="s">
        <v>1411</v>
      </c>
      <c r="D97" s="652">
        <v>1264.0361177439634</v>
      </c>
    </row>
    <row r="98" spans="1:6" ht="30" customHeight="1" thickTop="1" thickBot="1">
      <c r="A98" s="200" t="s">
        <v>1237</v>
      </c>
      <c r="B98" s="100" t="s">
        <v>92</v>
      </c>
      <c r="C98" s="102" t="s">
        <v>1238</v>
      </c>
      <c r="D98" s="652">
        <v>26215.55132743518</v>
      </c>
    </row>
    <row r="99" spans="1:6" ht="30" customHeight="1" thickTop="1" thickBot="1">
      <c r="A99" s="200" t="s">
        <v>1251</v>
      </c>
      <c r="B99" s="100" t="s">
        <v>339</v>
      </c>
      <c r="C99" s="102" t="s">
        <v>1853</v>
      </c>
      <c r="D99" s="652">
        <v>1574.9652929273075</v>
      </c>
    </row>
    <row r="100" spans="1:6" ht="30" customHeight="1" thickTop="1" thickBot="1">
      <c r="A100" s="200" t="s">
        <v>1320</v>
      </c>
      <c r="B100" s="100" t="s">
        <v>1306</v>
      </c>
      <c r="C100" s="102" t="s">
        <v>1863</v>
      </c>
      <c r="D100" s="652">
        <v>1422.5492968375679</v>
      </c>
    </row>
    <row r="101" spans="1:6" ht="30" customHeight="1" thickTop="1" thickBot="1">
      <c r="A101" s="200" t="s">
        <v>1393</v>
      </c>
      <c r="B101" s="100" t="s">
        <v>339</v>
      </c>
      <c r="C101" s="102" t="s">
        <v>1394</v>
      </c>
      <c r="D101" s="652">
        <v>6845.1690196955851</v>
      </c>
    </row>
    <row r="102" spans="1:6" ht="30" customHeight="1" thickTop="1" thickBot="1">
      <c r="A102" s="200" t="s">
        <v>1395</v>
      </c>
      <c r="B102" s="100" t="s">
        <v>141</v>
      </c>
      <c r="C102" s="102" t="s">
        <v>1396</v>
      </c>
      <c r="D102" s="652">
        <v>174516.24762771718</v>
      </c>
    </row>
    <row r="103" spans="1:6" ht="30" customHeight="1" thickTop="1" thickBot="1">
      <c r="A103" s="200" t="s">
        <v>1327</v>
      </c>
      <c r="B103" s="100" t="s">
        <v>344</v>
      </c>
      <c r="C103" s="102" t="s">
        <v>1328</v>
      </c>
      <c r="D103" s="652">
        <v>103.98157955455555</v>
      </c>
      <c r="E103" s="103"/>
      <c r="F103" s="103"/>
    </row>
    <row r="104" spans="1:6" ht="30" customHeight="1" thickTop="1" thickBot="1">
      <c r="A104" s="200" t="s">
        <v>1325</v>
      </c>
      <c r="B104" s="100" t="s">
        <v>344</v>
      </c>
      <c r="C104" s="102" t="s">
        <v>1326</v>
      </c>
      <c r="D104" s="652">
        <v>104.00978210733847</v>
      </c>
      <c r="E104" s="103"/>
      <c r="F104" s="103"/>
    </row>
    <row r="105" spans="1:6" ht="30" customHeight="1" thickTop="1" thickBot="1">
      <c r="A105" s="200" t="s">
        <v>1275</v>
      </c>
      <c r="B105" s="100" t="s">
        <v>339</v>
      </c>
      <c r="C105" s="102" t="s">
        <v>1276</v>
      </c>
      <c r="D105" s="652">
        <v>3234.6061392378033</v>
      </c>
    </row>
    <row r="106" spans="1:6" ht="30" customHeight="1" thickTop="1" thickBot="1">
      <c r="A106" s="200" t="s">
        <v>1402</v>
      </c>
      <c r="B106" s="100" t="s">
        <v>92</v>
      </c>
      <c r="C106" s="102" t="s">
        <v>1403</v>
      </c>
      <c r="D106" s="652">
        <v>167742.20335706207</v>
      </c>
    </row>
    <row r="107" spans="1:6" ht="30" customHeight="1" thickTop="1" thickBot="1">
      <c r="A107" s="200" t="s">
        <v>1301</v>
      </c>
      <c r="B107" s="100" t="s">
        <v>339</v>
      </c>
      <c r="C107" s="102" t="s">
        <v>1302</v>
      </c>
      <c r="D107" s="652">
        <v>1406.3474525332856</v>
      </c>
    </row>
    <row r="108" spans="1:6" ht="30" customHeight="1" thickTop="1" thickBot="1">
      <c r="A108" s="200" t="s">
        <v>1263</v>
      </c>
      <c r="B108" s="100" t="s">
        <v>339</v>
      </c>
      <c r="C108" s="102" t="s">
        <v>1855</v>
      </c>
      <c r="D108" s="652">
        <v>1264.0361177439634</v>
      </c>
    </row>
    <row r="109" spans="1:6" ht="30" customHeight="1" thickTop="1" thickBot="1">
      <c r="A109" s="200" t="s">
        <v>1258</v>
      </c>
      <c r="B109" s="100" t="s">
        <v>339</v>
      </c>
      <c r="C109" s="102" t="s">
        <v>1854</v>
      </c>
      <c r="D109" s="652">
        <v>1246.4241458005358</v>
      </c>
    </row>
    <row r="110" spans="1:6" ht="30" customHeight="1" thickTop="1" thickBot="1">
      <c r="A110" s="200" t="s">
        <v>1397</v>
      </c>
      <c r="B110" s="100" t="s">
        <v>339</v>
      </c>
      <c r="C110" s="102" t="s">
        <v>1398</v>
      </c>
      <c r="D110" s="652">
        <v>1264.0361177439634</v>
      </c>
    </row>
    <row r="111" spans="1:6" ht="30" customHeight="1" thickTop="1" thickBot="1">
      <c r="A111" s="200" t="s">
        <v>1318</v>
      </c>
      <c r="B111" s="100" t="s">
        <v>1306</v>
      </c>
      <c r="C111" s="102" t="s">
        <v>1861</v>
      </c>
      <c r="D111" s="652">
        <v>1264.0361177439634</v>
      </c>
    </row>
    <row r="112" spans="1:6" ht="30" customHeight="1" thickTop="1" thickBot="1">
      <c r="A112" s="200" t="s">
        <v>1319</v>
      </c>
      <c r="B112" s="100" t="s">
        <v>344</v>
      </c>
      <c r="C112" s="102" t="s">
        <v>1862</v>
      </c>
      <c r="D112" s="652">
        <v>120.97309533675909</v>
      </c>
    </row>
    <row r="113" spans="1:4" ht="30" customHeight="1" thickTop="1" thickBot="1">
      <c r="A113" s="200" t="s">
        <v>1324</v>
      </c>
      <c r="B113" s="100" t="s">
        <v>1306</v>
      </c>
      <c r="C113" s="102" t="s">
        <v>1865</v>
      </c>
      <c r="D113" s="652">
        <v>1280.9994309733838</v>
      </c>
    </row>
    <row r="114" spans="1:4" ht="30" customHeight="1" thickTop="1" thickBot="1">
      <c r="A114" s="200" t="s">
        <v>1400</v>
      </c>
      <c r="B114" s="100" t="s">
        <v>92</v>
      </c>
      <c r="C114" s="102" t="s">
        <v>1401</v>
      </c>
      <c r="D114" s="652">
        <v>1305223.7003245612</v>
      </c>
    </row>
    <row r="115" spans="1:4" ht="30" customHeight="1" thickTop="1" thickBot="1">
      <c r="A115" s="200" t="s">
        <v>1321</v>
      </c>
      <c r="B115" s="100" t="s">
        <v>92</v>
      </c>
      <c r="C115" s="102" t="s">
        <v>1322</v>
      </c>
      <c r="D115" s="652">
        <v>3122.8344087719947</v>
      </c>
    </row>
    <row r="116" spans="1:4" ht="30" customHeight="1" thickTop="1" thickBot="1">
      <c r="A116" s="200" t="s">
        <v>1271</v>
      </c>
      <c r="B116" s="100" t="s">
        <v>339</v>
      </c>
      <c r="C116" s="102" t="s">
        <v>1857</v>
      </c>
      <c r="D116" s="652">
        <v>873.87991346728893</v>
      </c>
    </row>
    <row r="117" spans="1:4" ht="30" customHeight="1" thickTop="1" thickBot="1">
      <c r="A117" s="200" t="s">
        <v>1299</v>
      </c>
      <c r="B117" s="100" t="s">
        <v>92</v>
      </c>
      <c r="C117" s="102" t="s">
        <v>1300</v>
      </c>
      <c r="D117" s="652">
        <v>689489.50034716318</v>
      </c>
    </row>
    <row r="118" spans="1:4" ht="15.75" thickTop="1"/>
  </sheetData>
  <sortState xmlns:xlrd2="http://schemas.microsoft.com/office/spreadsheetml/2017/richdata2" ref="A6:D253">
    <sortCondition ref="C6:C253"/>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9"/>
      <c r="B1" s="702"/>
      <c r="C1" s="703"/>
      <c r="D1" s="703"/>
      <c r="E1" s="703"/>
      <c r="F1" s="703"/>
      <c r="G1" s="703"/>
      <c r="H1" s="703"/>
      <c r="I1" s="704"/>
      <c r="J1" s="711" t="s">
        <v>933</v>
      </c>
      <c r="K1" s="718" t="s">
        <v>2198</v>
      </c>
      <c r="L1" s="719"/>
      <c r="M1" s="720"/>
    </row>
    <row r="2" spans="1:13" s="489" customFormat="1">
      <c r="A2" s="700"/>
      <c r="B2" s="724" t="s">
        <v>934</v>
      </c>
      <c r="C2" s="725"/>
      <c r="D2" s="725"/>
      <c r="E2" s="725"/>
      <c r="F2" s="725"/>
      <c r="G2" s="725"/>
      <c r="H2" s="725"/>
      <c r="I2" s="726"/>
      <c r="J2" s="712"/>
      <c r="K2" s="721"/>
      <c r="L2" s="722"/>
      <c r="M2" s="723"/>
    </row>
    <row r="3" spans="1:13" s="489" customFormat="1">
      <c r="A3" s="700"/>
      <c r="B3" s="705" t="s">
        <v>2199</v>
      </c>
      <c r="C3" s="706"/>
      <c r="D3" s="706"/>
      <c r="E3" s="706"/>
      <c r="F3" s="706"/>
      <c r="G3" s="706"/>
      <c r="H3" s="706"/>
      <c r="I3" s="707"/>
      <c r="J3" s="716" t="s">
        <v>935</v>
      </c>
      <c r="K3" s="728">
        <v>1</v>
      </c>
      <c r="L3" s="729"/>
      <c r="M3" s="730"/>
    </row>
    <row r="4" spans="1:13" s="489" customFormat="1">
      <c r="A4" s="700"/>
      <c r="B4" s="705" t="s">
        <v>2200</v>
      </c>
      <c r="C4" s="706"/>
      <c r="D4" s="706"/>
      <c r="E4" s="706"/>
      <c r="F4" s="706"/>
      <c r="G4" s="706"/>
      <c r="H4" s="706"/>
      <c r="I4" s="707"/>
      <c r="J4" s="727"/>
      <c r="K4" s="731"/>
      <c r="L4" s="732"/>
      <c r="M4" s="733"/>
    </row>
    <row r="5" spans="1:13" s="489" customFormat="1">
      <c r="A5" s="700"/>
      <c r="B5" s="713" t="s">
        <v>2201</v>
      </c>
      <c r="C5" s="714"/>
      <c r="D5" s="714"/>
      <c r="E5" s="714"/>
      <c r="F5" s="714"/>
      <c r="G5" s="714"/>
      <c r="H5" s="714"/>
      <c r="I5" s="715"/>
      <c r="J5" s="716" t="s">
        <v>936</v>
      </c>
      <c r="K5" s="734"/>
      <c r="L5" s="734" t="s">
        <v>937</v>
      </c>
      <c r="M5" s="736"/>
    </row>
    <row r="6" spans="1:13" s="489" customFormat="1" ht="13.5" customHeight="1" thickBot="1">
      <c r="A6" s="701"/>
      <c r="B6" s="708"/>
      <c r="C6" s="709"/>
      <c r="D6" s="709"/>
      <c r="E6" s="709"/>
      <c r="F6" s="709"/>
      <c r="G6" s="709"/>
      <c r="H6" s="709"/>
      <c r="I6" s="710"/>
      <c r="J6" s="717"/>
      <c r="K6" s="735"/>
      <c r="L6" s="735"/>
      <c r="M6" s="737"/>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6" t="s">
        <v>2205</v>
      </c>
      <c r="B10" s="697"/>
      <c r="C10" s="697"/>
      <c r="D10" s="697"/>
      <c r="E10" s="508" t="s">
        <v>2206</v>
      </c>
      <c r="F10" s="509"/>
      <c r="H10" s="698" t="s">
        <v>2207</v>
      </c>
      <c r="I10" s="698"/>
      <c r="J10" s="510" t="s">
        <v>2206</v>
      </c>
      <c r="K10" s="511"/>
      <c r="L10" s="511"/>
      <c r="M10" s="512"/>
    </row>
    <row r="11" spans="1:13" s="489" customFormat="1" ht="24" customHeight="1">
      <c r="A11" s="513" t="s">
        <v>939</v>
      </c>
      <c r="B11" s="514"/>
      <c r="C11" s="695"/>
      <c r="D11" s="695"/>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8"/>
      <c r="L12" s="738"/>
      <c r="M12" s="739"/>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0" t="s">
        <v>2202</v>
      </c>
      <c r="F25" s="740"/>
      <c r="G25" s="740"/>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1" t="s">
        <v>942</v>
      </c>
      <c r="B27" s="742"/>
      <c r="C27" s="742"/>
      <c r="D27" s="742"/>
      <c r="E27" s="742"/>
      <c r="F27" s="742"/>
      <c r="G27" s="742"/>
      <c r="H27" s="742"/>
      <c r="I27" s="742"/>
      <c r="J27" s="742"/>
      <c r="K27" s="742"/>
      <c r="L27" s="742"/>
      <c r="M27" s="743"/>
    </row>
    <row r="28" spans="1:13" ht="13.5" thickBot="1">
      <c r="A28" s="555"/>
      <c r="B28" s="556"/>
      <c r="C28" s="556"/>
      <c r="D28" s="556"/>
      <c r="E28" s="556"/>
      <c r="F28" s="556"/>
      <c r="G28" s="556"/>
      <c r="H28" s="556"/>
      <c r="I28" s="556"/>
      <c r="J28" s="556"/>
      <c r="K28" s="556"/>
      <c r="L28" s="556"/>
      <c r="M28" s="557"/>
    </row>
    <row r="29" spans="1:13" ht="25.5">
      <c r="A29" s="558" t="s">
        <v>943</v>
      </c>
      <c r="B29" s="744" t="s">
        <v>944</v>
      </c>
      <c r="C29" s="745"/>
      <c r="D29" s="745"/>
      <c r="E29" s="745"/>
      <c r="F29" s="745"/>
      <c r="G29" s="745"/>
      <c r="H29" s="745"/>
      <c r="I29" s="746"/>
      <c r="J29" s="559" t="s">
        <v>2215</v>
      </c>
      <c r="K29" s="747" t="s">
        <v>945</v>
      </c>
      <c r="L29" s="748"/>
      <c r="M29" s="558" t="s">
        <v>946</v>
      </c>
    </row>
    <row r="30" spans="1:13" ht="13.5" thickBot="1">
      <c r="A30" s="560"/>
      <c r="B30" s="561"/>
      <c r="C30" s="562"/>
      <c r="D30" s="562"/>
      <c r="E30" s="562"/>
      <c r="F30" s="562"/>
      <c r="G30" s="562"/>
      <c r="H30" s="562"/>
      <c r="I30" s="562"/>
      <c r="J30" s="563"/>
      <c r="K30" s="749"/>
      <c r="L30" s="750"/>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51" t="s">
        <v>944</v>
      </c>
      <c r="B34" s="752"/>
      <c r="C34" s="752"/>
      <c r="D34" s="752"/>
      <c r="E34" s="752"/>
      <c r="F34" s="752"/>
      <c r="G34" s="753"/>
      <c r="H34" s="754" t="s">
        <v>948</v>
      </c>
      <c r="I34" s="755"/>
      <c r="J34" s="571" t="s">
        <v>949</v>
      </c>
      <c r="K34" s="756" t="s">
        <v>950</v>
      </c>
      <c r="L34" s="753"/>
      <c r="M34" s="572" t="s">
        <v>951</v>
      </c>
    </row>
    <row r="35" spans="1:13" s="573" customFormat="1" ht="12">
      <c r="A35" s="757"/>
      <c r="B35" s="758"/>
      <c r="C35" s="758"/>
      <c r="D35" s="758"/>
      <c r="E35" s="758"/>
      <c r="F35" s="758"/>
      <c r="G35" s="759"/>
      <c r="H35" s="760"/>
      <c r="I35" s="761"/>
      <c r="J35" s="574"/>
      <c r="K35" s="762"/>
      <c r="L35" s="759"/>
      <c r="M35" s="575"/>
    </row>
    <row r="36" spans="1:13" s="573" customFormat="1" thickBot="1">
      <c r="A36" s="763"/>
      <c r="B36" s="764"/>
      <c r="C36" s="764"/>
      <c r="D36" s="764"/>
      <c r="E36" s="764"/>
      <c r="F36" s="764"/>
      <c r="G36" s="765"/>
      <c r="H36" s="766"/>
      <c r="I36" s="767"/>
      <c r="J36" s="576"/>
      <c r="K36" s="768"/>
      <c r="L36" s="765"/>
      <c r="M36" s="577"/>
    </row>
    <row r="37" spans="1:13" s="573" customFormat="1" thickBot="1">
      <c r="A37" s="769" t="s">
        <v>953</v>
      </c>
      <c r="B37" s="770"/>
      <c r="C37" s="770"/>
      <c r="D37" s="770"/>
      <c r="E37" s="770"/>
      <c r="F37" s="770"/>
      <c r="G37" s="770"/>
      <c r="H37" s="770"/>
      <c r="I37" s="770"/>
      <c r="J37" s="770"/>
      <c r="K37" s="770"/>
      <c r="L37" s="771"/>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51" t="s">
        <v>944</v>
      </c>
      <c r="B41" s="752"/>
      <c r="C41" s="752"/>
      <c r="D41" s="752"/>
      <c r="E41" s="752"/>
      <c r="F41" s="752"/>
      <c r="G41" s="752"/>
      <c r="H41" s="753"/>
      <c r="I41" s="587" t="s">
        <v>945</v>
      </c>
      <c r="J41" s="571" t="s">
        <v>946</v>
      </c>
      <c r="K41" s="756" t="s">
        <v>955</v>
      </c>
      <c r="L41" s="753"/>
      <c r="M41" s="572" t="s">
        <v>951</v>
      </c>
    </row>
    <row r="42" spans="1:13" s="573" customFormat="1" ht="12">
      <c r="A42" s="772"/>
      <c r="B42" s="773"/>
      <c r="C42" s="773"/>
      <c r="D42" s="773"/>
      <c r="E42" s="773"/>
      <c r="F42" s="773"/>
      <c r="G42" s="773"/>
      <c r="H42" s="761"/>
      <c r="I42" s="588"/>
      <c r="J42" s="574"/>
      <c r="K42" s="762"/>
      <c r="L42" s="759"/>
      <c r="M42" s="575"/>
    </row>
    <row r="43" spans="1:13" s="573" customFormat="1" thickBot="1">
      <c r="A43" s="774"/>
      <c r="B43" s="775"/>
      <c r="C43" s="775"/>
      <c r="D43" s="775"/>
      <c r="E43" s="775"/>
      <c r="F43" s="775"/>
      <c r="G43" s="775"/>
      <c r="H43" s="767"/>
      <c r="I43" s="589"/>
      <c r="J43" s="590"/>
      <c r="K43" s="768"/>
      <c r="L43" s="765"/>
      <c r="M43" s="591"/>
    </row>
    <row r="44" spans="1:13" s="573" customFormat="1" thickBot="1">
      <c r="A44" s="769" t="s">
        <v>953</v>
      </c>
      <c r="B44" s="770"/>
      <c r="C44" s="770"/>
      <c r="D44" s="770"/>
      <c r="E44" s="770"/>
      <c r="F44" s="770"/>
      <c r="G44" s="770"/>
      <c r="H44" s="770"/>
      <c r="I44" s="770"/>
      <c r="J44" s="770"/>
      <c r="K44" s="770"/>
      <c r="L44" s="771"/>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6" t="s">
        <v>957</v>
      </c>
      <c r="B48" s="777"/>
      <c r="C48" s="777"/>
      <c r="D48" s="777"/>
      <c r="E48" s="778"/>
      <c r="F48" s="594"/>
      <c r="G48" s="595" t="s">
        <v>945</v>
      </c>
      <c r="H48" s="596" t="s">
        <v>958</v>
      </c>
      <c r="I48" s="597" t="s">
        <v>2233</v>
      </c>
      <c r="J48" s="596" t="s">
        <v>2234</v>
      </c>
      <c r="K48" s="779" t="s">
        <v>961</v>
      </c>
      <c r="L48" s="778"/>
      <c r="M48" s="598" t="s">
        <v>951</v>
      </c>
    </row>
    <row r="49" spans="1:13" s="573" customFormat="1" ht="12">
      <c r="A49" s="599"/>
      <c r="B49" s="600"/>
      <c r="C49" s="600"/>
      <c r="D49" s="600"/>
      <c r="E49" s="600"/>
      <c r="F49" s="600"/>
      <c r="G49" s="601"/>
      <c r="H49" s="574"/>
      <c r="I49" s="588"/>
      <c r="J49" s="574"/>
      <c r="K49" s="762"/>
      <c r="L49" s="759"/>
      <c r="M49" s="575"/>
    </row>
    <row r="50" spans="1:13" s="573" customFormat="1" thickBot="1">
      <c r="A50" s="602"/>
      <c r="B50" s="603"/>
      <c r="C50" s="603"/>
      <c r="D50" s="603"/>
      <c r="E50" s="603"/>
      <c r="F50" s="603"/>
      <c r="G50" s="604"/>
      <c r="H50" s="576"/>
      <c r="I50" s="586"/>
      <c r="J50" s="576"/>
      <c r="K50" s="768"/>
      <c r="L50" s="765"/>
      <c r="M50" s="577"/>
    </row>
    <row r="51" spans="1:13" s="573" customFormat="1" thickBot="1">
      <c r="A51" s="780" t="s">
        <v>953</v>
      </c>
      <c r="B51" s="781"/>
      <c r="C51" s="781"/>
      <c r="D51" s="781"/>
      <c r="E51" s="781"/>
      <c r="F51" s="781"/>
      <c r="G51" s="781"/>
      <c r="H51" s="781"/>
      <c r="I51" s="781"/>
      <c r="J51" s="781"/>
      <c r="K51" s="781"/>
      <c r="L51" s="782"/>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6" t="s">
        <v>944</v>
      </c>
      <c r="B55" s="777"/>
      <c r="C55" s="777"/>
      <c r="D55" s="777"/>
      <c r="E55" s="777"/>
      <c r="F55" s="777"/>
      <c r="G55" s="778"/>
      <c r="H55" s="595" t="s">
        <v>964</v>
      </c>
      <c r="I55" s="597" t="s">
        <v>965</v>
      </c>
      <c r="J55" s="596" t="s">
        <v>966</v>
      </c>
      <c r="K55" s="783" t="s">
        <v>950</v>
      </c>
      <c r="L55" s="784"/>
      <c r="M55" s="606" t="s">
        <v>951</v>
      </c>
    </row>
    <row r="56" spans="1:13" s="573" customFormat="1" ht="12">
      <c r="A56" s="772"/>
      <c r="B56" s="773"/>
      <c r="C56" s="773"/>
      <c r="D56" s="773"/>
      <c r="E56" s="773"/>
      <c r="F56" s="773"/>
      <c r="G56" s="773"/>
      <c r="H56" s="574"/>
      <c r="I56" s="588"/>
      <c r="J56" s="574"/>
      <c r="K56" s="762"/>
      <c r="L56" s="759"/>
      <c r="M56" s="575"/>
    </row>
    <row r="57" spans="1:13" s="573" customFormat="1" thickBot="1">
      <c r="A57" s="774"/>
      <c r="B57" s="775"/>
      <c r="C57" s="775"/>
      <c r="D57" s="775"/>
      <c r="E57" s="775"/>
      <c r="F57" s="775"/>
      <c r="G57" s="775"/>
      <c r="H57" s="576"/>
      <c r="I57" s="586"/>
      <c r="J57" s="576"/>
      <c r="K57" s="768"/>
      <c r="L57" s="765"/>
      <c r="M57" s="577"/>
    </row>
    <row r="58" spans="1:13" s="573" customFormat="1" thickBot="1">
      <c r="A58" s="769" t="s">
        <v>953</v>
      </c>
      <c r="B58" s="770"/>
      <c r="C58" s="770"/>
      <c r="D58" s="770"/>
      <c r="E58" s="770"/>
      <c r="F58" s="770"/>
      <c r="G58" s="770"/>
      <c r="H58" s="770"/>
      <c r="I58" s="770"/>
      <c r="J58" s="770"/>
      <c r="K58" s="770"/>
      <c r="L58" s="771"/>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9" t="s">
        <v>967</v>
      </c>
      <c r="B60" s="770"/>
      <c r="C60" s="770"/>
      <c r="D60" s="770"/>
      <c r="E60" s="770"/>
      <c r="F60" s="770"/>
      <c r="G60" s="770"/>
      <c r="H60" s="770"/>
      <c r="I60" s="770"/>
      <c r="J60" s="770"/>
      <c r="K60" s="770"/>
      <c r="L60" s="771"/>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51" t="s">
        <v>944</v>
      </c>
      <c r="B64" s="752"/>
      <c r="C64" s="752"/>
      <c r="D64" s="752"/>
      <c r="E64" s="752"/>
      <c r="F64" s="752"/>
      <c r="G64" s="752"/>
      <c r="H64" s="607"/>
      <c r="I64" s="608"/>
      <c r="J64" s="609" t="s">
        <v>970</v>
      </c>
      <c r="K64" s="785" t="s">
        <v>971</v>
      </c>
      <c r="L64" s="786"/>
      <c r="M64" s="610"/>
    </row>
    <row r="65" spans="1:13" s="573" customFormat="1" ht="12">
      <c r="A65" s="772" t="s">
        <v>2235</v>
      </c>
      <c r="B65" s="773"/>
      <c r="C65" s="773"/>
      <c r="D65" s="773"/>
      <c r="E65" s="773"/>
      <c r="F65" s="773"/>
      <c r="G65" s="773"/>
      <c r="H65" s="611"/>
      <c r="I65" s="612"/>
      <c r="J65" s="613"/>
      <c r="K65" s="797"/>
      <c r="L65" s="798"/>
      <c r="M65" s="614"/>
    </row>
    <row r="66" spans="1:13" s="573" customFormat="1" ht="12">
      <c r="A66" s="615" t="s">
        <v>973</v>
      </c>
      <c r="B66" s="616"/>
      <c r="C66" s="616"/>
      <c r="D66" s="616"/>
      <c r="E66" s="616"/>
      <c r="F66" s="616"/>
      <c r="G66" s="616"/>
      <c r="H66" s="611"/>
      <c r="I66" s="612"/>
      <c r="J66" s="613"/>
      <c r="K66" s="797"/>
      <c r="L66" s="798"/>
      <c r="M66" s="614"/>
    </row>
    <row r="67" spans="1:13" s="573" customFormat="1" thickBot="1">
      <c r="A67" s="602" t="s">
        <v>974</v>
      </c>
      <c r="B67" s="603"/>
      <c r="C67" s="603"/>
      <c r="D67" s="603"/>
      <c r="E67" s="603"/>
      <c r="F67" s="603"/>
      <c r="G67" s="603"/>
      <c r="H67" s="617"/>
      <c r="I67" s="618"/>
      <c r="J67" s="613"/>
      <c r="K67" s="799"/>
      <c r="L67" s="800"/>
      <c r="M67" s="614"/>
    </row>
    <row r="68" spans="1:13" s="573" customFormat="1" thickBot="1">
      <c r="A68" s="769" t="s">
        <v>953</v>
      </c>
      <c r="B68" s="770"/>
      <c r="C68" s="770"/>
      <c r="D68" s="770"/>
      <c r="E68" s="770"/>
      <c r="F68" s="770"/>
      <c r="G68" s="770"/>
      <c r="H68" s="770"/>
      <c r="I68" s="770"/>
      <c r="J68" s="770"/>
      <c r="K68" s="770"/>
      <c r="L68" s="771"/>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9" t="s">
        <v>2236</v>
      </c>
      <c r="B70" s="770"/>
      <c r="C70" s="770"/>
      <c r="D70" s="770"/>
      <c r="E70" s="770"/>
      <c r="F70" s="770"/>
      <c r="G70" s="770"/>
      <c r="H70" s="770"/>
      <c r="I70" s="770"/>
      <c r="J70" s="770"/>
      <c r="K70" s="770"/>
      <c r="L70" s="771"/>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7" t="s">
        <v>2218</v>
      </c>
      <c r="B87" s="788"/>
      <c r="C87" s="788"/>
      <c r="D87" s="788"/>
      <c r="E87" s="788"/>
      <c r="F87" s="788"/>
      <c r="G87" s="788"/>
      <c r="H87" s="788"/>
      <c r="I87" s="788"/>
      <c r="J87" s="788"/>
      <c r="K87" s="788"/>
      <c r="L87" s="788"/>
      <c r="M87" s="789"/>
    </row>
    <row r="88" spans="1:13" ht="17.25" customHeight="1">
      <c r="A88" s="787"/>
      <c r="B88" s="788"/>
      <c r="C88" s="788"/>
      <c r="D88" s="788"/>
      <c r="E88" s="788"/>
      <c r="F88" s="788"/>
      <c r="G88" s="788"/>
      <c r="H88" s="788"/>
      <c r="I88" s="788"/>
      <c r="J88" s="788"/>
      <c r="K88" s="788"/>
      <c r="L88" s="788"/>
      <c r="M88" s="789"/>
    </row>
    <row r="89" spans="1:13" ht="18.75" customHeight="1">
      <c r="A89" s="790" t="s">
        <v>2219</v>
      </c>
      <c r="B89" s="791"/>
      <c r="C89" s="791"/>
      <c r="D89" s="791"/>
      <c r="E89" s="791"/>
      <c r="F89" s="791"/>
      <c r="G89" s="791"/>
      <c r="H89" s="791"/>
      <c r="I89" s="791"/>
      <c r="J89" s="791"/>
      <c r="K89" s="791"/>
      <c r="L89" s="791"/>
      <c r="M89" s="792"/>
    </row>
    <row r="90" spans="1:13" ht="21.75" customHeight="1">
      <c r="A90" s="790"/>
      <c r="B90" s="791"/>
      <c r="C90" s="791"/>
      <c r="D90" s="791"/>
      <c r="E90" s="791"/>
      <c r="F90" s="791"/>
      <c r="G90" s="791"/>
      <c r="H90" s="791"/>
      <c r="I90" s="791"/>
      <c r="J90" s="791"/>
      <c r="K90" s="791"/>
      <c r="L90" s="791"/>
      <c r="M90" s="792"/>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3"/>
      <c r="J100" s="793"/>
      <c r="K100" s="793"/>
      <c r="L100" s="793"/>
      <c r="M100" s="794"/>
    </row>
    <row r="101" spans="1:13" ht="13.5" thickBot="1">
      <c r="A101" s="643" t="s">
        <v>2221</v>
      </c>
      <c r="B101" s="644"/>
      <c r="C101" s="644"/>
      <c r="D101" s="645"/>
      <c r="E101" s="645"/>
      <c r="F101" s="645"/>
      <c r="G101" s="645"/>
      <c r="H101" s="645"/>
      <c r="I101" s="795"/>
      <c r="J101" s="795"/>
      <c r="K101" s="795"/>
      <c r="L101" s="795"/>
      <c r="M101" s="796"/>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5" t="s">
        <v>2205</v>
      </c>
      <c r="C10" s="816"/>
      <c r="D10" s="816"/>
      <c r="E10" s="816"/>
      <c r="F10" s="358" t="s">
        <v>2206</v>
      </c>
      <c r="G10" s="79"/>
      <c r="H10" s="359"/>
      <c r="I10" s="817" t="s">
        <v>2207</v>
      </c>
      <c r="J10" s="817"/>
      <c r="K10" s="360"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8" t="s">
        <v>2222</v>
      </c>
      <c r="G25" s="819"/>
      <c r="H25" s="819"/>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VLOOKUP(A36,EQUIPOS!A6:D161,4,FALSE)</f>
        <v>228448.97381457649</v>
      </c>
      <c r="L36" s="270"/>
      <c r="M36" s="271">
        <v>0.15</v>
      </c>
      <c r="N36" s="272">
        <f>K36/M36</f>
        <v>1522993.1587638434</v>
      </c>
    </row>
    <row r="37" spans="1:14">
      <c r="A37" t="s">
        <v>150</v>
      </c>
      <c r="B37" s="874" t="str">
        <f>VLOOKUP(A37,EQUIPOS!A7:D154,3,FALSE)</f>
        <v>Cargador : Potencia en el volante 125 hp, Clasificación de RPM del motor 2300.</v>
      </c>
      <c r="C37" s="875"/>
      <c r="D37" s="875"/>
      <c r="E37" s="875"/>
      <c r="F37" s="875"/>
      <c r="G37" s="875"/>
      <c r="H37" s="876"/>
      <c r="I37" s="267"/>
      <c r="J37" s="268"/>
      <c r="K37" s="269">
        <f>VLOOKUP(A37,EQUIPOS!A7:D162,4,FALSE)</f>
        <v>175184.33663976117</v>
      </c>
      <c r="L37" s="270"/>
      <c r="M37" s="271">
        <v>0.15</v>
      </c>
      <c r="N37" s="272">
        <f>K37/M37</f>
        <v>1167895.5775984079</v>
      </c>
    </row>
    <row r="38" spans="1:14">
      <c r="A38" t="s">
        <v>273</v>
      </c>
      <c r="B38" s="874" t="str">
        <f>VLOOKUP(A38,EQUIPOS!A8:D154,3,FALSE)</f>
        <v>Motosierra, 93.6 cm3 - 7.1 HP, 45-90 cm - 7.9 kg</v>
      </c>
      <c r="C38" s="875"/>
      <c r="D38" s="875"/>
      <c r="E38" s="875"/>
      <c r="F38" s="875"/>
      <c r="G38" s="875"/>
      <c r="H38" s="876"/>
      <c r="I38" s="267"/>
      <c r="J38" s="268"/>
      <c r="K38" s="269">
        <f>VLOOKUP(A38,EQUIPOS!A8:D163,4,FALSE)</f>
        <v>19225.316237902021</v>
      </c>
      <c r="L38" s="270"/>
      <c r="M38" s="271">
        <v>0.15</v>
      </c>
      <c r="N38" s="273">
        <f>K38/M38</f>
        <v>128168.77491934682</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9021.8333333333339</v>
      </c>
    </row>
    <row r="43" spans="1:14" ht="15.75" thickBot="1">
      <c r="B43" s="825" t="s">
        <v>953</v>
      </c>
      <c r="C43" s="826"/>
      <c r="D43" s="826"/>
      <c r="E43" s="826"/>
      <c r="F43" s="826"/>
      <c r="G43" s="826"/>
      <c r="H43" s="826"/>
      <c r="I43" s="826"/>
      <c r="J43" s="826"/>
      <c r="K43" s="826"/>
      <c r="L43" s="826"/>
      <c r="M43" s="827"/>
      <c r="N43" s="99">
        <f>SUM(N36:N42)</f>
        <v>2828079.3446149318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8" t="s">
        <v>957</v>
      </c>
      <c r="C58" s="889"/>
      <c r="D58" s="889"/>
      <c r="E58" s="889"/>
      <c r="F58" s="889"/>
      <c r="G58" s="890"/>
      <c r="H58" s="73" t="s">
        <v>945</v>
      </c>
      <c r="I58" s="74" t="s">
        <v>958</v>
      </c>
      <c r="J58" s="75" t="s">
        <v>959</v>
      </c>
      <c r="K58" s="73" t="s">
        <v>960</v>
      </c>
      <c r="L58" s="911" t="s">
        <v>961</v>
      </c>
      <c r="M58" s="890"/>
      <c r="N58" s="76" t="s">
        <v>951</v>
      </c>
    </row>
    <row r="59" spans="1:14">
      <c r="A59" t="s">
        <v>1221</v>
      </c>
      <c r="B59" s="46" t="str">
        <f>VLOOKUP(A59,TRANSPORTE!A5:D94,3,FALSE)</f>
        <v>Transporte de material desmontado</v>
      </c>
      <c r="C59" s="317"/>
      <c r="D59" s="317"/>
      <c r="E59" s="317"/>
      <c r="F59" s="317"/>
      <c r="G59" s="317"/>
      <c r="H59" s="311" t="str">
        <f>VLOOKUP(A59,TRANSPORTE!A6:D117,2,FALSE)</f>
        <v>tkm</v>
      </c>
      <c r="I59" s="279">
        <v>35</v>
      </c>
      <c r="J59" s="286">
        <v>1</v>
      </c>
      <c r="K59" s="279">
        <f>I59*J59</f>
        <v>35</v>
      </c>
      <c r="L59" s="912">
        <v>983.54</v>
      </c>
      <c r="M59" s="913"/>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3"/>
      <c r="M64" s="904"/>
      <c r="N64" s="296"/>
    </row>
    <row r="65" spans="1:15" ht="15.75" thickBot="1">
      <c r="B65" s="914" t="s">
        <v>953</v>
      </c>
      <c r="C65" s="868"/>
      <c r="D65" s="868"/>
      <c r="E65" s="868"/>
      <c r="F65" s="868"/>
      <c r="G65" s="868"/>
      <c r="H65" s="868"/>
      <c r="I65" s="868"/>
      <c r="J65" s="868"/>
      <c r="K65" s="868"/>
      <c r="L65" s="868"/>
      <c r="M65" s="869"/>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48"/>
      <c r="J75" s="48"/>
      <c r="K75" s="48"/>
      <c r="L75" s="903"/>
      <c r="M75" s="904"/>
      <c r="N75" s="296"/>
    </row>
    <row r="76" spans="1:15" ht="15.75" thickBot="1">
      <c r="B76" s="825" t="s">
        <v>953</v>
      </c>
      <c r="C76" s="826"/>
      <c r="D76" s="826"/>
      <c r="E76" s="826"/>
      <c r="F76" s="826"/>
      <c r="G76" s="826"/>
      <c r="H76" s="826"/>
      <c r="I76" s="868"/>
      <c r="J76" s="868"/>
      <c r="K76" s="868"/>
      <c r="L76" s="868"/>
      <c r="M76" s="869"/>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3042939.9112815983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608587.98225631972</v>
      </c>
      <c r="M83" s="861"/>
      <c r="N83" s="51"/>
    </row>
    <row r="84" spans="1:14">
      <c r="B84" s="89" t="s">
        <v>973</v>
      </c>
      <c r="C84" s="90"/>
      <c r="D84" s="90"/>
      <c r="E84" s="90"/>
      <c r="F84" s="90"/>
      <c r="G84" s="90"/>
      <c r="H84" s="90"/>
      <c r="I84" s="87"/>
      <c r="J84" s="88"/>
      <c r="K84" s="304">
        <v>0.05</v>
      </c>
      <c r="L84" s="860">
        <f>N78*K84</f>
        <v>152146.99556407993</v>
      </c>
      <c r="M84" s="861"/>
      <c r="N84" s="51"/>
    </row>
    <row r="85" spans="1:14" ht="15.75" thickBot="1">
      <c r="B85" s="91" t="s">
        <v>974</v>
      </c>
      <c r="C85" s="92"/>
      <c r="D85" s="92"/>
      <c r="E85" s="92"/>
      <c r="F85" s="92"/>
      <c r="G85" s="92"/>
      <c r="H85" s="92"/>
      <c r="I85" s="93"/>
      <c r="J85" s="94"/>
      <c r="K85" s="305">
        <v>0.05</v>
      </c>
      <c r="L85" s="862">
        <f>N78*K85</f>
        <v>152146.99556407993</v>
      </c>
      <c r="M85" s="863"/>
      <c r="N85" s="51"/>
    </row>
    <row r="86" spans="1:14" ht="15.75" thickBot="1">
      <c r="B86" s="825" t="s">
        <v>953</v>
      </c>
      <c r="C86" s="826"/>
      <c r="D86" s="826"/>
      <c r="E86" s="826"/>
      <c r="F86" s="826"/>
      <c r="G86" s="826"/>
      <c r="H86" s="826"/>
      <c r="I86" s="826"/>
      <c r="J86" s="826"/>
      <c r="K86" s="826"/>
      <c r="L86" s="826"/>
      <c r="M86" s="827"/>
      <c r="N86" s="52">
        <f>L83+L84+L85</f>
        <v>912881.97338447964</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3955821.8846660778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4"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5" t="s">
        <v>2205</v>
      </c>
      <c r="C10" s="816"/>
      <c r="D10" s="816"/>
      <c r="E10" s="816"/>
      <c r="F10" s="391" t="s">
        <v>2206</v>
      </c>
      <c r="G10" s="79"/>
      <c r="H10" s="359"/>
      <c r="I10" s="817" t="s">
        <v>2207</v>
      </c>
      <c r="J10" s="817"/>
      <c r="K10" s="392"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249</v>
      </c>
      <c r="B36" s="874" t="str">
        <f>VLOOKUP(A36,EQUIPOS!A6:D154,3,FALSE)</f>
        <v>Guadañadora, Cilindraje 41.5 cm3, Longitud del mango 1450 mm, Peso 7.4 kg</v>
      </c>
      <c r="C36" s="875"/>
      <c r="D36" s="875"/>
      <c r="E36" s="875"/>
      <c r="F36" s="875"/>
      <c r="G36" s="875"/>
      <c r="H36" s="876"/>
      <c r="I36" s="267"/>
      <c r="J36" s="268"/>
      <c r="K36" s="269">
        <f>VLOOKUP(A36,EQUIPOS!A6:D161,4,FALSE)</f>
        <v>14424.073240923313</v>
      </c>
      <c r="L36" s="270"/>
      <c r="M36" s="271">
        <v>0.36</v>
      </c>
      <c r="N36" s="272">
        <f>K36/M36</f>
        <v>40066.870113675868</v>
      </c>
    </row>
    <row r="37" spans="1:14">
      <c r="A37" t="s">
        <v>273</v>
      </c>
      <c r="B37" s="874" t="str">
        <f>VLOOKUP(A37,EQUIPOS!A7:D154,3,FALSE)</f>
        <v>Motosierra, 93.6 cm3 - 7.1 HP, 45-90 cm - 7.9 kg</v>
      </c>
      <c r="C37" s="875"/>
      <c r="D37" s="875"/>
      <c r="E37" s="875"/>
      <c r="F37" s="875"/>
      <c r="G37" s="875"/>
      <c r="H37" s="876"/>
      <c r="I37" s="267"/>
      <c r="J37" s="268"/>
      <c r="K37" s="269">
        <f>VLOOKUP(A37,EQUIPOS!A7:D162,4,FALSE)</f>
        <v>19225.316237902021</v>
      </c>
      <c r="L37" s="270"/>
      <c r="M37" s="271">
        <v>0.10299999999999999</v>
      </c>
      <c r="N37" s="272">
        <f>K37/M37</f>
        <v>186653.55570778664</v>
      </c>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1879.5486111111113</v>
      </c>
    </row>
    <row r="43" spans="1:14" ht="15.75" thickBot="1">
      <c r="B43" s="825" t="s">
        <v>953</v>
      </c>
      <c r="C43" s="826"/>
      <c r="D43" s="826"/>
      <c r="E43" s="826"/>
      <c r="F43" s="826"/>
      <c r="G43" s="826"/>
      <c r="H43" s="826"/>
      <c r="I43" s="826"/>
      <c r="J43" s="826"/>
      <c r="K43" s="826"/>
      <c r="L43" s="826"/>
      <c r="M43" s="827"/>
      <c r="N43" s="99">
        <f>SUM(N36:N42)</f>
        <v>228599.97443257362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1221</v>
      </c>
      <c r="B59" s="46" t="str">
        <f>VLOOKUP(A59,TRANSPORTE!A5:D94,3,FALSE)</f>
        <v>Transporte de material desmontado</v>
      </c>
      <c r="C59" s="317"/>
      <c r="D59" s="317"/>
      <c r="E59" s="317"/>
      <c r="F59" s="317"/>
      <c r="G59" s="317"/>
      <c r="H59" s="311" t="str">
        <f>VLOOKUP(A59,TRANSPORTE!A6:D117,2,FALSE)</f>
        <v>tkm</v>
      </c>
      <c r="I59" s="279">
        <v>50</v>
      </c>
      <c r="J59" s="286">
        <v>1</v>
      </c>
      <c r="K59" s="279">
        <f>I59*J59</f>
        <v>50</v>
      </c>
      <c r="L59" s="912">
        <f>'900.2'!N78</f>
        <v>1083.9991786107973</v>
      </c>
      <c r="M59" s="913"/>
      <c r="N59" s="287">
        <f>K59*L59</f>
        <v>54199.958930539869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54199.958930539869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320390.90558533574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64078.18111706715</v>
      </c>
      <c r="M83" s="861"/>
      <c r="N83" s="51"/>
    </row>
    <row r="84" spans="1:14">
      <c r="B84" s="89" t="s">
        <v>973</v>
      </c>
      <c r="C84" s="90"/>
      <c r="D84" s="90"/>
      <c r="E84" s="90"/>
      <c r="F84" s="90"/>
      <c r="G84" s="90"/>
      <c r="H84" s="90"/>
      <c r="I84" s="87"/>
      <c r="J84" s="88"/>
      <c r="K84" s="304">
        <v>0.05</v>
      </c>
      <c r="L84" s="860">
        <f>N78*K84</f>
        <v>16019.545279266787</v>
      </c>
      <c r="M84" s="861"/>
      <c r="N84" s="51"/>
    </row>
    <row r="85" spans="1:14" ht="15.75" thickBot="1">
      <c r="B85" s="91" t="s">
        <v>974</v>
      </c>
      <c r="C85" s="92"/>
      <c r="D85" s="92"/>
      <c r="E85" s="92"/>
      <c r="F85" s="92"/>
      <c r="G85" s="92"/>
      <c r="H85" s="92"/>
      <c r="I85" s="93"/>
      <c r="J85" s="94"/>
      <c r="K85" s="305">
        <v>0.05</v>
      </c>
      <c r="L85" s="862">
        <f>N78*K85</f>
        <v>16019.545279266787</v>
      </c>
      <c r="M85" s="863"/>
      <c r="N85" s="51"/>
    </row>
    <row r="86" spans="1:14" ht="15.75" thickBot="1">
      <c r="B86" s="825" t="s">
        <v>953</v>
      </c>
      <c r="C86" s="826"/>
      <c r="D86" s="826"/>
      <c r="E86" s="826"/>
      <c r="F86" s="826"/>
      <c r="G86" s="826"/>
      <c r="H86" s="826"/>
      <c r="I86" s="826"/>
      <c r="J86" s="826"/>
      <c r="K86" s="826"/>
      <c r="L86" s="826"/>
      <c r="M86" s="827"/>
      <c r="N86" s="52">
        <f>L83+L84+L85</f>
        <v>96117.271675600728</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416508.17726093647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8.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175184.33663976117</v>
      </c>
      <c r="L36" s="270"/>
      <c r="M36" s="271">
        <v>2.375</v>
      </c>
      <c r="N36" s="272">
        <f>K36/M36</f>
        <v>73761.825953583655</v>
      </c>
    </row>
    <row r="37" spans="1:14">
      <c r="A37" t="s">
        <v>180</v>
      </c>
      <c r="B37" s="874" t="str">
        <f>VLOOKUP(A37,EQUIPOS!A7:D154,3,FALSE)</f>
        <v>Compresor 120 HP, con martillo.</v>
      </c>
      <c r="C37" s="875"/>
      <c r="D37" s="875"/>
      <c r="E37" s="875"/>
      <c r="F37" s="875"/>
      <c r="G37" s="875"/>
      <c r="H37" s="876"/>
      <c r="I37" s="267"/>
      <c r="J37" s="268"/>
      <c r="K37" s="269">
        <f>VLOOKUP(A37,EQUIPOS!A7:D162,4,FALSE)</f>
        <v>91379.589525830583</v>
      </c>
      <c r="L37" s="270"/>
      <c r="M37" s="271">
        <v>2.375</v>
      </c>
      <c r="N37" s="272">
        <f>K37/M37</f>
        <v>38475.616642454981</v>
      </c>
    </row>
    <row r="38" spans="1:14">
      <c r="A38" t="s">
        <v>195</v>
      </c>
      <c r="B38" s="874" t="str">
        <f>VLOOKUP(A38,EQUIPOS!A7:D154,3,FALSE)</f>
        <v xml:space="preserve">Equipo de oxicorte, Capacidad de corte: hasta 6´´ (152mm) </v>
      </c>
      <c r="C38" s="875"/>
      <c r="D38" s="875"/>
      <c r="E38" s="875"/>
      <c r="F38" s="875"/>
      <c r="G38" s="875"/>
      <c r="H38" s="876"/>
      <c r="I38" s="267"/>
      <c r="J38" s="268"/>
      <c r="K38" s="269">
        <f>VLOOKUP(A38,EQUIPOS!A7:D162,4,FALSE)</f>
        <v>4431.6557888779435</v>
      </c>
      <c r="L38" s="270"/>
      <c r="M38" s="271">
        <v>2.375</v>
      </c>
      <c r="N38" s="273">
        <f>K38/M38</f>
        <v>1865.9603321591342</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1416.2065453389896</v>
      </c>
    </row>
    <row r="43" spans="1:14" ht="15.75" thickBot="1">
      <c r="B43" s="825" t="s">
        <v>953</v>
      </c>
      <c r="C43" s="826"/>
      <c r="D43" s="826"/>
      <c r="E43" s="826"/>
      <c r="F43" s="826"/>
      <c r="G43" s="826"/>
      <c r="H43" s="826"/>
      <c r="I43" s="826"/>
      <c r="J43" s="826"/>
      <c r="K43" s="826"/>
      <c r="L43" s="826"/>
      <c r="M43" s="827"/>
      <c r="N43" s="99">
        <f>SUM(N36:N42)</f>
        <v>115519.60947353675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v>
      </c>
      <c r="J59" s="286">
        <v>1</v>
      </c>
      <c r="K59" s="279">
        <f>I59*J59</f>
        <v>1</v>
      </c>
      <c r="L59" s="912">
        <f>'900.2'!N78</f>
        <v>1083.9991786107973</v>
      </c>
      <c r="M59" s="913"/>
      <c r="N59" s="287">
        <f>K59*L59</f>
        <v>1083.9991786107973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1083.9991786107973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182">
        <f>N43+N54+N65+N76</f>
        <v>130765.67410553744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26153.134821107491</v>
      </c>
      <c r="M83" s="861"/>
      <c r="N83" s="51"/>
    </row>
    <row r="84" spans="1:14">
      <c r="B84" s="89" t="s">
        <v>973</v>
      </c>
      <c r="C84" s="90"/>
      <c r="D84" s="90"/>
      <c r="E84" s="90"/>
      <c r="F84" s="90"/>
      <c r="G84" s="90"/>
      <c r="H84" s="90"/>
      <c r="I84" s="87"/>
      <c r="J84" s="88"/>
      <c r="K84" s="304">
        <v>0.05</v>
      </c>
      <c r="L84" s="860">
        <f>N78*K84</f>
        <v>6538.2837052768728</v>
      </c>
      <c r="M84" s="861"/>
      <c r="N84" s="51"/>
    </row>
    <row r="85" spans="1:14" ht="15.75" thickBot="1">
      <c r="B85" s="91" t="s">
        <v>974</v>
      </c>
      <c r="C85" s="92"/>
      <c r="D85" s="92"/>
      <c r="E85" s="92"/>
      <c r="F85" s="92"/>
      <c r="G85" s="92"/>
      <c r="H85" s="92"/>
      <c r="I85" s="93"/>
      <c r="J85" s="94"/>
      <c r="K85" s="305">
        <v>0.05</v>
      </c>
      <c r="L85" s="862">
        <f>N78*K85</f>
        <v>6538.2837052768728</v>
      </c>
      <c r="M85" s="863"/>
      <c r="N85" s="51"/>
    </row>
    <row r="86" spans="1:14" ht="15.75" thickBot="1">
      <c r="B86" s="825" t="s">
        <v>953</v>
      </c>
      <c r="C86" s="826"/>
      <c r="D86" s="826"/>
      <c r="E86" s="826"/>
      <c r="F86" s="826"/>
      <c r="G86" s="826"/>
      <c r="H86" s="826"/>
      <c r="I86" s="826"/>
      <c r="J86" s="826"/>
      <c r="K86" s="826"/>
      <c r="L86" s="826"/>
      <c r="M86" s="827"/>
      <c r="N86" s="52">
        <f>L83+L84+L85</f>
        <v>39229.702231661235</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52">
        <f>N78+N86</f>
        <v>169995.37633719869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c r="B106" s="828"/>
      <c r="C106" s="829"/>
      <c r="D106" s="829"/>
      <c r="E106" s="829"/>
      <c r="F106" s="829"/>
      <c r="G106" s="829"/>
      <c r="H106" s="829"/>
      <c r="I106" s="829"/>
      <c r="J106" s="829"/>
      <c r="K106" s="829"/>
      <c r="L106" s="829"/>
      <c r="M106" s="829"/>
      <c r="N106" s="830"/>
    </row>
    <row r="107" spans="2:14" ht="27.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5" t="s">
        <v>2205</v>
      </c>
      <c r="C10" s="816"/>
      <c r="D10" s="816"/>
      <c r="E10" s="816"/>
      <c r="F10" s="391" t="s">
        <v>2206</v>
      </c>
      <c r="G10" s="79"/>
      <c r="H10" s="359"/>
      <c r="I10" s="817" t="s">
        <v>2207</v>
      </c>
      <c r="J10" s="817"/>
      <c r="K10" s="392"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7"/>
      <c r="J36" s="268"/>
      <c r="K36" s="269">
        <f>VLOOKUP(A36,EQUIPOS!A6:D161,4,FALSE)</f>
        <v>220524.88844456288</v>
      </c>
      <c r="L36" s="270"/>
      <c r="M36" s="271">
        <v>2.5</v>
      </c>
      <c r="N36" s="272">
        <f>K36/M36</f>
        <v>88209.955377825157</v>
      </c>
    </row>
    <row r="37" spans="1:14">
      <c r="A37" t="s">
        <v>180</v>
      </c>
      <c r="B37" s="874" t="str">
        <f>VLOOKUP(A37,EQUIPOS!A7:D154,3,FALSE)</f>
        <v>Compresor 120 HP, con martillo.</v>
      </c>
      <c r="C37" s="875"/>
      <c r="D37" s="875"/>
      <c r="E37" s="875"/>
      <c r="F37" s="875"/>
      <c r="G37" s="875"/>
      <c r="H37" s="876"/>
      <c r="I37" s="267"/>
      <c r="J37" s="268"/>
      <c r="K37" s="269">
        <f>VLOOKUP(A37,EQUIPOS!A7:D162,4,FALSE)</f>
        <v>91379.589525830583</v>
      </c>
      <c r="L37" s="270"/>
      <c r="M37" s="271">
        <v>2.5</v>
      </c>
      <c r="N37" s="272">
        <f>K37/M37</f>
        <v>36551.835810332232</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4431.6557888779435</v>
      </c>
      <c r="L38" s="270"/>
      <c r="M38" s="271">
        <v>2.5</v>
      </c>
      <c r="N38" s="272">
        <f>K38/M38</f>
        <v>1772.6623155511775</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269.07924361440797</v>
      </c>
    </row>
    <row r="43" spans="1:14" ht="15.75" thickBot="1">
      <c r="B43" s="825" t="s">
        <v>953</v>
      </c>
      <c r="C43" s="826"/>
      <c r="D43" s="826"/>
      <c r="E43" s="826"/>
      <c r="F43" s="826"/>
      <c r="G43" s="826"/>
      <c r="H43" s="826"/>
      <c r="I43" s="826"/>
      <c r="J43" s="826"/>
      <c r="K43" s="826"/>
      <c r="L43" s="826"/>
      <c r="M43" s="827"/>
      <c r="N43" s="99">
        <f>SUM(N36:N42)</f>
        <v>126803.53274732298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v>
      </c>
      <c r="J59" s="286">
        <v>1</v>
      </c>
      <c r="K59" s="279">
        <f>I59*J59</f>
        <v>1</v>
      </c>
      <c r="L59" s="912">
        <f>'900.2'!N78</f>
        <v>1083.9991786107973</v>
      </c>
      <c r="M59" s="913"/>
      <c r="N59" s="287">
        <f>K59*L59</f>
        <v>1083.9991786107973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1083.9991786107973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141341.49410665419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28268.298821330842</v>
      </c>
      <c r="M83" s="861"/>
      <c r="N83" s="51"/>
    </row>
    <row r="84" spans="1:14">
      <c r="B84" s="89" t="s">
        <v>973</v>
      </c>
      <c r="C84" s="90"/>
      <c r="D84" s="90"/>
      <c r="E84" s="90"/>
      <c r="F84" s="90"/>
      <c r="G84" s="90"/>
      <c r="H84" s="90"/>
      <c r="I84" s="87"/>
      <c r="J84" s="88"/>
      <c r="K84" s="304">
        <v>0.05</v>
      </c>
      <c r="L84" s="860">
        <f>N78*K84</f>
        <v>7067.0747053327104</v>
      </c>
      <c r="M84" s="861"/>
      <c r="N84" s="51"/>
    </row>
    <row r="85" spans="1:14" ht="15.75" thickBot="1">
      <c r="B85" s="91" t="s">
        <v>974</v>
      </c>
      <c r="C85" s="92"/>
      <c r="D85" s="92"/>
      <c r="E85" s="92"/>
      <c r="F85" s="92"/>
      <c r="G85" s="92"/>
      <c r="H85" s="92"/>
      <c r="I85" s="93"/>
      <c r="J85" s="94"/>
      <c r="K85" s="305">
        <v>0.05</v>
      </c>
      <c r="L85" s="862">
        <f>N78*K85</f>
        <v>7067.0747053327104</v>
      </c>
      <c r="M85" s="863"/>
      <c r="N85" s="51"/>
    </row>
    <row r="86" spans="1:14" ht="15.75" thickBot="1">
      <c r="B86" s="825" t="s">
        <v>953</v>
      </c>
      <c r="C86" s="826"/>
      <c r="D86" s="826"/>
      <c r="E86" s="826"/>
      <c r="F86" s="826"/>
      <c r="G86" s="826"/>
      <c r="H86" s="826"/>
      <c r="I86" s="826"/>
      <c r="J86" s="826"/>
      <c r="K86" s="826"/>
      <c r="L86" s="826"/>
      <c r="M86" s="827"/>
      <c r="N86" s="52">
        <f>L83+L84+L85</f>
        <v>42402.448231996255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183743.94233865046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8.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5" t="s">
        <v>2205</v>
      </c>
      <c r="C10" s="816"/>
      <c r="D10" s="816"/>
      <c r="E10" s="816"/>
      <c r="F10" s="391" t="s">
        <v>2206</v>
      </c>
      <c r="G10" s="79"/>
      <c r="H10" s="359"/>
      <c r="I10" s="817" t="s">
        <v>2207</v>
      </c>
      <c r="J10" s="817"/>
      <c r="K10" s="392"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175184.33663976117</v>
      </c>
      <c r="L36" s="270"/>
      <c r="M36" s="271">
        <v>9.25</v>
      </c>
      <c r="N36" s="272">
        <f>K36/M36</f>
        <v>18938.847204298505</v>
      </c>
    </row>
    <row r="37" spans="1:14">
      <c r="A37" t="s">
        <v>180</v>
      </c>
      <c r="B37" s="874" t="str">
        <f>VLOOKUP(A37,EQUIPOS!A7:D154,3,FALSE)</f>
        <v>Compresor 120 HP, con martillo.</v>
      </c>
      <c r="C37" s="875"/>
      <c r="D37" s="875"/>
      <c r="E37" s="875"/>
      <c r="F37" s="875"/>
      <c r="G37" s="875"/>
      <c r="H37" s="876"/>
      <c r="I37" s="267"/>
      <c r="J37" s="268"/>
      <c r="K37" s="269">
        <f>VLOOKUP(A37,EQUIPOS!A7:D162,4,FALSE)</f>
        <v>91379.589525830583</v>
      </c>
      <c r="L37" s="270"/>
      <c r="M37" s="271">
        <v>9.25</v>
      </c>
      <c r="N37" s="272">
        <f>K37/M37</f>
        <v>9878.8745433330369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58.094119895785944</v>
      </c>
    </row>
    <row r="43" spans="1:14" ht="15.75" thickBot="1">
      <c r="B43" s="825" t="s">
        <v>953</v>
      </c>
      <c r="C43" s="826"/>
      <c r="D43" s="826"/>
      <c r="E43" s="826"/>
      <c r="F43" s="826"/>
      <c r="G43" s="826"/>
      <c r="H43" s="826"/>
      <c r="I43" s="826"/>
      <c r="J43" s="826"/>
      <c r="K43" s="826"/>
      <c r="L43" s="826"/>
      <c r="M43" s="827"/>
      <c r="N43" s="99">
        <f>SUM(N36:N42)</f>
        <v>28875.815867527326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v>
      </c>
      <c r="J59" s="286">
        <v>1</v>
      </c>
      <c r="K59" s="279">
        <f>I59*J59</f>
        <v>1</v>
      </c>
      <c r="L59" s="912">
        <f>'900.2'!N78</f>
        <v>1083.9991786107973</v>
      </c>
      <c r="M59" s="913"/>
      <c r="N59" s="287">
        <f>K59*L59</f>
        <v>1083.9991786107973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1083.9991786107973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32864.521040927422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6572.904208185485</v>
      </c>
      <c r="M83" s="861"/>
      <c r="N83" s="51"/>
    </row>
    <row r="84" spans="1:14">
      <c r="B84" s="89" t="s">
        <v>973</v>
      </c>
      <c r="C84" s="90"/>
      <c r="D84" s="90"/>
      <c r="E84" s="90"/>
      <c r="F84" s="90"/>
      <c r="G84" s="90"/>
      <c r="H84" s="90"/>
      <c r="I84" s="87"/>
      <c r="J84" s="88"/>
      <c r="K84" s="304">
        <v>0.05</v>
      </c>
      <c r="L84" s="860">
        <f>N78*K84</f>
        <v>1643.2260520463713</v>
      </c>
      <c r="M84" s="861"/>
      <c r="N84" s="51"/>
    </row>
    <row r="85" spans="1:14" ht="15.75" thickBot="1">
      <c r="B85" s="91" t="s">
        <v>974</v>
      </c>
      <c r="C85" s="92"/>
      <c r="D85" s="92"/>
      <c r="E85" s="92"/>
      <c r="F85" s="92"/>
      <c r="G85" s="92"/>
      <c r="H85" s="92"/>
      <c r="I85" s="93"/>
      <c r="J85" s="94"/>
      <c r="K85" s="305">
        <v>0.05</v>
      </c>
      <c r="L85" s="862">
        <f>N78*K85</f>
        <v>1643.2260520463713</v>
      </c>
      <c r="M85" s="863"/>
      <c r="N85" s="51"/>
    </row>
    <row r="86" spans="1:14" ht="15.75" thickBot="1">
      <c r="B86" s="825" t="s">
        <v>953</v>
      </c>
      <c r="C86" s="826"/>
      <c r="D86" s="826"/>
      <c r="E86" s="826"/>
      <c r="F86" s="826"/>
      <c r="G86" s="826"/>
      <c r="H86" s="826"/>
      <c r="I86" s="826"/>
      <c r="J86" s="826"/>
      <c r="K86" s="826"/>
      <c r="L86" s="826"/>
      <c r="M86" s="827"/>
      <c r="N86" s="52">
        <f>L83+L84+L85</f>
        <v>9859.3563122782271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42723.877353205651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180</v>
      </c>
      <c r="B36" s="874" t="str">
        <f>VLOOKUP(A36,EQUIPOS!A6:D154,3,FALSE)</f>
        <v>Compresor 120 HP, con martillo.</v>
      </c>
      <c r="C36" s="875"/>
      <c r="D36" s="875"/>
      <c r="E36" s="875"/>
      <c r="F36" s="875"/>
      <c r="G36" s="875"/>
      <c r="H36" s="876"/>
      <c r="I36" s="267"/>
      <c r="J36" s="268"/>
      <c r="K36" s="269">
        <f>VLOOKUP(A36,EQUIPOS!A6:D161,4,FALSE)</f>
        <v>91379.589525830583</v>
      </c>
      <c r="L36" s="270"/>
      <c r="M36" s="271">
        <v>2.5</v>
      </c>
      <c r="N36" s="272">
        <f>K36/M36</f>
        <v>36551.835810332232</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1082.6200000000001</v>
      </c>
    </row>
    <row r="43" spans="1:14" ht="15.75" thickBot="1">
      <c r="B43" s="825" t="s">
        <v>953</v>
      </c>
      <c r="C43" s="826"/>
      <c r="D43" s="826"/>
      <c r="E43" s="826"/>
      <c r="F43" s="826"/>
      <c r="G43" s="826"/>
      <c r="H43" s="826"/>
      <c r="I43" s="826"/>
      <c r="J43" s="826"/>
      <c r="K43" s="826"/>
      <c r="L43" s="826"/>
      <c r="M43" s="827"/>
      <c r="N43" s="99">
        <f>SUM(N36:N42)</f>
        <v>37634.455810332234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v>
      </c>
      <c r="J59" s="286">
        <v>1</v>
      </c>
      <c r="K59" s="279">
        <f>I59*J59</f>
        <v>1</v>
      </c>
      <c r="L59" s="912">
        <f>'900.2'!N78</f>
        <v>1083.9991786107973</v>
      </c>
      <c r="M59" s="913"/>
      <c r="N59" s="287">
        <f>K59*L59</f>
        <v>1083.9991786107973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1083.9991786107973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10826.2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49544.654988943032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9908.9309977886078</v>
      </c>
      <c r="M83" s="861"/>
      <c r="N83" s="51"/>
    </row>
    <row r="84" spans="1:14">
      <c r="B84" s="89" t="s">
        <v>973</v>
      </c>
      <c r="C84" s="90"/>
      <c r="D84" s="90"/>
      <c r="E84" s="90"/>
      <c r="F84" s="90"/>
      <c r="G84" s="90"/>
      <c r="H84" s="90"/>
      <c r="I84" s="87"/>
      <c r="J84" s="88"/>
      <c r="K84" s="304">
        <v>0.05</v>
      </c>
      <c r="L84" s="860">
        <f>N78*K84</f>
        <v>2477.2327494471519</v>
      </c>
      <c r="M84" s="861"/>
      <c r="N84" s="51"/>
    </row>
    <row r="85" spans="1:14" ht="15.75" thickBot="1">
      <c r="B85" s="91" t="s">
        <v>974</v>
      </c>
      <c r="C85" s="92"/>
      <c r="D85" s="92"/>
      <c r="E85" s="92"/>
      <c r="F85" s="92"/>
      <c r="G85" s="92"/>
      <c r="H85" s="92"/>
      <c r="I85" s="93"/>
      <c r="J85" s="94"/>
      <c r="K85" s="305">
        <v>0.05</v>
      </c>
      <c r="L85" s="862">
        <f>N78*K85</f>
        <v>2477.2327494471519</v>
      </c>
      <c r="M85" s="863"/>
      <c r="N85" s="51"/>
    </row>
    <row r="86" spans="1:14" ht="15.75" thickBot="1">
      <c r="B86" s="825" t="s">
        <v>953</v>
      </c>
      <c r="C86" s="826"/>
      <c r="D86" s="826"/>
      <c r="E86" s="826"/>
      <c r="F86" s="826"/>
      <c r="G86" s="826"/>
      <c r="H86" s="826"/>
      <c r="I86" s="826"/>
      <c r="J86" s="826"/>
      <c r="K86" s="826"/>
      <c r="L86" s="826"/>
      <c r="M86" s="827"/>
      <c r="N86" s="52">
        <f>L83+L84+L85</f>
        <v>14863.396496682912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64408.05148562594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175184.33663976117</v>
      </c>
      <c r="L36" s="270"/>
      <c r="M36" s="271">
        <v>2.375</v>
      </c>
      <c r="N36" s="272">
        <f>K36/M36</f>
        <v>73761.825953583655</v>
      </c>
    </row>
    <row r="37" spans="1:14">
      <c r="A37" t="s">
        <v>180</v>
      </c>
      <c r="B37" s="874" t="str">
        <f>VLOOKUP(A37,EQUIPOS!A7:D154,3,FALSE)</f>
        <v>Compresor 120 HP, con martillo.</v>
      </c>
      <c r="C37" s="875"/>
      <c r="D37" s="875"/>
      <c r="E37" s="875"/>
      <c r="F37" s="875"/>
      <c r="G37" s="875"/>
      <c r="H37" s="876"/>
      <c r="I37" s="267"/>
      <c r="J37" s="268"/>
      <c r="K37" s="269">
        <f>VLOOKUP(A37,EQUIPOS!A7:D162,4,FALSE)</f>
        <v>91379.589525830583</v>
      </c>
      <c r="L37" s="270"/>
      <c r="M37" s="271">
        <v>2.375</v>
      </c>
      <c r="N37" s="272">
        <f>K37/M37</f>
        <v>38475.616642454981</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4431.6557888779435</v>
      </c>
      <c r="L38" s="270"/>
      <c r="M38" s="271">
        <v>2.375</v>
      </c>
      <c r="N38" s="272">
        <f>K38/M38</f>
        <v>1865.9603321591342</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1416.2065453389896</v>
      </c>
    </row>
    <row r="43" spans="1:14" ht="15.75" thickBot="1">
      <c r="B43" s="825" t="s">
        <v>953</v>
      </c>
      <c r="C43" s="826"/>
      <c r="D43" s="826"/>
      <c r="E43" s="826"/>
      <c r="F43" s="826"/>
      <c r="G43" s="826"/>
      <c r="H43" s="826"/>
      <c r="I43" s="826"/>
      <c r="J43" s="826"/>
      <c r="K43" s="826"/>
      <c r="L43" s="826"/>
      <c r="M43" s="827"/>
      <c r="N43" s="99">
        <f>SUM(N36:N42)</f>
        <v>115519.60947353675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v>
      </c>
      <c r="J59" s="286">
        <v>1</v>
      </c>
      <c r="K59" s="279">
        <f>I59*J59</f>
        <v>1</v>
      </c>
      <c r="L59" s="912">
        <f>'900.2'!N78</f>
        <v>1083.9991786107973</v>
      </c>
      <c r="M59" s="913"/>
      <c r="N59" s="287">
        <f>K59*L59</f>
        <v>1083.9991786107973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1083.9991786107973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130765.67410553744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26153.134821107491</v>
      </c>
      <c r="M83" s="861"/>
      <c r="N83" s="51"/>
    </row>
    <row r="84" spans="1:14">
      <c r="B84" s="89" t="s">
        <v>973</v>
      </c>
      <c r="C84" s="90"/>
      <c r="D84" s="90"/>
      <c r="E84" s="90"/>
      <c r="F84" s="90"/>
      <c r="G84" s="90"/>
      <c r="H84" s="90"/>
      <c r="I84" s="87"/>
      <c r="J84" s="88"/>
      <c r="K84" s="304">
        <v>0.05</v>
      </c>
      <c r="L84" s="860">
        <f>N78*K84</f>
        <v>6538.2837052768728</v>
      </c>
      <c r="M84" s="861"/>
      <c r="N84" s="51"/>
    </row>
    <row r="85" spans="1:14" ht="15.75" thickBot="1">
      <c r="B85" s="91" t="s">
        <v>974</v>
      </c>
      <c r="C85" s="92"/>
      <c r="D85" s="92"/>
      <c r="E85" s="92"/>
      <c r="F85" s="92"/>
      <c r="G85" s="92"/>
      <c r="H85" s="92"/>
      <c r="I85" s="93"/>
      <c r="J85" s="94"/>
      <c r="K85" s="305">
        <v>0.05</v>
      </c>
      <c r="L85" s="862">
        <f>N78*K85</f>
        <v>6538.2837052768728</v>
      </c>
      <c r="M85" s="863"/>
      <c r="N85" s="51"/>
    </row>
    <row r="86" spans="1:14" ht="15.75" thickBot="1">
      <c r="B86" s="825" t="s">
        <v>953</v>
      </c>
      <c r="C86" s="826"/>
      <c r="D86" s="826"/>
      <c r="E86" s="826"/>
      <c r="F86" s="826"/>
      <c r="G86" s="826"/>
      <c r="H86" s="826"/>
      <c r="I86" s="826"/>
      <c r="J86" s="826"/>
      <c r="K86" s="826"/>
      <c r="L86" s="826"/>
      <c r="M86" s="827"/>
      <c r="N86" s="52">
        <f>L83+L84+L85</f>
        <v>39229.702231661235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169995.37633719869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7"/>
      <c r="J36" s="268"/>
      <c r="K36" s="269">
        <f>VLOOKUP(A36,EQUIPOS!A6:D161,4,FALSE)</f>
        <v>220524.88844456288</v>
      </c>
      <c r="L36" s="270"/>
      <c r="M36" s="271">
        <v>2.5</v>
      </c>
      <c r="N36" s="272">
        <f>K36/M36</f>
        <v>88209.955377825157</v>
      </c>
    </row>
    <row r="37" spans="1:14">
      <c r="A37" t="s">
        <v>180</v>
      </c>
      <c r="B37" s="874" t="str">
        <f>VLOOKUP(A37,EQUIPOS!A7:D154,3,FALSE)</f>
        <v>Compresor 120 HP, con martillo.</v>
      </c>
      <c r="C37" s="875"/>
      <c r="D37" s="875"/>
      <c r="E37" s="875"/>
      <c r="F37" s="875"/>
      <c r="G37" s="875"/>
      <c r="H37" s="876"/>
      <c r="I37" s="267"/>
      <c r="J37" s="268"/>
      <c r="K37" s="269">
        <f>VLOOKUP(A37,EQUIPOS!A7:D162,4,FALSE)</f>
        <v>91379.589525830583</v>
      </c>
      <c r="L37" s="270"/>
      <c r="M37" s="271">
        <v>2.5</v>
      </c>
      <c r="N37" s="272">
        <f>K37/M37</f>
        <v>36551.835810332232</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4431.6557888779435</v>
      </c>
      <c r="L38" s="270"/>
      <c r="M38" s="271">
        <v>2.5</v>
      </c>
      <c r="N38" s="272">
        <f>K38/M38</f>
        <v>1772.6623155511775</v>
      </c>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269.07924361440797</v>
      </c>
    </row>
    <row r="43" spans="1:14" ht="15.75" thickBot="1">
      <c r="B43" s="825" t="s">
        <v>953</v>
      </c>
      <c r="C43" s="826"/>
      <c r="D43" s="826"/>
      <c r="E43" s="826"/>
      <c r="F43" s="826"/>
      <c r="G43" s="826"/>
      <c r="H43" s="826"/>
      <c r="I43" s="826"/>
      <c r="J43" s="826"/>
      <c r="K43" s="826"/>
      <c r="L43" s="826"/>
      <c r="M43" s="827"/>
      <c r="N43" s="99">
        <f>SUM(N36:N42)</f>
        <v>126803.53274732298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v>
      </c>
      <c r="J59" s="286">
        <v>1</v>
      </c>
      <c r="K59" s="279">
        <f>I59*J59</f>
        <v>1</v>
      </c>
      <c r="L59" s="912">
        <f>'900.2'!N78</f>
        <v>1083.9991786107973</v>
      </c>
      <c r="M59" s="913"/>
      <c r="N59" s="287">
        <f>K59*L59</f>
        <v>1083.9991786107973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1083.9991786107973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141341.49410665419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28268.298821330842</v>
      </c>
      <c r="M83" s="861"/>
      <c r="N83" s="51"/>
    </row>
    <row r="84" spans="1:14">
      <c r="B84" s="89" t="s">
        <v>973</v>
      </c>
      <c r="C84" s="90"/>
      <c r="D84" s="90"/>
      <c r="E84" s="90"/>
      <c r="F84" s="90"/>
      <c r="G84" s="90"/>
      <c r="H84" s="90"/>
      <c r="I84" s="87"/>
      <c r="J84" s="88"/>
      <c r="K84" s="304">
        <v>0.05</v>
      </c>
      <c r="L84" s="860">
        <f>N78*K84</f>
        <v>7067.0747053327104</v>
      </c>
      <c r="M84" s="861"/>
      <c r="N84" s="51"/>
    </row>
    <row r="85" spans="1:14" ht="15.75" thickBot="1">
      <c r="B85" s="91" t="s">
        <v>974</v>
      </c>
      <c r="C85" s="92"/>
      <c r="D85" s="92"/>
      <c r="E85" s="92"/>
      <c r="F85" s="92"/>
      <c r="G85" s="92"/>
      <c r="H85" s="92"/>
      <c r="I85" s="93"/>
      <c r="J85" s="94"/>
      <c r="K85" s="305">
        <v>0.05</v>
      </c>
      <c r="L85" s="862">
        <f>N78*K85</f>
        <v>7067.0747053327104</v>
      </c>
      <c r="M85" s="863"/>
      <c r="N85" s="51"/>
    </row>
    <row r="86" spans="1:14" ht="15.75" thickBot="1">
      <c r="B86" s="825" t="s">
        <v>953</v>
      </c>
      <c r="C86" s="826"/>
      <c r="D86" s="826"/>
      <c r="E86" s="826"/>
      <c r="F86" s="826"/>
      <c r="G86" s="826"/>
      <c r="H86" s="826"/>
      <c r="I86" s="826"/>
      <c r="J86" s="826"/>
      <c r="K86" s="826"/>
      <c r="L86" s="826"/>
      <c r="M86" s="827"/>
      <c r="N86" s="52">
        <f>L83+L84+L85</f>
        <v>42402.448231996255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183743.94233865046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7"/>
      <c r="J36" s="268"/>
      <c r="K36" s="269">
        <f>VLOOKUP(A36,EQUIPOS!A6:D161,4,FALSE)</f>
        <v>220524.88844456288</v>
      </c>
      <c r="L36" s="270"/>
      <c r="M36" s="271">
        <v>2.5</v>
      </c>
      <c r="N36" s="272">
        <f>K36/M36</f>
        <v>88209.955377825157</v>
      </c>
    </row>
    <row r="37" spans="1:14">
      <c r="A37" t="s">
        <v>180</v>
      </c>
      <c r="B37" s="874" t="str">
        <f>VLOOKUP(A37,EQUIPOS!A7:D154,3,FALSE)</f>
        <v>Compresor 120 HP, con martillo.</v>
      </c>
      <c r="C37" s="875"/>
      <c r="D37" s="875"/>
      <c r="E37" s="875"/>
      <c r="F37" s="875"/>
      <c r="G37" s="875"/>
      <c r="H37" s="876"/>
      <c r="I37" s="267"/>
      <c r="J37" s="268"/>
      <c r="K37" s="269">
        <f>VLOOKUP(A37,EQUIPOS!A7:D162,4,FALSE)</f>
        <v>91379.589525830583</v>
      </c>
      <c r="L37" s="270"/>
      <c r="M37" s="271">
        <v>2.5</v>
      </c>
      <c r="N37" s="272">
        <f>K37/M37</f>
        <v>36551.835810332232</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4431.6557888779435</v>
      </c>
      <c r="L38" s="270"/>
      <c r="M38" s="271">
        <v>2.5</v>
      </c>
      <c r="N38" s="272">
        <f>K38/M38</f>
        <v>1772.6623155511775</v>
      </c>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214.948243614408</v>
      </c>
    </row>
    <row r="43" spans="1:14" ht="15.75" thickBot="1">
      <c r="B43" s="825" t="s">
        <v>953</v>
      </c>
      <c r="C43" s="826"/>
      <c r="D43" s="826"/>
      <c r="E43" s="826"/>
      <c r="F43" s="826"/>
      <c r="G43" s="826"/>
      <c r="H43" s="826"/>
      <c r="I43" s="826"/>
      <c r="J43" s="826"/>
      <c r="K43" s="826"/>
      <c r="L43" s="826"/>
      <c r="M43" s="827"/>
      <c r="N43" s="99">
        <f>SUM(N36:N42)</f>
        <v>126749.40174732298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1.4</v>
      </c>
      <c r="J59" s="286">
        <v>1</v>
      </c>
      <c r="K59" s="279">
        <f>I59*J59</f>
        <v>1.4</v>
      </c>
      <c r="L59" s="912">
        <f>'900.2'!N78</f>
        <v>1083.9991786107973</v>
      </c>
      <c r="M59" s="913"/>
      <c r="N59" s="287">
        <f>K59*L59</f>
        <v>1517.5988500551161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1517.5988500551161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10747.412180720399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139014.41277809849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27802.882555619697</v>
      </c>
      <c r="M83" s="861"/>
      <c r="N83" s="51"/>
    </row>
    <row r="84" spans="1:14">
      <c r="B84" s="89" t="s">
        <v>973</v>
      </c>
      <c r="C84" s="90"/>
      <c r="D84" s="90"/>
      <c r="E84" s="90"/>
      <c r="F84" s="90"/>
      <c r="G84" s="90"/>
      <c r="H84" s="90"/>
      <c r="I84" s="87"/>
      <c r="J84" s="88"/>
      <c r="K84" s="304">
        <v>0.05</v>
      </c>
      <c r="L84" s="860">
        <f>N78*K84</f>
        <v>6950.7206389049243</v>
      </c>
      <c r="M84" s="861"/>
      <c r="N84" s="51"/>
    </row>
    <row r="85" spans="1:14" ht="15.75" thickBot="1">
      <c r="B85" s="91" t="s">
        <v>974</v>
      </c>
      <c r="C85" s="92"/>
      <c r="D85" s="92"/>
      <c r="E85" s="92"/>
      <c r="F85" s="92"/>
      <c r="G85" s="92"/>
      <c r="H85" s="92"/>
      <c r="I85" s="93"/>
      <c r="J85" s="94"/>
      <c r="K85" s="305">
        <v>0.05</v>
      </c>
      <c r="L85" s="862">
        <f>N78*K85</f>
        <v>6950.7206389049243</v>
      </c>
      <c r="M85" s="863"/>
      <c r="N85" s="51"/>
    </row>
    <row r="86" spans="1:14" ht="15.75" thickBot="1">
      <c r="B86" s="825" t="s">
        <v>953</v>
      </c>
      <c r="C86" s="826"/>
      <c r="D86" s="826"/>
      <c r="E86" s="826"/>
      <c r="F86" s="826"/>
      <c r="G86" s="826"/>
      <c r="H86" s="826"/>
      <c r="I86" s="826"/>
      <c r="J86" s="826"/>
      <c r="K86" s="826"/>
      <c r="L86" s="826"/>
      <c r="M86" s="827"/>
      <c r="N86" s="52">
        <f>L83+L84+L85</f>
        <v>41704.323833429546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180718.73661152803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175184.33663976117</v>
      </c>
      <c r="L36" s="270"/>
      <c r="M36" s="271">
        <v>22</v>
      </c>
      <c r="N36" s="272">
        <f>K36/M36</f>
        <v>7962.9243927164171</v>
      </c>
    </row>
    <row r="37" spans="1:14">
      <c r="A37" t="s">
        <v>180</v>
      </c>
      <c r="B37" s="874" t="str">
        <f>VLOOKUP(A37,EQUIPOS!A7:D154,3,FALSE)</f>
        <v>Compresor 120 HP, con martillo.</v>
      </c>
      <c r="C37" s="875"/>
      <c r="D37" s="875"/>
      <c r="E37" s="875"/>
      <c r="F37" s="875"/>
      <c r="G37" s="875"/>
      <c r="H37" s="876"/>
      <c r="I37" s="267"/>
      <c r="J37" s="268"/>
      <c r="K37" s="269">
        <f>VLOOKUP(A37,EQUIPOS!A7:D162,4,FALSE)</f>
        <v>91379.589525830583</v>
      </c>
      <c r="L37" s="270"/>
      <c r="M37" s="271">
        <v>22</v>
      </c>
      <c r="N37" s="272">
        <f>K37/M37</f>
        <v>4153.6177057195719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24.425936774364544</v>
      </c>
    </row>
    <row r="43" spans="1:14" ht="15.75" thickBot="1">
      <c r="B43" s="825" t="s">
        <v>953</v>
      </c>
      <c r="C43" s="826"/>
      <c r="D43" s="826"/>
      <c r="E43" s="826"/>
      <c r="F43" s="826"/>
      <c r="G43" s="826"/>
      <c r="H43" s="826"/>
      <c r="I43" s="826"/>
      <c r="J43" s="826"/>
      <c r="K43" s="826"/>
      <c r="L43" s="826"/>
      <c r="M43" s="827"/>
      <c r="N43" s="99">
        <f>SUM(N36:N42)</f>
        <v>12140.968035210353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0.42</v>
      </c>
      <c r="J59" s="286">
        <v>1</v>
      </c>
      <c r="K59" s="279">
        <f>I59*J59</f>
        <v>0.42</v>
      </c>
      <c r="L59" s="912">
        <f>'900.2'!N78</f>
        <v>1083.9991786107973</v>
      </c>
      <c r="M59" s="913"/>
      <c r="N59" s="287">
        <f>K59*L59</f>
        <v>455.27965501653489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455.27965501653489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13817.544528945116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2763.5089057890236</v>
      </c>
      <c r="M83" s="861"/>
      <c r="N83" s="51"/>
    </row>
    <row r="84" spans="1:14">
      <c r="B84" s="89" t="s">
        <v>973</v>
      </c>
      <c r="C84" s="90"/>
      <c r="D84" s="90"/>
      <c r="E84" s="90"/>
      <c r="F84" s="90"/>
      <c r="G84" s="90"/>
      <c r="H84" s="90"/>
      <c r="I84" s="87"/>
      <c r="J84" s="88"/>
      <c r="K84" s="304">
        <v>0.05</v>
      </c>
      <c r="L84" s="860">
        <f>N78*K84</f>
        <v>690.87722644725591</v>
      </c>
      <c r="M84" s="861"/>
      <c r="N84" s="51"/>
    </row>
    <row r="85" spans="1:14" ht="15.75" thickBot="1">
      <c r="B85" s="91" t="s">
        <v>974</v>
      </c>
      <c r="C85" s="92"/>
      <c r="D85" s="92"/>
      <c r="E85" s="92"/>
      <c r="F85" s="92"/>
      <c r="G85" s="92"/>
      <c r="H85" s="92"/>
      <c r="I85" s="93"/>
      <c r="J85" s="94"/>
      <c r="K85" s="305">
        <v>0.05</v>
      </c>
      <c r="L85" s="862">
        <f>N78*K85</f>
        <v>690.87722644725591</v>
      </c>
      <c r="M85" s="863"/>
      <c r="N85" s="51"/>
    </row>
    <row r="86" spans="1:14" ht="15.75" thickBot="1">
      <c r="B86" s="825" t="s">
        <v>953</v>
      </c>
      <c r="C86" s="826"/>
      <c r="D86" s="826"/>
      <c r="E86" s="826"/>
      <c r="F86" s="826"/>
      <c r="G86" s="826"/>
      <c r="H86" s="826"/>
      <c r="I86" s="826"/>
      <c r="J86" s="826"/>
      <c r="K86" s="826"/>
      <c r="L86" s="826"/>
      <c r="M86" s="827"/>
      <c r="N86" s="52">
        <f>L83+L84+L85</f>
        <v>4145.2633586835354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17962.807887628653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175184.33663976117</v>
      </c>
      <c r="L36" s="270"/>
      <c r="M36" s="271">
        <v>22</v>
      </c>
      <c r="N36" s="272">
        <f>K36/M36</f>
        <v>7962.9243927164171</v>
      </c>
    </row>
    <row r="37" spans="1:14">
      <c r="A37" t="s">
        <v>180</v>
      </c>
      <c r="B37" s="874" t="str">
        <f>VLOOKUP(A37,EQUIPOS!A7:D154,3,FALSE)</f>
        <v>Compresor 120 HP, con martillo.</v>
      </c>
      <c r="C37" s="875"/>
      <c r="D37" s="875"/>
      <c r="E37" s="875"/>
      <c r="F37" s="875"/>
      <c r="G37" s="875"/>
      <c r="H37" s="876"/>
      <c r="I37" s="267"/>
      <c r="J37" s="268"/>
      <c r="K37" s="269">
        <f>VLOOKUP(A37,EQUIPOS!A7:D162,4,FALSE)</f>
        <v>91379.589525830583</v>
      </c>
      <c r="L37" s="270"/>
      <c r="M37" s="271">
        <v>22</v>
      </c>
      <c r="N37" s="272">
        <f>K37/M37</f>
        <v>4153.6177057195719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24.425936774364544</v>
      </c>
    </row>
    <row r="43" spans="1:14" ht="15.75" thickBot="1">
      <c r="B43" s="825" t="s">
        <v>953</v>
      </c>
      <c r="C43" s="826"/>
      <c r="D43" s="826"/>
      <c r="E43" s="826"/>
      <c r="F43" s="826"/>
      <c r="G43" s="826"/>
      <c r="H43" s="826"/>
      <c r="I43" s="826"/>
      <c r="J43" s="826"/>
      <c r="K43" s="826"/>
      <c r="L43" s="826"/>
      <c r="M43" s="827"/>
      <c r="N43" s="99">
        <f>SUM(N36:N42)</f>
        <v>12140.968035210353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0.21</v>
      </c>
      <c r="J59" s="286">
        <v>1</v>
      </c>
      <c r="K59" s="279">
        <f>I59*J59</f>
        <v>0.21</v>
      </c>
      <c r="L59" s="912">
        <f>'900.2'!N78</f>
        <v>1083.9991786107973</v>
      </c>
      <c r="M59" s="913"/>
      <c r="N59" s="287">
        <f>K59*L59</f>
        <v>227.63982750826744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227.63982750826744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13589.904701436848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2717.9809402873698</v>
      </c>
      <c r="M83" s="861"/>
      <c r="N83" s="51"/>
    </row>
    <row r="84" spans="1:14">
      <c r="B84" s="89" t="s">
        <v>973</v>
      </c>
      <c r="C84" s="90"/>
      <c r="D84" s="90"/>
      <c r="E84" s="90"/>
      <c r="F84" s="90"/>
      <c r="G84" s="90"/>
      <c r="H84" s="90"/>
      <c r="I84" s="87"/>
      <c r="J84" s="88"/>
      <c r="K84" s="304">
        <v>0.05</v>
      </c>
      <c r="L84" s="860">
        <f>N78*K84</f>
        <v>679.49523507184244</v>
      </c>
      <c r="M84" s="861"/>
      <c r="N84" s="51"/>
    </row>
    <row r="85" spans="1:14" ht="15.75" thickBot="1">
      <c r="B85" s="91" t="s">
        <v>974</v>
      </c>
      <c r="C85" s="92"/>
      <c r="D85" s="92"/>
      <c r="E85" s="92"/>
      <c r="F85" s="92"/>
      <c r="G85" s="92"/>
      <c r="H85" s="92"/>
      <c r="I85" s="93"/>
      <c r="J85" s="94"/>
      <c r="K85" s="305">
        <v>0.05</v>
      </c>
      <c r="L85" s="862">
        <f>N78*K85</f>
        <v>679.49523507184244</v>
      </c>
      <c r="M85" s="863"/>
      <c r="N85" s="51"/>
    </row>
    <row r="86" spans="1:14" ht="15.75" thickBot="1">
      <c r="B86" s="825" t="s">
        <v>953</v>
      </c>
      <c r="C86" s="826"/>
      <c r="D86" s="826"/>
      <c r="E86" s="826"/>
      <c r="F86" s="826"/>
      <c r="G86" s="826"/>
      <c r="H86" s="826"/>
      <c r="I86" s="826"/>
      <c r="J86" s="826"/>
      <c r="K86" s="826"/>
      <c r="L86" s="826"/>
      <c r="M86" s="827"/>
      <c r="N86" s="52">
        <f>L83+L84+L85</f>
        <v>4076.9714104310542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17666.876111867903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180</v>
      </c>
      <c r="B36" s="874" t="str">
        <f>VLOOKUP(A36,EQUIPOS!A6:D154,3,FALSE)</f>
        <v>Compresor 120 HP, con martillo.</v>
      </c>
      <c r="C36" s="875"/>
      <c r="D36" s="875"/>
      <c r="E36" s="875"/>
      <c r="F36" s="875"/>
      <c r="G36" s="875"/>
      <c r="H36" s="876"/>
      <c r="I36" s="267"/>
      <c r="J36" s="268"/>
      <c r="K36" s="269">
        <f>VLOOKUP(A36,EQUIPOS!A6:D161,4,FALSE)</f>
        <v>91379.589525830583</v>
      </c>
      <c r="L36" s="270"/>
      <c r="M36" s="271">
        <v>20</v>
      </c>
      <c r="N36" s="272">
        <f>K36/M36</f>
        <v>4568.979476291529</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67.663750000000007</v>
      </c>
    </row>
    <row r="43" spans="1:14" ht="15.75" thickBot="1">
      <c r="B43" s="825" t="s">
        <v>953</v>
      </c>
      <c r="C43" s="826"/>
      <c r="D43" s="826"/>
      <c r="E43" s="826"/>
      <c r="F43" s="826"/>
      <c r="G43" s="826"/>
      <c r="H43" s="826"/>
      <c r="I43" s="826"/>
      <c r="J43" s="826"/>
      <c r="K43" s="826"/>
      <c r="L43" s="826"/>
      <c r="M43" s="827"/>
      <c r="N43" s="99">
        <f>SUM(N36:N42)</f>
        <v>4636.6432262915287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0.08</v>
      </c>
      <c r="J59" s="286">
        <v>1</v>
      </c>
      <c r="K59" s="279">
        <f>I59*J59</f>
        <v>0.08</v>
      </c>
      <c r="L59" s="912">
        <f>'900.2'!N78</f>
        <v>1083.9991786107973</v>
      </c>
      <c r="M59" s="913"/>
      <c r="N59" s="287">
        <f>K59*L59</f>
        <v>86.719934288863783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86.719934288863783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676.63750000000005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5400.0006605803919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1080.0001321160785</v>
      </c>
      <c r="M83" s="861"/>
      <c r="N83" s="51"/>
    </row>
    <row r="84" spans="1:14">
      <c r="B84" s="89" t="s">
        <v>973</v>
      </c>
      <c r="C84" s="90"/>
      <c r="D84" s="90"/>
      <c r="E84" s="90"/>
      <c r="F84" s="90"/>
      <c r="G84" s="90"/>
      <c r="H84" s="90"/>
      <c r="I84" s="87"/>
      <c r="J84" s="88"/>
      <c r="K84" s="304">
        <v>0.05</v>
      </c>
      <c r="L84" s="860">
        <f>N78*K84</f>
        <v>270.00003302901962</v>
      </c>
      <c r="M84" s="861"/>
      <c r="N84" s="51"/>
    </row>
    <row r="85" spans="1:14" ht="15.75" thickBot="1">
      <c r="B85" s="91" t="s">
        <v>974</v>
      </c>
      <c r="C85" s="92"/>
      <c r="D85" s="92"/>
      <c r="E85" s="92"/>
      <c r="F85" s="92"/>
      <c r="G85" s="92"/>
      <c r="H85" s="92"/>
      <c r="I85" s="93"/>
      <c r="J85" s="94"/>
      <c r="K85" s="305">
        <v>0.05</v>
      </c>
      <c r="L85" s="862">
        <f>N78*K85</f>
        <v>270.00003302901962</v>
      </c>
      <c r="M85" s="863"/>
      <c r="N85" s="51"/>
    </row>
    <row r="86" spans="1:14" ht="15.75" thickBot="1">
      <c r="B86" s="825" t="s">
        <v>953</v>
      </c>
      <c r="C86" s="826"/>
      <c r="D86" s="826"/>
      <c r="E86" s="826"/>
      <c r="F86" s="826"/>
      <c r="G86" s="826"/>
      <c r="H86" s="826"/>
      <c r="I86" s="826"/>
      <c r="J86" s="826"/>
      <c r="K86" s="826"/>
      <c r="L86" s="826"/>
      <c r="M86" s="827"/>
      <c r="N86" s="52">
        <f>L83+L84+L85</f>
        <v>1620.0001981741175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7020.000858754509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195</v>
      </c>
      <c r="B36" s="874" t="str">
        <f>VLOOKUP(A36,EQUIPOS!A6:D154,3,FALSE)</f>
        <v xml:space="preserve">Equipo de oxicorte, Capacidad de corte: hasta 6´´ (152mm) </v>
      </c>
      <c r="C36" s="875"/>
      <c r="D36" s="875"/>
      <c r="E36" s="875"/>
      <c r="F36" s="875"/>
      <c r="G36" s="875"/>
      <c r="H36" s="876"/>
      <c r="I36" s="267"/>
      <c r="J36" s="268"/>
      <c r="K36" s="269">
        <f>VLOOKUP(A36,EQUIPOS!A6:D161,4,FALSE)</f>
        <v>4431.6557888779435</v>
      </c>
      <c r="L36" s="270"/>
      <c r="M36" s="271">
        <v>321</v>
      </c>
      <c r="N36" s="272">
        <f>K36/M36</f>
        <v>13.805781273763063</v>
      </c>
    </row>
    <row r="37" spans="1:14">
      <c r="A37" t="s">
        <v>248</v>
      </c>
      <c r="B37" s="874" t="str">
        <f>VLOOKUP(A37,EQUIPOS!A7:D154,3,FALSE)</f>
        <v>Grúa telescópica de 50 Ton.</v>
      </c>
      <c r="C37" s="875"/>
      <c r="D37" s="875"/>
      <c r="E37" s="875"/>
      <c r="F37" s="875"/>
      <c r="G37" s="875"/>
      <c r="H37" s="876"/>
      <c r="I37" s="267"/>
      <c r="J37" s="268"/>
      <c r="K37" s="269">
        <f>VLOOKUP(A37,EQUIPOS!A7:D162,4,FALSE)</f>
        <v>318387.51229964721</v>
      </c>
      <c r="L37" s="270"/>
      <c r="M37" s="271">
        <v>321</v>
      </c>
      <c r="N37" s="272">
        <f>K37/M37</f>
        <v>991.86140903316891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16.863239875389407</v>
      </c>
    </row>
    <row r="43" spans="1:14" ht="15.75" thickBot="1">
      <c r="B43" s="825" t="s">
        <v>953</v>
      </c>
      <c r="C43" s="826"/>
      <c r="D43" s="826"/>
      <c r="E43" s="826"/>
      <c r="F43" s="826"/>
      <c r="G43" s="826"/>
      <c r="H43" s="826"/>
      <c r="I43" s="826"/>
      <c r="J43" s="826"/>
      <c r="K43" s="826"/>
      <c r="L43" s="826"/>
      <c r="M43" s="827"/>
      <c r="N43" s="99">
        <f>SUM(N36:N42)</f>
        <v>1022.5304301823213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1222</v>
      </c>
      <c r="B59" s="46" t="str">
        <f>VLOOKUP(A59,TRANSPORTE!A5:D117,3,FALSE)</f>
        <v>Transporte de acero</v>
      </c>
      <c r="C59" s="317"/>
      <c r="D59" s="317"/>
      <c r="E59" s="317"/>
      <c r="F59" s="317"/>
      <c r="G59" s="317"/>
      <c r="H59" s="311" t="str">
        <f>VLOOKUP(A59,TRANSPORTE!A6:D117,2,FALSE)</f>
        <v>tkm</v>
      </c>
      <c r="I59" s="279">
        <v>1</v>
      </c>
      <c r="J59" s="286">
        <v>1</v>
      </c>
      <c r="K59" s="279">
        <f>I59*J59</f>
        <v>1</v>
      </c>
      <c r="L59" s="912">
        <f>VLOOKUP(A59,TRANSPORTE!A5:D117,4,FALSE)</f>
        <v>110.1177029720412</v>
      </c>
      <c r="M59" s="913"/>
      <c r="N59" s="287">
        <f>K59*L59</f>
        <v>110.1177029720412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110.1177029720412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168.63239875389408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1301.2805319082565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260.25610638165131</v>
      </c>
      <c r="M83" s="861"/>
      <c r="N83" s="51"/>
    </row>
    <row r="84" spans="1:14">
      <c r="B84" s="89" t="s">
        <v>973</v>
      </c>
      <c r="C84" s="90"/>
      <c r="D84" s="90"/>
      <c r="E84" s="90"/>
      <c r="F84" s="90"/>
      <c r="G84" s="90"/>
      <c r="H84" s="90"/>
      <c r="I84" s="87"/>
      <c r="J84" s="88"/>
      <c r="K84" s="304">
        <v>0.05</v>
      </c>
      <c r="L84" s="860">
        <f>N78*K84</f>
        <v>65.064026595412827</v>
      </c>
      <c r="M84" s="861"/>
      <c r="N84" s="51"/>
    </row>
    <row r="85" spans="1:14" ht="15.75" thickBot="1">
      <c r="B85" s="91" t="s">
        <v>974</v>
      </c>
      <c r="C85" s="92"/>
      <c r="D85" s="92"/>
      <c r="E85" s="92"/>
      <c r="F85" s="92"/>
      <c r="G85" s="92"/>
      <c r="H85" s="92"/>
      <c r="I85" s="93"/>
      <c r="J85" s="94"/>
      <c r="K85" s="305">
        <v>0.05</v>
      </c>
      <c r="L85" s="862">
        <f>N78*K85</f>
        <v>65.064026595412827</v>
      </c>
      <c r="M85" s="863"/>
      <c r="N85" s="51"/>
    </row>
    <row r="86" spans="1:14" ht="15.75" thickBot="1">
      <c r="B86" s="825" t="s">
        <v>953</v>
      </c>
      <c r="C86" s="826"/>
      <c r="D86" s="826"/>
      <c r="E86" s="826"/>
      <c r="F86" s="826"/>
      <c r="G86" s="826"/>
      <c r="H86" s="826"/>
      <c r="I86" s="826"/>
      <c r="J86" s="826"/>
      <c r="K86" s="826"/>
      <c r="L86" s="826"/>
      <c r="M86" s="827"/>
      <c r="N86" s="52">
        <f>L83+L84+L85</f>
        <v>390.38415957247696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1691.6646914807334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273</v>
      </c>
      <c r="B36" s="874" t="str">
        <f>VLOOKUP(A36,EQUIPOS!A6:D154,3,FALSE)</f>
        <v>Motosierra, 93.6 cm3 - 7.1 HP, 45-90 cm - 7.9 kg</v>
      </c>
      <c r="C36" s="875"/>
      <c r="D36" s="875"/>
      <c r="E36" s="875"/>
      <c r="F36" s="875"/>
      <c r="G36" s="875"/>
      <c r="H36" s="876"/>
      <c r="I36" s="267"/>
      <c r="J36" s="268"/>
      <c r="K36" s="269">
        <f>VLOOKUP(A36,EQUIPOS!A6:D161,4,FALSE)</f>
        <v>19225.316237902021</v>
      </c>
      <c r="L36" s="270"/>
      <c r="M36" s="271">
        <v>3</v>
      </c>
      <c r="N36" s="272">
        <f>K36/M36</f>
        <v>6408.4387459673408</v>
      </c>
    </row>
    <row r="37" spans="1:14">
      <c r="A37" s="205" t="s">
        <v>312</v>
      </c>
      <c r="B37" s="874" t="str">
        <f>VLOOKUP(A37,EQUIPOS!A7:D154,3,FALSE)</f>
        <v>Retroexcavadora sobre oruga, potencia 138 HP, balde de 1,5 m3.</v>
      </c>
      <c r="C37" s="875"/>
      <c r="D37" s="875"/>
      <c r="E37" s="875"/>
      <c r="F37" s="875"/>
      <c r="G37" s="875"/>
      <c r="H37" s="876"/>
      <c r="I37" s="267"/>
      <c r="J37" s="268"/>
      <c r="K37" s="269">
        <f>VLOOKUP(A37,EQUIPOS!A7:D162,4,FALSE)</f>
        <v>220524.88844456288</v>
      </c>
      <c r="L37" s="270"/>
      <c r="M37" s="271">
        <v>3</v>
      </c>
      <c r="N37" s="272">
        <f>K37/M37</f>
        <v>73508.296148187626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673.35467419668339</v>
      </c>
    </row>
    <row r="43" spans="1:14" ht="15.75" thickBot="1">
      <c r="B43" s="825" t="s">
        <v>953</v>
      </c>
      <c r="C43" s="826"/>
      <c r="D43" s="826"/>
      <c r="E43" s="826"/>
      <c r="F43" s="826"/>
      <c r="G43" s="826"/>
      <c r="H43" s="826"/>
      <c r="I43" s="826"/>
      <c r="J43" s="826"/>
      <c r="K43" s="826"/>
      <c r="L43" s="826"/>
      <c r="M43" s="827"/>
      <c r="N43" s="99">
        <f>SUM(N36:N42)</f>
        <v>80590.089568351657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7"/>
      <c r="D59" s="317"/>
      <c r="E59" s="317"/>
      <c r="F59" s="317"/>
      <c r="G59" s="317"/>
      <c r="H59" s="311" t="str">
        <f>VLOOKUP(A59,TRANSPORTE!A6:D117,2,FALSE)</f>
        <v>m3k</v>
      </c>
      <c r="I59" s="279">
        <v>6</v>
      </c>
      <c r="J59" s="286">
        <v>1</v>
      </c>
      <c r="K59" s="279">
        <f>I59*J59</f>
        <v>6</v>
      </c>
      <c r="L59" s="912">
        <f>VLOOKUP(A59,TRANSPORTE!A5:D94,4,FALSE)</f>
        <v>1246.4241458005358</v>
      </c>
      <c r="M59" s="913"/>
      <c r="N59" s="287">
        <f>K59*L59</f>
        <v>7478.544874803215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7478.544874803215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13467.093483933666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101535.72792708855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20307.145585417711</v>
      </c>
      <c r="M83" s="861"/>
      <c r="N83" s="51"/>
    </row>
    <row r="84" spans="1:14">
      <c r="B84" s="89" t="s">
        <v>973</v>
      </c>
      <c r="C84" s="90"/>
      <c r="D84" s="90"/>
      <c r="E84" s="90"/>
      <c r="F84" s="90"/>
      <c r="G84" s="90"/>
      <c r="H84" s="90"/>
      <c r="I84" s="87"/>
      <c r="J84" s="88"/>
      <c r="K84" s="304">
        <v>0.05</v>
      </c>
      <c r="L84" s="860">
        <f>N78*K84</f>
        <v>5076.7863963544278</v>
      </c>
      <c r="M84" s="861"/>
      <c r="N84" s="51"/>
    </row>
    <row r="85" spans="1:14" ht="15.75" thickBot="1">
      <c r="B85" s="91" t="s">
        <v>974</v>
      </c>
      <c r="C85" s="92"/>
      <c r="D85" s="92"/>
      <c r="E85" s="92"/>
      <c r="F85" s="92"/>
      <c r="G85" s="92"/>
      <c r="H85" s="92"/>
      <c r="I85" s="93"/>
      <c r="J85" s="94"/>
      <c r="K85" s="305">
        <v>0.05</v>
      </c>
      <c r="L85" s="862">
        <f>N78*K85</f>
        <v>5076.7863963544278</v>
      </c>
      <c r="M85" s="863"/>
      <c r="N85" s="51"/>
    </row>
    <row r="86" spans="1:14" ht="15.75" thickBot="1">
      <c r="B86" s="825" t="s">
        <v>953</v>
      </c>
      <c r="C86" s="826"/>
      <c r="D86" s="826"/>
      <c r="E86" s="826"/>
      <c r="F86" s="826"/>
      <c r="G86" s="826"/>
      <c r="H86" s="826"/>
      <c r="I86" s="826"/>
      <c r="J86" s="826"/>
      <c r="K86" s="826"/>
      <c r="L86" s="826"/>
      <c r="M86" s="827"/>
      <c r="N86" s="52">
        <f>L83+L84+L85</f>
        <v>30460.71837812657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131996.44630521513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7.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195</v>
      </c>
      <c r="B36" s="874" t="str">
        <f>VLOOKUP(A36,EQUIPOS!A6:D154,3,FALSE)</f>
        <v xml:space="preserve">Equipo de oxicorte, Capacidad de corte: hasta 6´´ (152mm) </v>
      </c>
      <c r="C36" s="875"/>
      <c r="D36" s="875"/>
      <c r="E36" s="875"/>
      <c r="F36" s="875"/>
      <c r="G36" s="875"/>
      <c r="H36" s="876"/>
      <c r="I36" s="267"/>
      <c r="J36" s="268"/>
      <c r="K36" s="269">
        <f>VLOOKUP(A36,EQUIPOS!A6:D161,4,FALSE)</f>
        <v>4431.6557888779435</v>
      </c>
      <c r="L36" s="270"/>
      <c r="M36" s="271">
        <v>4</v>
      </c>
      <c r="N36" s="272">
        <f>K36/M36</f>
        <v>1107.9139472194859</v>
      </c>
    </row>
    <row r="37" spans="1:14">
      <c r="A37" s="108" t="s">
        <v>248</v>
      </c>
      <c r="B37" s="874" t="str">
        <f>VLOOKUP(A37,EQUIPOS!A7:D154,3,FALSE)</f>
        <v>Grúa telescópica de 50 Ton.</v>
      </c>
      <c r="C37" s="875"/>
      <c r="D37" s="875"/>
      <c r="E37" s="875"/>
      <c r="F37" s="875"/>
      <c r="G37" s="875"/>
      <c r="H37" s="876"/>
      <c r="I37" s="267"/>
      <c r="J37" s="268"/>
      <c r="K37" s="269">
        <f>VLOOKUP(A37,EQUIPOS!A7:D162,4,FALSE)</f>
        <v>318387.51229964721</v>
      </c>
      <c r="L37" s="270"/>
      <c r="M37" s="271">
        <v>4</v>
      </c>
      <c r="N37" s="272">
        <f>K37/M37</f>
        <v>79596.878074911801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1010.0320112950249</v>
      </c>
    </row>
    <row r="43" spans="1:14" ht="15.75" thickBot="1">
      <c r="B43" s="825" t="s">
        <v>953</v>
      </c>
      <c r="C43" s="826"/>
      <c r="D43" s="826"/>
      <c r="E43" s="826"/>
      <c r="F43" s="826"/>
      <c r="G43" s="826"/>
      <c r="H43" s="826"/>
      <c r="I43" s="826"/>
      <c r="J43" s="826"/>
      <c r="K43" s="826"/>
      <c r="L43" s="826"/>
      <c r="M43" s="827"/>
      <c r="N43" s="99">
        <f>SUM(N36:N42)</f>
        <v>81714.82403342631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VLOOKUP(A59,TRANSPORTE!A6:D117,2,FALSE)</f>
        <v>kgk</v>
      </c>
      <c r="I59" s="279">
        <v>1</v>
      </c>
      <c r="J59" s="286">
        <v>1</v>
      </c>
      <c r="K59" s="279">
        <f>I59*J59</f>
        <v>1</v>
      </c>
      <c r="L59" s="912">
        <f>VLOOKUP(A59,TRANSPORTE!A5:D117,4,FALSE)</f>
        <v>104.00978210733847</v>
      </c>
      <c r="M59" s="913"/>
      <c r="N59" s="287">
        <f>K59*L59</f>
        <v>104.00978210733847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104.00978210733847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91919.153928483895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18383.83078569678</v>
      </c>
      <c r="M83" s="861"/>
      <c r="N83" s="51"/>
    </row>
    <row r="84" spans="1:14">
      <c r="B84" s="89" t="s">
        <v>973</v>
      </c>
      <c r="C84" s="90"/>
      <c r="D84" s="90"/>
      <c r="E84" s="90"/>
      <c r="F84" s="90"/>
      <c r="G84" s="90"/>
      <c r="H84" s="90"/>
      <c r="I84" s="87"/>
      <c r="J84" s="88"/>
      <c r="K84" s="304">
        <v>0.05</v>
      </c>
      <c r="L84" s="860">
        <f>N78*K84</f>
        <v>4595.9576964241951</v>
      </c>
      <c r="M84" s="861"/>
      <c r="N84" s="51"/>
    </row>
    <row r="85" spans="1:14" ht="15.75" thickBot="1">
      <c r="B85" s="91" t="s">
        <v>974</v>
      </c>
      <c r="C85" s="92"/>
      <c r="D85" s="92"/>
      <c r="E85" s="92"/>
      <c r="F85" s="92"/>
      <c r="G85" s="92"/>
      <c r="H85" s="92"/>
      <c r="I85" s="93"/>
      <c r="J85" s="94"/>
      <c r="K85" s="305">
        <v>0.05</v>
      </c>
      <c r="L85" s="862">
        <f>N78*K85</f>
        <v>4595.9576964241951</v>
      </c>
      <c r="M85" s="863"/>
      <c r="N85" s="51"/>
    </row>
    <row r="86" spans="1:14" ht="15.75" thickBot="1">
      <c r="B86" s="825" t="s">
        <v>953</v>
      </c>
      <c r="C86" s="826"/>
      <c r="D86" s="826"/>
      <c r="E86" s="826"/>
      <c r="F86" s="826"/>
      <c r="G86" s="826"/>
      <c r="H86" s="826"/>
      <c r="I86" s="826"/>
      <c r="J86" s="826"/>
      <c r="K86" s="826"/>
      <c r="L86" s="826"/>
      <c r="M86" s="827"/>
      <c r="N86" s="52">
        <f>L83+L84+L85</f>
        <v>27575.746178545167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119494.90010702907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307</v>
      </c>
      <c r="B36" s="874" t="str">
        <f>VLOOKUP(A36,EQUIPOS!A6:D154,3,FALSE)</f>
        <v>Retroexcavadora, Potencia en el Volante 78 HP 2200 RPM</v>
      </c>
      <c r="C36" s="875"/>
      <c r="D36" s="875"/>
      <c r="E36" s="875"/>
      <c r="F36" s="875"/>
      <c r="G36" s="875"/>
      <c r="H36" s="876"/>
      <c r="I36" s="267"/>
      <c r="J36" s="268"/>
      <c r="K36" s="269">
        <f>VLOOKUP(A36,EQUIPOS!A6:D161,4,FALSE)</f>
        <v>134061.82599897179</v>
      </c>
      <c r="L36" s="270"/>
      <c r="M36" s="271">
        <v>5</v>
      </c>
      <c r="N36" s="272">
        <f>K36/M36</f>
        <v>26812.36519979436</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107.474121807204</v>
      </c>
    </row>
    <row r="43" spans="1:14" ht="15.75" thickBot="1">
      <c r="B43" s="825" t="s">
        <v>953</v>
      </c>
      <c r="C43" s="826"/>
      <c r="D43" s="826"/>
      <c r="E43" s="826"/>
      <c r="F43" s="826"/>
      <c r="G43" s="826"/>
      <c r="H43" s="826"/>
      <c r="I43" s="826"/>
      <c r="J43" s="826"/>
      <c r="K43" s="826"/>
      <c r="L43" s="826"/>
      <c r="M43" s="827"/>
      <c r="N43" s="99">
        <f>SUM(N36:N42)</f>
        <v>26919.839321601565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7"/>
      <c r="D59" s="317"/>
      <c r="E59" s="317"/>
      <c r="F59" s="317"/>
      <c r="G59" s="317"/>
      <c r="H59" s="311" t="str">
        <f>VLOOKUP(A59,TRANSPORTE!A6:D117,2,FALSE)</f>
        <v>m3k</v>
      </c>
      <c r="I59" s="279">
        <v>0.70199999999999996</v>
      </c>
      <c r="J59" s="286">
        <v>1</v>
      </c>
      <c r="K59" s="279">
        <f>I59*J59</f>
        <v>0.70199999999999996</v>
      </c>
      <c r="L59" s="912">
        <f>VLOOKUP(A59,TRANSPORTE!A5:D94,4,FALSE)</f>
        <v>1246.4241458005358</v>
      </c>
      <c r="M59" s="913"/>
      <c r="N59" s="287">
        <f>K59*L59</f>
        <v>874.98975035197611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874.98975035197611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5373.7060903601996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33168.535162313739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6633.7070324627484</v>
      </c>
      <c r="M83" s="861"/>
      <c r="N83" s="51"/>
    </row>
    <row r="84" spans="1:14">
      <c r="B84" s="89" t="s">
        <v>973</v>
      </c>
      <c r="C84" s="90"/>
      <c r="D84" s="90"/>
      <c r="E84" s="90"/>
      <c r="F84" s="90"/>
      <c r="G84" s="90"/>
      <c r="H84" s="90"/>
      <c r="I84" s="87"/>
      <c r="J84" s="88"/>
      <c r="K84" s="304">
        <v>0.05</v>
      </c>
      <c r="L84" s="860">
        <f>N78*K84</f>
        <v>1658.4267581156871</v>
      </c>
      <c r="M84" s="861"/>
      <c r="N84" s="51"/>
    </row>
    <row r="85" spans="1:14" ht="15.75" thickBot="1">
      <c r="B85" s="91" t="s">
        <v>974</v>
      </c>
      <c r="C85" s="92"/>
      <c r="D85" s="92"/>
      <c r="E85" s="92"/>
      <c r="F85" s="92"/>
      <c r="G85" s="92"/>
      <c r="H85" s="92"/>
      <c r="I85" s="93"/>
      <c r="J85" s="94"/>
      <c r="K85" s="305">
        <v>0.05</v>
      </c>
      <c r="L85" s="862">
        <f>N78*K85</f>
        <v>1658.4267581156871</v>
      </c>
      <c r="M85" s="863"/>
      <c r="N85" s="51"/>
    </row>
    <row r="86" spans="1:14" ht="15.75" thickBot="1">
      <c r="B86" s="825" t="s">
        <v>953</v>
      </c>
      <c r="C86" s="826"/>
      <c r="D86" s="826"/>
      <c r="E86" s="826"/>
      <c r="F86" s="826"/>
      <c r="G86" s="826"/>
      <c r="H86" s="826"/>
      <c r="I86" s="826"/>
      <c r="J86" s="826"/>
      <c r="K86" s="826"/>
      <c r="L86" s="826"/>
      <c r="M86" s="827"/>
      <c r="N86" s="52">
        <f>L83+L84+L85</f>
        <v>9950.5605486941222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43119.09571100786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307</v>
      </c>
      <c r="B36" s="874" t="str">
        <f>VLOOKUP(A36,EQUIPOS!A6:D154,3,FALSE)</f>
        <v>Retroexcavadora, Potencia en el Volante 78 HP 2200 RPM</v>
      </c>
      <c r="C36" s="875"/>
      <c r="D36" s="875"/>
      <c r="E36" s="875"/>
      <c r="F36" s="875"/>
      <c r="G36" s="875"/>
      <c r="H36" s="876"/>
      <c r="I36" s="267"/>
      <c r="J36" s="268"/>
      <c r="K36" s="269">
        <f>VLOOKUP(A36,EQUIPOS!A6:D161,4,FALSE)</f>
        <v>134061.82599897179</v>
      </c>
      <c r="L36" s="270"/>
      <c r="M36" s="271">
        <v>4</v>
      </c>
      <c r="N36" s="272">
        <f>K36/M36</f>
        <v>33515.456499742948</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67.663750000000007</v>
      </c>
    </row>
    <row r="43" spans="1:14" ht="15.75" thickBot="1">
      <c r="B43" s="825" t="s">
        <v>953</v>
      </c>
      <c r="C43" s="826"/>
      <c r="D43" s="826"/>
      <c r="E43" s="826"/>
      <c r="F43" s="826"/>
      <c r="G43" s="826"/>
      <c r="H43" s="826"/>
      <c r="I43" s="826"/>
      <c r="J43" s="826"/>
      <c r="K43" s="826"/>
      <c r="L43" s="826"/>
      <c r="M43" s="827"/>
      <c r="N43" s="99">
        <f>SUM(N36:N42)</f>
        <v>33583.120249742948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7"/>
      <c r="D59" s="317"/>
      <c r="E59" s="317"/>
      <c r="F59" s="317"/>
      <c r="G59" s="317"/>
      <c r="H59" s="311" t="str">
        <f>VLOOKUP(A59,TRANSPORTE!A6:D117,2,FALSE)</f>
        <v>m3k</v>
      </c>
      <c r="I59" s="279">
        <v>3.03</v>
      </c>
      <c r="J59" s="286">
        <v>1</v>
      </c>
      <c r="K59" s="279">
        <f>I59*J59</f>
        <v>3.03</v>
      </c>
      <c r="L59" s="912">
        <f>VLOOKUP(A59,TRANSPORTE!A5:D94,4,FALSE)</f>
        <v>1246.4241458005358</v>
      </c>
      <c r="M59" s="913"/>
      <c r="N59" s="287">
        <f>K59*L59</f>
        <v>3776.6651617756233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3776.6651617756233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3383.1875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40742.972911518569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8148.5945823037146</v>
      </c>
      <c r="M83" s="861"/>
      <c r="N83" s="51"/>
    </row>
    <row r="84" spans="1:14">
      <c r="B84" s="89" t="s">
        <v>973</v>
      </c>
      <c r="C84" s="90"/>
      <c r="D84" s="90"/>
      <c r="E84" s="90"/>
      <c r="F84" s="90"/>
      <c r="G84" s="90"/>
      <c r="H84" s="90"/>
      <c r="I84" s="87"/>
      <c r="J84" s="88"/>
      <c r="K84" s="304">
        <v>0.05</v>
      </c>
      <c r="L84" s="860">
        <f>N78*K84</f>
        <v>2037.1486455759286</v>
      </c>
      <c r="M84" s="861"/>
      <c r="N84" s="51"/>
    </row>
    <row r="85" spans="1:14" ht="15.75" thickBot="1">
      <c r="B85" s="91" t="s">
        <v>974</v>
      </c>
      <c r="C85" s="92"/>
      <c r="D85" s="92"/>
      <c r="E85" s="92"/>
      <c r="F85" s="92"/>
      <c r="G85" s="92"/>
      <c r="H85" s="92"/>
      <c r="I85" s="93"/>
      <c r="J85" s="94"/>
      <c r="K85" s="305">
        <v>0.05</v>
      </c>
      <c r="L85" s="862">
        <f>N78*K85</f>
        <v>2037.1486455759286</v>
      </c>
      <c r="M85" s="863"/>
      <c r="N85" s="51"/>
    </row>
    <row r="86" spans="1:14" ht="15.75" thickBot="1">
      <c r="B86" s="825" t="s">
        <v>953</v>
      </c>
      <c r="C86" s="826"/>
      <c r="D86" s="826"/>
      <c r="E86" s="826"/>
      <c r="F86" s="826"/>
      <c r="G86" s="826"/>
      <c r="H86" s="826"/>
      <c r="I86" s="826"/>
      <c r="J86" s="826"/>
      <c r="K86" s="826"/>
      <c r="L86" s="826"/>
      <c r="M86" s="827"/>
      <c r="N86" s="52">
        <f>L83+L84+L85</f>
        <v>12222.891873455574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52965.864784974139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c r="B36" s="874"/>
      <c r="C36" s="875"/>
      <c r="D36" s="875"/>
      <c r="E36" s="875"/>
      <c r="F36" s="875"/>
      <c r="G36" s="875"/>
      <c r="H36" s="876"/>
      <c r="I36" s="267"/>
      <c r="J36" s="268"/>
      <c r="K36" s="269"/>
      <c r="L36" s="270"/>
      <c r="M36" s="271"/>
      <c r="N36" s="272"/>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144.34933333333333</v>
      </c>
    </row>
    <row r="43" spans="1:14" ht="15.75" thickBot="1">
      <c r="B43" s="825" t="s">
        <v>953</v>
      </c>
      <c r="C43" s="826"/>
      <c r="D43" s="826"/>
      <c r="E43" s="826"/>
      <c r="F43" s="826"/>
      <c r="G43" s="826"/>
      <c r="H43" s="826"/>
      <c r="I43" s="826"/>
      <c r="J43" s="826"/>
      <c r="K43" s="826"/>
      <c r="L43" s="826"/>
      <c r="M43" s="827"/>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1443.4933333333333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317.56853333333333</v>
      </c>
      <c r="M83" s="861"/>
      <c r="N83" s="51"/>
    </row>
    <row r="84" spans="1:14">
      <c r="B84" s="89" t="s">
        <v>973</v>
      </c>
      <c r="C84" s="90"/>
      <c r="D84" s="90"/>
      <c r="E84" s="90"/>
      <c r="F84" s="90"/>
      <c r="G84" s="90"/>
      <c r="H84" s="90"/>
      <c r="I84" s="87"/>
      <c r="J84" s="88"/>
      <c r="K84" s="304">
        <v>0.05</v>
      </c>
      <c r="L84" s="860">
        <f>N78*K84</f>
        <v>79.392133333333334</v>
      </c>
      <c r="M84" s="861"/>
      <c r="N84" s="51"/>
    </row>
    <row r="85" spans="1:14" ht="15.75" thickBot="1">
      <c r="B85" s="91" t="s">
        <v>974</v>
      </c>
      <c r="C85" s="92"/>
      <c r="D85" s="92"/>
      <c r="E85" s="92"/>
      <c r="F85" s="92"/>
      <c r="G85" s="92"/>
      <c r="H85" s="92"/>
      <c r="I85" s="93"/>
      <c r="J85" s="94"/>
      <c r="K85" s="305">
        <v>0.05</v>
      </c>
      <c r="L85" s="862">
        <f>N78*K85</f>
        <v>79.392133333333334</v>
      </c>
      <c r="M85" s="863"/>
      <c r="N85" s="51"/>
    </row>
    <row r="86" spans="1:14" ht="15.75" thickBot="1">
      <c r="B86" s="825" t="s">
        <v>953</v>
      </c>
      <c r="C86" s="826"/>
      <c r="D86" s="826"/>
      <c r="E86" s="826"/>
      <c r="F86" s="826"/>
      <c r="G86" s="826"/>
      <c r="H86" s="826"/>
      <c r="I86" s="826"/>
      <c r="J86" s="826"/>
      <c r="K86" s="826"/>
      <c r="L86" s="826"/>
      <c r="M86" s="827"/>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310</v>
      </c>
      <c r="B36" s="874" t="str">
        <f>VLOOKUP(A36,EQUIPOS!A6:D154,3,FALSE)</f>
        <v>Retroexcavadora A25C</v>
      </c>
      <c r="C36" s="875"/>
      <c r="D36" s="875"/>
      <c r="E36" s="875"/>
      <c r="F36" s="875"/>
      <c r="G36" s="875"/>
      <c r="H36" s="876"/>
      <c r="I36" s="267"/>
      <c r="J36" s="268"/>
      <c r="K36" s="269">
        <f>VLOOKUP(A36,EQUIPOS!A6:D163,4,FALSE)</f>
        <v>195840.53179342943</v>
      </c>
      <c r="L36" s="270"/>
      <c r="M36" s="271">
        <v>3</v>
      </c>
      <c r="N36" s="272">
        <f>K36/M36</f>
        <v>65280.177264476479</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90.218333333333348</v>
      </c>
    </row>
    <row r="43" spans="1:14" ht="15.75" thickBot="1">
      <c r="B43" s="825" t="s">
        <v>953</v>
      </c>
      <c r="C43" s="826"/>
      <c r="D43" s="826"/>
      <c r="E43" s="826"/>
      <c r="F43" s="826"/>
      <c r="G43" s="826"/>
      <c r="H43" s="826"/>
      <c r="I43" s="826"/>
      <c r="J43" s="826"/>
      <c r="K43" s="826"/>
      <c r="L43" s="826"/>
      <c r="M43" s="827"/>
      <c r="N43" s="99">
        <f>SUM(N36:N42)</f>
        <v>65370.395597809809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2">
        <f>VLOOKUP(A59,TRANSPORTE!A6:D117,4,FALSE)</f>
        <v>1246.4241458005358</v>
      </c>
      <c r="M59" s="913"/>
      <c r="N59" s="287">
        <f>K59*L59</f>
        <v>2118.9210478609107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2118.9210478609107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76511.149979004054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15302.229995800812</v>
      </c>
      <c r="M83" s="861"/>
      <c r="N83" s="51"/>
    </row>
    <row r="84" spans="1:14">
      <c r="B84" s="89" t="s">
        <v>973</v>
      </c>
      <c r="C84" s="90"/>
      <c r="D84" s="90"/>
      <c r="E84" s="90"/>
      <c r="F84" s="90"/>
      <c r="G84" s="90"/>
      <c r="H84" s="90"/>
      <c r="I84" s="87"/>
      <c r="J84" s="88"/>
      <c r="K84" s="304">
        <v>0.05</v>
      </c>
      <c r="L84" s="860">
        <f>N78*K84</f>
        <v>3825.5574989502029</v>
      </c>
      <c r="M84" s="861"/>
      <c r="N84" s="51"/>
    </row>
    <row r="85" spans="1:14" ht="15.75" thickBot="1">
      <c r="B85" s="91" t="s">
        <v>974</v>
      </c>
      <c r="C85" s="92"/>
      <c r="D85" s="92"/>
      <c r="E85" s="92"/>
      <c r="F85" s="92"/>
      <c r="G85" s="92"/>
      <c r="H85" s="92"/>
      <c r="I85" s="93"/>
      <c r="J85" s="94"/>
      <c r="K85" s="305">
        <v>0.05</v>
      </c>
      <c r="L85" s="862">
        <f>N78*K85</f>
        <v>3825.5574989502029</v>
      </c>
      <c r="M85" s="863"/>
      <c r="N85" s="51"/>
    </row>
    <row r="86" spans="1:14" ht="15.75" thickBot="1">
      <c r="B86" s="825" t="s">
        <v>953</v>
      </c>
      <c r="C86" s="826"/>
      <c r="D86" s="826"/>
      <c r="E86" s="826"/>
      <c r="F86" s="826"/>
      <c r="G86" s="826"/>
      <c r="H86" s="826"/>
      <c r="I86" s="826"/>
      <c r="J86" s="826"/>
      <c r="K86" s="826"/>
      <c r="L86" s="826"/>
      <c r="M86" s="827"/>
      <c r="N86" s="52">
        <f>L83+L84+L85</f>
        <v>22953.344993701216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99464.494972705274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310</v>
      </c>
      <c r="B36" s="874" t="str">
        <f>VLOOKUP(A36,EQUIPOS!A6:D154,3,FALSE)</f>
        <v>Retroexcavadora A25C</v>
      </c>
      <c r="C36" s="875"/>
      <c r="D36" s="875"/>
      <c r="E36" s="875"/>
      <c r="F36" s="875"/>
      <c r="G36" s="875"/>
      <c r="H36" s="876"/>
      <c r="I36" s="267"/>
      <c r="J36" s="268"/>
      <c r="K36" s="269">
        <f>VLOOKUP(A36,EQUIPOS!A6:D163,4,FALSE)</f>
        <v>195840.53179342943</v>
      </c>
      <c r="L36" s="270"/>
      <c r="M36" s="271">
        <v>3</v>
      </c>
      <c r="N36" s="272">
        <f>K36/M36</f>
        <v>65280.177264476479</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90.218333333333348</v>
      </c>
    </row>
    <row r="43" spans="1:14" ht="15.75" thickBot="1">
      <c r="B43" s="825" t="s">
        <v>953</v>
      </c>
      <c r="C43" s="826"/>
      <c r="D43" s="826"/>
      <c r="E43" s="826"/>
      <c r="F43" s="826"/>
      <c r="G43" s="826"/>
      <c r="H43" s="826"/>
      <c r="I43" s="826"/>
      <c r="J43" s="826"/>
      <c r="K43" s="826"/>
      <c r="L43" s="826"/>
      <c r="M43" s="827"/>
      <c r="N43" s="99">
        <f>SUM(N36:N42)</f>
        <v>65370.395597809809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2">
        <f>VLOOKUP(A59,TRANSPORTE!A6:D117,4,FALSE)</f>
        <v>1246.4241458005358</v>
      </c>
      <c r="M59" s="913"/>
      <c r="N59" s="287">
        <f>K59*L59</f>
        <v>2118.9210478609107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2118.9210478609107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76511.149979004054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15302.229995800812</v>
      </c>
      <c r="M83" s="861"/>
      <c r="N83" s="51"/>
    </row>
    <row r="84" spans="1:14">
      <c r="B84" s="89" t="s">
        <v>973</v>
      </c>
      <c r="C84" s="90"/>
      <c r="D84" s="90"/>
      <c r="E84" s="90"/>
      <c r="F84" s="90"/>
      <c r="G84" s="90"/>
      <c r="H84" s="90"/>
      <c r="I84" s="87"/>
      <c r="J84" s="88"/>
      <c r="K84" s="304">
        <v>0.05</v>
      </c>
      <c r="L84" s="860">
        <f>N78*K84</f>
        <v>3825.5574989502029</v>
      </c>
      <c r="M84" s="861"/>
      <c r="N84" s="51"/>
    </row>
    <row r="85" spans="1:14" ht="15.75" thickBot="1">
      <c r="B85" s="91" t="s">
        <v>974</v>
      </c>
      <c r="C85" s="92"/>
      <c r="D85" s="92"/>
      <c r="E85" s="92"/>
      <c r="F85" s="92"/>
      <c r="G85" s="92"/>
      <c r="H85" s="92"/>
      <c r="I85" s="93"/>
      <c r="J85" s="94"/>
      <c r="K85" s="305">
        <v>0.05</v>
      </c>
      <c r="L85" s="862">
        <f>N78*K85</f>
        <v>3825.5574989502029</v>
      </c>
      <c r="M85" s="863"/>
      <c r="N85" s="51"/>
    </row>
    <row r="86" spans="1:14" ht="15.75" thickBot="1">
      <c r="B86" s="825" t="s">
        <v>953</v>
      </c>
      <c r="C86" s="826"/>
      <c r="D86" s="826"/>
      <c r="E86" s="826"/>
      <c r="F86" s="826"/>
      <c r="G86" s="826"/>
      <c r="H86" s="826"/>
      <c r="I86" s="826"/>
      <c r="J86" s="826"/>
      <c r="K86" s="826"/>
      <c r="L86" s="826"/>
      <c r="M86" s="827"/>
      <c r="N86" s="52">
        <f>L83+L84+L85</f>
        <v>22953.344993701216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99464.494972705274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7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220524.88844456288</v>
      </c>
      <c r="L36" s="270"/>
      <c r="M36" s="271">
        <v>45</v>
      </c>
      <c r="N36" s="272">
        <f>K36/M36</f>
        <v>4900.5530765458416</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1.5036388888888887</v>
      </c>
    </row>
    <row r="43" spans="1:14" ht="15.75" thickBot="1">
      <c r="B43" s="825" t="s">
        <v>953</v>
      </c>
      <c r="C43" s="826"/>
      <c r="D43" s="826"/>
      <c r="E43" s="826"/>
      <c r="F43" s="826"/>
      <c r="G43" s="826"/>
      <c r="H43" s="826"/>
      <c r="I43" s="826"/>
      <c r="J43" s="826"/>
      <c r="K43" s="826"/>
      <c r="L43" s="826"/>
      <c r="M43" s="827"/>
      <c r="N43" s="99">
        <f>SUM(N36:N42)</f>
        <v>4902.0567154347309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2">
        <f>VLOOKUP(A59,TRANSPORTE!A6:D117,4,FALSE)</f>
        <v>104.00978210733847</v>
      </c>
      <c r="M59" s="913"/>
      <c r="N59" s="287">
        <f>K59*L59</f>
        <v>3713.1492212319836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3713.1492212319836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8765.5698255556035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1753.1139651111207</v>
      </c>
      <c r="M83" s="861"/>
      <c r="N83" s="51"/>
    </row>
    <row r="84" spans="1:14">
      <c r="B84" s="89" t="s">
        <v>973</v>
      </c>
      <c r="C84" s="90"/>
      <c r="D84" s="90"/>
      <c r="E84" s="90"/>
      <c r="F84" s="90"/>
      <c r="G84" s="90"/>
      <c r="H84" s="90"/>
      <c r="I84" s="87"/>
      <c r="J84" s="88"/>
      <c r="K84" s="304">
        <v>0.05</v>
      </c>
      <c r="L84" s="860">
        <f>N78*K84</f>
        <v>438.27849127778018</v>
      </c>
      <c r="M84" s="861"/>
      <c r="N84" s="51"/>
    </row>
    <row r="85" spans="1:14" ht="15.75" thickBot="1">
      <c r="B85" s="91" t="s">
        <v>974</v>
      </c>
      <c r="C85" s="92"/>
      <c r="D85" s="92"/>
      <c r="E85" s="92"/>
      <c r="F85" s="92"/>
      <c r="G85" s="92"/>
      <c r="H85" s="92"/>
      <c r="I85" s="93"/>
      <c r="J85" s="94"/>
      <c r="K85" s="305">
        <v>0.05</v>
      </c>
      <c r="L85" s="862">
        <f>N78*K85</f>
        <v>438.27849127778018</v>
      </c>
      <c r="M85" s="863"/>
      <c r="N85" s="51"/>
    </row>
    <row r="86" spans="1:14" ht="15.75" thickBot="1">
      <c r="B86" s="825" t="s">
        <v>953</v>
      </c>
      <c r="C86" s="826"/>
      <c r="D86" s="826"/>
      <c r="E86" s="826"/>
      <c r="F86" s="826"/>
      <c r="G86" s="826"/>
      <c r="H86" s="826"/>
      <c r="I86" s="826"/>
      <c r="J86" s="826"/>
      <c r="K86" s="826"/>
      <c r="L86" s="826"/>
      <c r="M86" s="827"/>
      <c r="N86" s="52">
        <f>L83+L84+L85</f>
        <v>2629.6709476666811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11395.240773222285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c r="B36" s="874"/>
      <c r="C36" s="875"/>
      <c r="D36" s="875"/>
      <c r="E36" s="875"/>
      <c r="F36" s="875"/>
      <c r="G36" s="875"/>
      <c r="H36" s="876"/>
      <c r="I36" s="267"/>
      <c r="J36" s="268"/>
      <c r="K36" s="269"/>
      <c r="L36" s="270"/>
      <c r="M36" s="271"/>
      <c r="N36" s="272"/>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60.145555555555553</v>
      </c>
    </row>
    <row r="43" spans="1:14" ht="15.75" thickBot="1">
      <c r="B43" s="825" t="s">
        <v>953</v>
      </c>
      <c r="C43" s="826"/>
      <c r="D43" s="826"/>
      <c r="E43" s="826"/>
      <c r="F43" s="826"/>
      <c r="G43" s="826"/>
      <c r="H43" s="826"/>
      <c r="I43" s="826"/>
      <c r="J43" s="826"/>
      <c r="K43" s="826"/>
      <c r="L43" s="826"/>
      <c r="M43" s="827"/>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2">
        <f>VLOOKUP(A59,TRANSPORTE!A6:D117,4,FALSE)</f>
        <v>104.00978210733847</v>
      </c>
      <c r="M59" s="913"/>
      <c r="N59" s="287">
        <f>K59*L59</f>
        <v>1066.1002666002194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1066.1002666002194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601.45555555555552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1727.7013777113305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345.5402755422661</v>
      </c>
      <c r="M83" s="861"/>
      <c r="N83" s="51"/>
    </row>
    <row r="84" spans="1:14">
      <c r="B84" s="89" t="s">
        <v>973</v>
      </c>
      <c r="C84" s="90"/>
      <c r="D84" s="90"/>
      <c r="E84" s="90"/>
      <c r="F84" s="90"/>
      <c r="G84" s="90"/>
      <c r="H84" s="90"/>
      <c r="I84" s="87"/>
      <c r="J84" s="88"/>
      <c r="K84" s="304">
        <v>0.05</v>
      </c>
      <c r="L84" s="860">
        <f>N78*K84</f>
        <v>86.385068885566525</v>
      </c>
      <c r="M84" s="861"/>
      <c r="N84" s="51"/>
    </row>
    <row r="85" spans="1:14" ht="15.75" thickBot="1">
      <c r="B85" s="91" t="s">
        <v>974</v>
      </c>
      <c r="C85" s="92"/>
      <c r="D85" s="92"/>
      <c r="E85" s="92"/>
      <c r="F85" s="92"/>
      <c r="G85" s="92"/>
      <c r="H85" s="92"/>
      <c r="I85" s="93"/>
      <c r="J85" s="94"/>
      <c r="K85" s="305">
        <v>0.05</v>
      </c>
      <c r="L85" s="862">
        <f>N78*K85</f>
        <v>86.385068885566525</v>
      </c>
      <c r="M85" s="863"/>
      <c r="N85" s="51"/>
    </row>
    <row r="86" spans="1:14" ht="15.75" thickBot="1">
      <c r="B86" s="825" t="s">
        <v>953</v>
      </c>
      <c r="C86" s="826"/>
      <c r="D86" s="826"/>
      <c r="E86" s="826"/>
      <c r="F86" s="826"/>
      <c r="G86" s="826"/>
      <c r="H86" s="826"/>
      <c r="I86" s="826"/>
      <c r="J86" s="826"/>
      <c r="K86" s="826"/>
      <c r="L86" s="826"/>
      <c r="M86" s="827"/>
      <c r="N86" s="52">
        <f>L83+L84+L85</f>
        <v>518.31041331339918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2246.0117910247295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220524.88844456288</v>
      </c>
      <c r="L36" s="270"/>
      <c r="M36" s="271">
        <v>45</v>
      </c>
      <c r="N36" s="272">
        <f>K36/M36</f>
        <v>4900.5530765458416</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1.5036388888888887</v>
      </c>
    </row>
    <row r="43" spans="1:14" ht="15.75" thickBot="1">
      <c r="B43" s="825" t="s">
        <v>953</v>
      </c>
      <c r="C43" s="826"/>
      <c r="D43" s="826"/>
      <c r="E43" s="826"/>
      <c r="F43" s="826"/>
      <c r="G43" s="826"/>
      <c r="H43" s="826"/>
      <c r="I43" s="826"/>
      <c r="J43" s="826"/>
      <c r="K43" s="826"/>
      <c r="L43" s="826"/>
      <c r="M43" s="827"/>
      <c r="N43" s="99">
        <f>SUM(N36:N42)</f>
        <v>4902.0567154347309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2">
        <f>VLOOKUP(A59,TRANSPORTE!A6:D117,4,FALSE)</f>
        <v>1264.0361177439634</v>
      </c>
      <c r="M59" s="913"/>
      <c r="N59" s="287">
        <f>K59*L59</f>
        <v>1024.4949532508936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1024.4949532508936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6076.9155575745135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1215.3831115149028</v>
      </c>
      <c r="M83" s="861"/>
      <c r="N83" s="51"/>
    </row>
    <row r="84" spans="1:14">
      <c r="B84" s="89" t="s">
        <v>973</v>
      </c>
      <c r="C84" s="90"/>
      <c r="D84" s="90"/>
      <c r="E84" s="90"/>
      <c r="F84" s="90"/>
      <c r="G84" s="90"/>
      <c r="H84" s="90"/>
      <c r="I84" s="87"/>
      <c r="J84" s="88"/>
      <c r="K84" s="304">
        <v>0.05</v>
      </c>
      <c r="L84" s="860">
        <f>N78*K84</f>
        <v>303.8457778787257</v>
      </c>
      <c r="M84" s="861"/>
      <c r="N84" s="51"/>
    </row>
    <row r="85" spans="1:14" ht="15.75" thickBot="1">
      <c r="B85" s="91" t="s">
        <v>974</v>
      </c>
      <c r="C85" s="92"/>
      <c r="D85" s="92"/>
      <c r="E85" s="92"/>
      <c r="F85" s="92"/>
      <c r="G85" s="92"/>
      <c r="H85" s="92"/>
      <c r="I85" s="93"/>
      <c r="J85" s="94"/>
      <c r="K85" s="305">
        <v>0.05</v>
      </c>
      <c r="L85" s="862">
        <f>N78*K85</f>
        <v>303.8457778787257</v>
      </c>
      <c r="M85" s="863"/>
      <c r="N85" s="51"/>
    </row>
    <row r="86" spans="1:14" ht="15.75" thickBot="1">
      <c r="B86" s="825" t="s">
        <v>953</v>
      </c>
      <c r="C86" s="826"/>
      <c r="D86" s="826"/>
      <c r="E86" s="826"/>
      <c r="F86" s="826"/>
      <c r="G86" s="826"/>
      <c r="H86" s="826"/>
      <c r="I86" s="826"/>
      <c r="J86" s="826"/>
      <c r="K86" s="826"/>
      <c r="L86" s="826"/>
      <c r="M86" s="827"/>
      <c r="N86" s="52">
        <f>L83+L84+L85</f>
        <v>1823.074667272354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7899.9902248468679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VLOOKUP(A36,EQUIPOS!A5:D154,4,FALSE)</f>
        <v>221162.34161082841</v>
      </c>
      <c r="L36" s="270"/>
      <c r="M36" s="271">
        <v>0.625</v>
      </c>
      <c r="N36" s="272">
        <f>K36/M36</f>
        <v>353859.74657732545</v>
      </c>
    </row>
    <row r="37" spans="1:14">
      <c r="A37" s="108" t="s">
        <v>241</v>
      </c>
      <c r="B37" s="874" t="str">
        <f>VLOOKUP(A37,EQUIPOS!A7:D154,3,FALSE)</f>
        <v>Grúa (capacidad 15 ton)</v>
      </c>
      <c r="C37" s="875"/>
      <c r="D37" s="875"/>
      <c r="E37" s="875"/>
      <c r="F37" s="875"/>
      <c r="G37" s="875"/>
      <c r="H37" s="876"/>
      <c r="I37" s="267"/>
      <c r="J37" s="268"/>
      <c r="K37" s="269">
        <f>VLOOKUP(A37,EQUIPOS!A6:D154,4,FALSE)</f>
        <v>158481.70740027167</v>
      </c>
      <c r="L37" s="270"/>
      <c r="M37" s="271">
        <v>0.625</v>
      </c>
      <c r="N37" s="272">
        <f>K37/M37</f>
        <v>253570.73184043466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2706.55</v>
      </c>
    </row>
    <row r="43" spans="1:14" ht="15.75" thickBot="1">
      <c r="B43" s="825" t="s">
        <v>953</v>
      </c>
      <c r="C43" s="826"/>
      <c r="D43" s="826"/>
      <c r="E43" s="826"/>
      <c r="F43" s="826"/>
      <c r="G43" s="826"/>
      <c r="H43" s="826"/>
      <c r="I43" s="826"/>
      <c r="J43" s="826"/>
      <c r="K43" s="826"/>
      <c r="L43" s="826"/>
      <c r="M43" s="827"/>
      <c r="N43" s="394">
        <f>SUM(N36:N42)</f>
        <v>610137.02841776016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1258.5575586949046</v>
      </c>
      <c r="N48" s="272">
        <f>K48*M48</f>
        <v>12585.575586949046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20593.587433366803</v>
      </c>
      <c r="N49" s="272">
        <f>K49*M49</f>
        <v>20593.587433366803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4862.0723337557147</v>
      </c>
      <c r="N50" s="272">
        <f>K50*M50</f>
        <v>4862.0723337557147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47218.469466314069</v>
      </c>
      <c r="N51" s="272">
        <f>K51*M51</f>
        <v>94436.938932628138</v>
      </c>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132478.17428669971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796746.20270445989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159349.240540892</v>
      </c>
      <c r="M83" s="861"/>
      <c r="N83" s="51"/>
    </row>
    <row r="84" spans="1:14">
      <c r="B84" s="89" t="s">
        <v>973</v>
      </c>
      <c r="C84" s="90"/>
      <c r="D84" s="90"/>
      <c r="E84" s="90"/>
      <c r="F84" s="90"/>
      <c r="G84" s="90"/>
      <c r="H84" s="90"/>
      <c r="I84" s="87"/>
      <c r="J84" s="88"/>
      <c r="K84" s="304">
        <v>0.05</v>
      </c>
      <c r="L84" s="860">
        <f>N78*K84</f>
        <v>39837.310135223001</v>
      </c>
      <c r="M84" s="861"/>
      <c r="N84" s="51"/>
    </row>
    <row r="85" spans="1:14" ht="15.75" thickBot="1">
      <c r="B85" s="91" t="s">
        <v>974</v>
      </c>
      <c r="C85" s="92"/>
      <c r="D85" s="92"/>
      <c r="E85" s="92"/>
      <c r="F85" s="92"/>
      <c r="G85" s="92"/>
      <c r="H85" s="92"/>
      <c r="I85" s="93"/>
      <c r="J85" s="94"/>
      <c r="K85" s="305">
        <v>0.05</v>
      </c>
      <c r="L85" s="862">
        <f>N78*K85</f>
        <v>39837.310135223001</v>
      </c>
      <c r="M85" s="863"/>
      <c r="N85" s="51"/>
    </row>
    <row r="86" spans="1:14" ht="15.75" thickBot="1">
      <c r="B86" s="825" t="s">
        <v>953</v>
      </c>
      <c r="C86" s="826"/>
      <c r="D86" s="826"/>
      <c r="E86" s="826"/>
      <c r="F86" s="826"/>
      <c r="G86" s="826"/>
      <c r="H86" s="826"/>
      <c r="I86" s="826"/>
      <c r="J86" s="826"/>
      <c r="K86" s="826"/>
      <c r="L86" s="826"/>
      <c r="M86" s="827"/>
      <c r="N86" s="52">
        <f>L83+L84+L85</f>
        <v>239023.860811338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1035770.063515798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221162.34161082841</v>
      </c>
      <c r="L36" s="270"/>
      <c r="M36" s="271">
        <v>0.5</v>
      </c>
      <c r="N36" s="272">
        <f>K36/M36</f>
        <v>442324.68322165683</v>
      </c>
    </row>
    <row r="37" spans="1:14">
      <c r="A37" s="108" t="s">
        <v>241</v>
      </c>
      <c r="B37" s="874" t="str">
        <f>VLOOKUP(A37,EQUIPOS!A7:D154,3,FALSE)</f>
        <v>Grúa (capacidad 15 ton)</v>
      </c>
      <c r="C37" s="875"/>
      <c r="D37" s="875"/>
      <c r="E37" s="875"/>
      <c r="F37" s="875"/>
      <c r="G37" s="875"/>
      <c r="H37" s="876"/>
      <c r="I37" s="267"/>
      <c r="J37" s="268"/>
      <c r="K37" s="269">
        <f>VLOOKUP(A37,EQUIPOS!A7:D164,4,FALSE)</f>
        <v>158481.70740027167</v>
      </c>
      <c r="L37" s="270"/>
      <c r="M37" s="271">
        <v>0.5</v>
      </c>
      <c r="N37" s="272">
        <f>K37/M37</f>
        <v>316963.41480054334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3383.1875</v>
      </c>
    </row>
    <row r="43" spans="1:14" ht="15.75" thickBot="1">
      <c r="B43" s="825" t="s">
        <v>953</v>
      </c>
      <c r="C43" s="826"/>
      <c r="D43" s="826"/>
      <c r="E43" s="826"/>
      <c r="F43" s="826"/>
      <c r="G43" s="826"/>
      <c r="H43" s="826"/>
      <c r="I43" s="826"/>
      <c r="J43" s="826"/>
      <c r="K43" s="826"/>
      <c r="L43" s="826"/>
      <c r="M43" s="827"/>
      <c r="N43" s="394">
        <f>SUM(N36:N42)</f>
        <v>762671.28552220017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1258.5575586949046</v>
      </c>
      <c r="N48" s="272">
        <f>K48*M48</f>
        <v>12585.575586949046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20593.587433366803</v>
      </c>
      <c r="N49" s="272">
        <f>K49*M49</f>
        <v>20593.587433366803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4862.0723337557147</v>
      </c>
      <c r="N50" s="272">
        <f>K50*M50</f>
        <v>4862.0723337557147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47218.469466314069</v>
      </c>
      <c r="N51" s="272">
        <f>K51*M51</f>
        <v>94436.938932628138</v>
      </c>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132478.17428669971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67663.75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962813.2098088999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192562.64196178</v>
      </c>
      <c r="M83" s="861"/>
      <c r="N83" s="51"/>
    </row>
    <row r="84" spans="1:14">
      <c r="B84" s="89" t="s">
        <v>973</v>
      </c>
      <c r="C84" s="90"/>
      <c r="D84" s="90"/>
      <c r="E84" s="90"/>
      <c r="F84" s="90"/>
      <c r="G84" s="90"/>
      <c r="H84" s="90"/>
      <c r="I84" s="87"/>
      <c r="J84" s="88"/>
      <c r="K84" s="304">
        <v>0.05</v>
      </c>
      <c r="L84" s="860">
        <f>N78*K84</f>
        <v>48140.660490445</v>
      </c>
      <c r="M84" s="861"/>
      <c r="N84" s="51"/>
    </row>
    <row r="85" spans="1:14" ht="15.75" thickBot="1">
      <c r="B85" s="91" t="s">
        <v>974</v>
      </c>
      <c r="C85" s="92"/>
      <c r="D85" s="92"/>
      <c r="E85" s="92"/>
      <c r="F85" s="92"/>
      <c r="G85" s="92"/>
      <c r="H85" s="92"/>
      <c r="I85" s="93"/>
      <c r="J85" s="94"/>
      <c r="K85" s="305">
        <v>0.05</v>
      </c>
      <c r="L85" s="862">
        <f>N78*K85</f>
        <v>48140.660490445</v>
      </c>
      <c r="M85" s="863"/>
      <c r="N85" s="51"/>
    </row>
    <row r="86" spans="1:14" ht="15.75" thickBot="1">
      <c r="B86" s="825" t="s">
        <v>953</v>
      </c>
      <c r="C86" s="826"/>
      <c r="D86" s="826"/>
      <c r="E86" s="826"/>
      <c r="F86" s="826"/>
      <c r="G86" s="826"/>
      <c r="H86" s="826"/>
      <c r="I86" s="826"/>
      <c r="J86" s="826"/>
      <c r="K86" s="826"/>
      <c r="L86" s="826"/>
      <c r="M86" s="827"/>
      <c r="N86" s="52">
        <f>L83+L84+L85</f>
        <v>288843.96294266998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1251657.1727515699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221162.34161082841</v>
      </c>
      <c r="L36" s="270"/>
      <c r="M36" s="271">
        <v>0.4375</v>
      </c>
      <c r="N36" s="272">
        <f>K36/M36</f>
        <v>505513.9236818935</v>
      </c>
    </row>
    <row r="37" spans="1:14">
      <c r="A37" s="108" t="s">
        <v>241</v>
      </c>
      <c r="B37" s="874" t="str">
        <f>VLOOKUP(A37,EQUIPOS!A7:D154,3,FALSE)</f>
        <v>Grúa (capacidad 15 ton)</v>
      </c>
      <c r="C37" s="875"/>
      <c r="D37" s="875"/>
      <c r="E37" s="875"/>
      <c r="F37" s="875"/>
      <c r="G37" s="875"/>
      <c r="H37" s="876"/>
      <c r="I37" s="267"/>
      <c r="J37" s="268"/>
      <c r="K37" s="269">
        <f>VLOOKUP(A37,EQUIPOS!A7:D164,4,FALSE)</f>
        <v>158481.70740027167</v>
      </c>
      <c r="L37" s="270"/>
      <c r="M37" s="271">
        <v>0.4375</v>
      </c>
      <c r="N37" s="272">
        <f>K37/M37</f>
        <v>362243.90262919239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3866.5</v>
      </c>
    </row>
    <row r="43" spans="1:14" ht="15.75" thickBot="1">
      <c r="B43" s="825" t="s">
        <v>953</v>
      </c>
      <c r="C43" s="826"/>
      <c r="D43" s="826"/>
      <c r="E43" s="826"/>
      <c r="F43" s="826"/>
      <c r="G43" s="826"/>
      <c r="H43" s="826"/>
      <c r="I43" s="826"/>
      <c r="J43" s="826"/>
      <c r="K43" s="826"/>
      <c r="L43" s="826"/>
      <c r="M43" s="827"/>
      <c r="N43" s="394">
        <f>SUM(N36:N42)</f>
        <v>871624.32631108584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1258.5575586949046</v>
      </c>
      <c r="N48" s="272">
        <f>K48*M48</f>
        <v>12585.575586949046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20593.587433366803</v>
      </c>
      <c r="N49" s="272">
        <f>K49*M49</f>
        <v>20593.587433366803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4862.0723337557147</v>
      </c>
      <c r="N50" s="272">
        <f>K50*M50</f>
        <v>4862.0723337557147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47218.469466314069</v>
      </c>
      <c r="N51" s="272">
        <f>K51*M51</f>
        <v>94436.938932628138</v>
      </c>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132478.17428669971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77330</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1081432.5005977857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216286.50011955714</v>
      </c>
      <c r="M83" s="861"/>
      <c r="N83" s="51"/>
    </row>
    <row r="84" spans="1:14">
      <c r="B84" s="89" t="s">
        <v>973</v>
      </c>
      <c r="C84" s="90"/>
      <c r="D84" s="90"/>
      <c r="E84" s="90"/>
      <c r="F84" s="90"/>
      <c r="G84" s="90"/>
      <c r="H84" s="90"/>
      <c r="I84" s="87"/>
      <c r="J84" s="88"/>
      <c r="K84" s="304">
        <v>0.05</v>
      </c>
      <c r="L84" s="860">
        <f>N78*K84</f>
        <v>54071.625029889285</v>
      </c>
      <c r="M84" s="861"/>
      <c r="N84" s="51"/>
    </row>
    <row r="85" spans="1:14" ht="15.75" thickBot="1">
      <c r="B85" s="91" t="s">
        <v>974</v>
      </c>
      <c r="C85" s="92"/>
      <c r="D85" s="92"/>
      <c r="E85" s="92"/>
      <c r="F85" s="92"/>
      <c r="G85" s="92"/>
      <c r="H85" s="92"/>
      <c r="I85" s="93"/>
      <c r="J85" s="94"/>
      <c r="K85" s="305">
        <v>0.05</v>
      </c>
      <c r="L85" s="862">
        <f>N78*K85</f>
        <v>54071.625029889285</v>
      </c>
      <c r="M85" s="863"/>
      <c r="N85" s="51"/>
    </row>
    <row r="86" spans="1:14" ht="15.75" thickBot="1">
      <c r="B86" s="825" t="s">
        <v>953</v>
      </c>
      <c r="C86" s="826"/>
      <c r="D86" s="826"/>
      <c r="E86" s="826"/>
      <c r="F86" s="826"/>
      <c r="G86" s="826"/>
      <c r="H86" s="826"/>
      <c r="I86" s="826"/>
      <c r="J86" s="826"/>
      <c r="K86" s="826"/>
      <c r="L86" s="826"/>
      <c r="M86" s="827"/>
      <c r="N86" s="52">
        <f>L83+L84+L85</f>
        <v>324429.75017933571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1405862.2507771214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221162.34161082841</v>
      </c>
      <c r="L36" s="270"/>
      <c r="M36" s="271">
        <v>0.875</v>
      </c>
      <c r="N36" s="272">
        <f>K36/M36</f>
        <v>252756.96184094675</v>
      </c>
    </row>
    <row r="37" spans="1:14">
      <c r="A37" s="108" t="s">
        <v>241</v>
      </c>
      <c r="B37" s="874" t="str">
        <f>VLOOKUP(A37,EQUIPOS!A7:D154,3,FALSE)</f>
        <v>Grúa (capacidad 15 ton)</v>
      </c>
      <c r="C37" s="875"/>
      <c r="D37" s="875"/>
      <c r="E37" s="875"/>
      <c r="F37" s="875"/>
      <c r="G37" s="875"/>
      <c r="H37" s="876"/>
      <c r="I37" s="267"/>
      <c r="J37" s="268"/>
      <c r="K37" s="269">
        <f>VLOOKUP(A37,EQUIPOS!A7:D164,4,FALSE)</f>
        <v>158481.70740027167</v>
      </c>
      <c r="L37" s="270"/>
      <c r="M37" s="271">
        <v>0.875</v>
      </c>
      <c r="N37" s="272">
        <f>K37/M37</f>
        <v>181121.9513145962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1546.6000000000001</v>
      </c>
    </row>
    <row r="43" spans="1:14" ht="15.75" thickBot="1">
      <c r="B43" s="825" t="s">
        <v>953</v>
      </c>
      <c r="C43" s="826"/>
      <c r="D43" s="826"/>
      <c r="E43" s="826"/>
      <c r="F43" s="826"/>
      <c r="G43" s="826"/>
      <c r="H43" s="826"/>
      <c r="I43" s="826"/>
      <c r="J43" s="826"/>
      <c r="K43" s="826"/>
      <c r="L43" s="826"/>
      <c r="M43" s="827"/>
      <c r="N43" s="394">
        <f>SUM(N36:N42)</f>
        <v>435425.5131555429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1258.5575586949046</v>
      </c>
      <c r="N48" s="272">
        <f>K48*M48</f>
        <v>12585.575586949046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20593.587433366803</v>
      </c>
      <c r="N49" s="272">
        <f>K49*M49</f>
        <v>20593.587433366803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4862.0723337557147</v>
      </c>
      <c r="N50" s="272">
        <f>K50*M50</f>
        <v>4862.0723337557147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38041.235354071563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30932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504398.74850961444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100879.74970192289</v>
      </c>
      <c r="M83" s="861"/>
      <c r="N83" s="51"/>
    </row>
    <row r="84" spans="1:14">
      <c r="B84" s="89" t="s">
        <v>973</v>
      </c>
      <c r="C84" s="90"/>
      <c r="D84" s="90"/>
      <c r="E84" s="90"/>
      <c r="F84" s="90"/>
      <c r="G84" s="90"/>
      <c r="H84" s="90"/>
      <c r="I84" s="87"/>
      <c r="J84" s="88"/>
      <c r="K84" s="304">
        <v>0.05</v>
      </c>
      <c r="L84" s="860">
        <f>N78*K84</f>
        <v>25219.937425480723</v>
      </c>
      <c r="M84" s="861"/>
      <c r="N84" s="51"/>
    </row>
    <row r="85" spans="1:14" ht="15.75" thickBot="1">
      <c r="B85" s="91" t="s">
        <v>974</v>
      </c>
      <c r="C85" s="92"/>
      <c r="D85" s="92"/>
      <c r="E85" s="92"/>
      <c r="F85" s="92"/>
      <c r="G85" s="92"/>
      <c r="H85" s="92"/>
      <c r="I85" s="93"/>
      <c r="J85" s="94"/>
      <c r="K85" s="305">
        <v>0.05</v>
      </c>
      <c r="L85" s="862">
        <f>N78*K85</f>
        <v>25219.937425480723</v>
      </c>
      <c r="M85" s="863"/>
      <c r="N85" s="51"/>
    </row>
    <row r="86" spans="1:14" ht="15.75" thickBot="1">
      <c r="B86" s="825" t="s">
        <v>953</v>
      </c>
      <c r="C86" s="826"/>
      <c r="D86" s="826"/>
      <c r="E86" s="826"/>
      <c r="F86" s="826"/>
      <c r="G86" s="826"/>
      <c r="H86" s="826"/>
      <c r="I86" s="826"/>
      <c r="J86" s="826"/>
      <c r="K86" s="826"/>
      <c r="L86" s="826"/>
      <c r="M86" s="827"/>
      <c r="N86" s="52">
        <f>L83+L84+L85</f>
        <v>151319.62455288434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655718.37306249875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221162.34161082841</v>
      </c>
      <c r="L36" s="270"/>
      <c r="M36" s="271">
        <v>0.75</v>
      </c>
      <c r="N36" s="272">
        <f>K36/M36</f>
        <v>294883.12214777124</v>
      </c>
    </row>
    <row r="37" spans="1:14">
      <c r="A37" s="108" t="s">
        <v>241</v>
      </c>
      <c r="B37" s="874" t="str">
        <f>VLOOKUP(A37,EQUIPOS!A7:D154,3,FALSE)</f>
        <v>Grúa (capacidad 15 ton)</v>
      </c>
      <c r="C37" s="875"/>
      <c r="D37" s="875"/>
      <c r="E37" s="875"/>
      <c r="F37" s="875"/>
      <c r="G37" s="875"/>
      <c r="H37" s="876"/>
      <c r="I37" s="267"/>
      <c r="J37" s="268"/>
      <c r="K37" s="269">
        <f>VLOOKUP(A37,EQUIPOS!A7:D164,4,FALSE)</f>
        <v>158481.70740027167</v>
      </c>
      <c r="L37" s="270"/>
      <c r="M37" s="271">
        <v>0.75</v>
      </c>
      <c r="N37" s="272">
        <f>K37/M37</f>
        <v>211308.94320036224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1804.3666666666668</v>
      </c>
    </row>
    <row r="43" spans="1:14" ht="15.75" thickBot="1">
      <c r="B43" s="825" t="s">
        <v>953</v>
      </c>
      <c r="C43" s="826"/>
      <c r="D43" s="826"/>
      <c r="E43" s="826"/>
      <c r="F43" s="826"/>
      <c r="G43" s="826"/>
      <c r="H43" s="826"/>
      <c r="I43" s="826"/>
      <c r="J43" s="826"/>
      <c r="K43" s="826"/>
      <c r="L43" s="826"/>
      <c r="M43" s="827"/>
      <c r="N43" s="394">
        <f>SUM(N36:N42)</f>
        <v>507996.43201480008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1258.5575586949046</v>
      </c>
      <c r="N48" s="272">
        <f>K48*M48</f>
        <v>12585.575586949046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20593.587433366803</v>
      </c>
      <c r="N49" s="272">
        <f>K49*M49</f>
        <v>20593.587433366803</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4862.0723337557147</v>
      </c>
      <c r="N50" s="272">
        <f>K50*M50</f>
        <v>4862.0723337557147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38041.235354071563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36087.333333333336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582125.000702205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116425.000140441</v>
      </c>
      <c r="M83" s="861"/>
      <c r="N83" s="51"/>
    </row>
    <row r="84" spans="1:14">
      <c r="B84" s="89" t="s">
        <v>973</v>
      </c>
      <c r="C84" s="90"/>
      <c r="D84" s="90"/>
      <c r="E84" s="90"/>
      <c r="F84" s="90"/>
      <c r="G84" s="90"/>
      <c r="H84" s="90"/>
      <c r="I84" s="87"/>
      <c r="J84" s="88"/>
      <c r="K84" s="304">
        <v>0.05</v>
      </c>
      <c r="L84" s="860">
        <f>N78*K84</f>
        <v>29106.25003511025</v>
      </c>
      <c r="M84" s="861"/>
      <c r="N84" s="51"/>
    </row>
    <row r="85" spans="1:14" ht="15.75" thickBot="1">
      <c r="B85" s="91" t="s">
        <v>974</v>
      </c>
      <c r="C85" s="92"/>
      <c r="D85" s="92"/>
      <c r="E85" s="92"/>
      <c r="F85" s="92"/>
      <c r="G85" s="92"/>
      <c r="H85" s="92"/>
      <c r="I85" s="93"/>
      <c r="J85" s="94"/>
      <c r="K85" s="305">
        <v>0.05</v>
      </c>
      <c r="L85" s="862">
        <f>N78*K85</f>
        <v>29106.25003511025</v>
      </c>
      <c r="M85" s="863"/>
      <c r="N85" s="51"/>
    </row>
    <row r="86" spans="1:14" ht="15.75" thickBot="1">
      <c r="B86" s="825" t="s">
        <v>953</v>
      </c>
      <c r="C86" s="826"/>
      <c r="D86" s="826"/>
      <c r="E86" s="826"/>
      <c r="F86" s="826"/>
      <c r="G86" s="826"/>
      <c r="H86" s="826"/>
      <c r="I86" s="826"/>
      <c r="J86" s="826"/>
      <c r="K86" s="826"/>
      <c r="L86" s="826"/>
      <c r="M86" s="827"/>
      <c r="N86" s="52">
        <f>L83+L84+L85</f>
        <v>174637.5002106615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756762.50091286656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221162.34161082841</v>
      </c>
      <c r="L36" s="270"/>
      <c r="M36" s="271">
        <v>0.6875</v>
      </c>
      <c r="N36" s="272">
        <f>K36/M36</f>
        <v>321690.67870665953</v>
      </c>
    </row>
    <row r="37" spans="1:14">
      <c r="A37" s="108" t="s">
        <v>241</v>
      </c>
      <c r="B37" s="874" t="str">
        <f>VLOOKUP(A37,EQUIPOS!A7:D154,3,FALSE)</f>
        <v>Grúa (capacidad 15 ton)</v>
      </c>
      <c r="C37" s="875"/>
      <c r="D37" s="875"/>
      <c r="E37" s="875"/>
      <c r="F37" s="875"/>
      <c r="G37" s="875"/>
      <c r="H37" s="876"/>
      <c r="I37" s="267"/>
      <c r="J37" s="268"/>
      <c r="K37" s="269">
        <f>VLOOKUP(A37,EQUIPOS!A7:D164,4,FALSE)</f>
        <v>158481.70740027167</v>
      </c>
      <c r="L37" s="270"/>
      <c r="M37" s="271">
        <v>0.6875</v>
      </c>
      <c r="N37" s="272">
        <f>K37/M37</f>
        <v>230518.84712766789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1968.4</v>
      </c>
    </row>
    <row r="43" spans="1:14" ht="15.75" thickBot="1">
      <c r="B43" s="825" t="s">
        <v>953</v>
      </c>
      <c r="C43" s="826"/>
      <c r="D43" s="826"/>
      <c r="E43" s="826"/>
      <c r="F43" s="826"/>
      <c r="G43" s="826"/>
      <c r="H43" s="826"/>
      <c r="I43" s="826"/>
      <c r="J43" s="826"/>
      <c r="K43" s="826"/>
      <c r="L43" s="826"/>
      <c r="M43" s="827"/>
      <c r="N43" s="394">
        <f>SUM(N36:N42)</f>
        <v>554177.92583432747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1258.5575586949046</v>
      </c>
      <c r="N48" s="272">
        <f>K48*M48</f>
        <v>12585.575586949046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20593.587433366803</v>
      </c>
      <c r="N49" s="272">
        <f>K49*M49</f>
        <v>20593.587433366803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4862.0723337557147</v>
      </c>
      <c r="N50" s="272">
        <f>K50*M50</f>
        <v>4862.0723337557147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38041.235354071563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39368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631587.16118839907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126317.43223767982</v>
      </c>
      <c r="M83" s="861"/>
      <c r="N83" s="51"/>
    </row>
    <row r="84" spans="1:14">
      <c r="B84" s="89" t="s">
        <v>973</v>
      </c>
      <c r="C84" s="90"/>
      <c r="D84" s="90"/>
      <c r="E84" s="90"/>
      <c r="F84" s="90"/>
      <c r="G84" s="90"/>
      <c r="H84" s="90"/>
      <c r="I84" s="87"/>
      <c r="J84" s="88"/>
      <c r="K84" s="304">
        <v>0.05</v>
      </c>
      <c r="L84" s="860">
        <f>N78*K84</f>
        <v>31579.358059419956</v>
      </c>
      <c r="M84" s="861"/>
      <c r="N84" s="51"/>
    </row>
    <row r="85" spans="1:14" ht="15.75" thickBot="1">
      <c r="B85" s="91" t="s">
        <v>974</v>
      </c>
      <c r="C85" s="92"/>
      <c r="D85" s="92"/>
      <c r="E85" s="92"/>
      <c r="F85" s="92"/>
      <c r="G85" s="92"/>
      <c r="H85" s="92"/>
      <c r="I85" s="93"/>
      <c r="J85" s="94"/>
      <c r="K85" s="305">
        <v>0.05</v>
      </c>
      <c r="L85" s="862">
        <f>N78*K85</f>
        <v>31579.358059419956</v>
      </c>
      <c r="M85" s="863"/>
      <c r="N85" s="51"/>
    </row>
    <row r="86" spans="1:14" ht="15.75" thickBot="1">
      <c r="B86" s="825" t="s">
        <v>953</v>
      </c>
      <c r="C86" s="826"/>
      <c r="D86" s="826"/>
      <c r="E86" s="826"/>
      <c r="F86" s="826"/>
      <c r="G86" s="826"/>
      <c r="H86" s="826"/>
      <c r="I86" s="826"/>
      <c r="J86" s="826"/>
      <c r="K86" s="826"/>
      <c r="L86" s="826"/>
      <c r="M86" s="827"/>
      <c r="N86" s="52">
        <f>L83+L84+L85</f>
        <v>189476.14835651973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821063.30954491883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52" t="s">
        <v>241</v>
      </c>
      <c r="B36" s="874" t="str">
        <f>VLOOKUP(A36,EQUIPOS!A6:D154,3,FALSE)</f>
        <v>Grúa (capacidad 15 ton)</v>
      </c>
      <c r="C36" s="875"/>
      <c r="D36" s="875"/>
      <c r="E36" s="875"/>
      <c r="F36" s="875"/>
      <c r="G36" s="875"/>
      <c r="H36" s="876"/>
      <c r="I36" s="267"/>
      <c r="J36" s="268"/>
      <c r="K36" s="269">
        <f>VLOOKUP(A36,EQUIPOS!A6:D163,4,FALSE)</f>
        <v>158481.70740027167</v>
      </c>
      <c r="L36" s="270"/>
      <c r="M36" s="396">
        <v>1.125</v>
      </c>
      <c r="N36" s="272">
        <f>K36/M36</f>
        <v>140872.62880024148</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1202.9111111111113</v>
      </c>
    </row>
    <row r="43" spans="1:14" ht="15.75" thickBot="1">
      <c r="B43" s="825" t="s">
        <v>953</v>
      </c>
      <c r="C43" s="826"/>
      <c r="D43" s="826"/>
      <c r="E43" s="826"/>
      <c r="F43" s="826"/>
      <c r="G43" s="826"/>
      <c r="H43" s="826"/>
      <c r="I43" s="826"/>
      <c r="J43" s="826"/>
      <c r="K43" s="826"/>
      <c r="L43" s="826"/>
      <c r="M43" s="827"/>
      <c r="N43" s="394">
        <f>SUM(N36:N42)</f>
        <v>142075.53991135259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1258.5575586949046</v>
      </c>
      <c r="N48" s="272">
        <f>K48*M48</f>
        <v>12585.575586949046</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4862.0723337557147</v>
      </c>
      <c r="N49" s="272">
        <f>K49*M49</f>
        <v>4862.0723337557147</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20593.587433366803</v>
      </c>
      <c r="N50" s="272">
        <f>K50*M50</f>
        <v>20593.587433366803</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38041.235354071563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24058.222222222223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204174.99748764638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40834.999497529279</v>
      </c>
      <c r="M83" s="861"/>
      <c r="N83" s="51"/>
    </row>
    <row r="84" spans="1:14">
      <c r="B84" s="89" t="s">
        <v>973</v>
      </c>
      <c r="C84" s="90"/>
      <c r="D84" s="90"/>
      <c r="E84" s="90"/>
      <c r="F84" s="90"/>
      <c r="G84" s="90"/>
      <c r="H84" s="90"/>
      <c r="I84" s="87"/>
      <c r="J84" s="88"/>
      <c r="K84" s="304">
        <v>0.05</v>
      </c>
      <c r="L84" s="860">
        <f>N78*K84</f>
        <v>10208.74987438232</v>
      </c>
      <c r="M84" s="861"/>
      <c r="N84" s="51"/>
    </row>
    <row r="85" spans="1:14" ht="15.75" thickBot="1">
      <c r="B85" s="91" t="s">
        <v>974</v>
      </c>
      <c r="C85" s="92"/>
      <c r="D85" s="92"/>
      <c r="E85" s="92"/>
      <c r="F85" s="92"/>
      <c r="G85" s="92"/>
      <c r="H85" s="92"/>
      <c r="I85" s="93"/>
      <c r="J85" s="94"/>
      <c r="K85" s="305">
        <v>0.05</v>
      </c>
      <c r="L85" s="862">
        <f>N78*K85</f>
        <v>10208.74987438232</v>
      </c>
      <c r="M85" s="863"/>
      <c r="N85" s="51"/>
    </row>
    <row r="86" spans="1:14" ht="15.75" thickBot="1">
      <c r="B86" s="825" t="s">
        <v>953</v>
      </c>
      <c r="C86" s="826"/>
      <c r="D86" s="826"/>
      <c r="E86" s="826"/>
      <c r="F86" s="826"/>
      <c r="G86" s="826"/>
      <c r="H86" s="826"/>
      <c r="I86" s="826"/>
      <c r="J86" s="826"/>
      <c r="K86" s="826"/>
      <c r="L86" s="826"/>
      <c r="M86" s="827"/>
      <c r="N86" s="52">
        <f>L83+L84+L85</f>
        <v>61252.499246293926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265427.49673394032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55" t="s">
        <v>241</v>
      </c>
      <c r="B36" s="874" t="str">
        <f>VLOOKUP(A36,EQUIPOS!A6:D154,3,FALSE)</f>
        <v>Grúa (capacidad 15 ton)</v>
      </c>
      <c r="C36" s="875"/>
      <c r="D36" s="875"/>
      <c r="E36" s="875"/>
      <c r="F36" s="875"/>
      <c r="G36" s="875"/>
      <c r="H36" s="876"/>
      <c r="I36" s="267"/>
      <c r="J36" s="268"/>
      <c r="K36" s="269">
        <f>VLOOKUP(A36,EQUIPOS!A6:D163,4,FALSE)</f>
        <v>158481.70740027167</v>
      </c>
      <c r="L36" s="270"/>
      <c r="M36" s="462">
        <v>1</v>
      </c>
      <c r="N36" s="272">
        <f>K36/M36</f>
        <v>158481.70740027167</v>
      </c>
    </row>
    <row r="37" spans="1:14">
      <c r="A37" s="155" t="s">
        <v>373</v>
      </c>
      <c r="B37" s="874" t="str">
        <f>VLOOKUP(A37,EQUIPOS!A7:D154,3,FALSE)</f>
        <v>Volqueta 6 m3</v>
      </c>
      <c r="C37" s="875"/>
      <c r="D37" s="875"/>
      <c r="E37" s="875"/>
      <c r="F37" s="875"/>
      <c r="G37" s="875"/>
      <c r="H37" s="876"/>
      <c r="I37" s="267"/>
      <c r="J37" s="268"/>
      <c r="K37" s="269">
        <f>VLOOKUP(A37,EQUIPOS!A7:D164,4,FALSE)</f>
        <v>71543.945788312631</v>
      </c>
      <c r="L37" s="270"/>
      <c r="M37" s="463">
        <v>1</v>
      </c>
      <c r="N37" s="272">
        <f>K37/M37</f>
        <v>71543.945788312631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1353.2750000000001</v>
      </c>
    </row>
    <row r="43" spans="1:14" ht="15.75" thickBot="1">
      <c r="B43" s="825" t="s">
        <v>953</v>
      </c>
      <c r="C43" s="826"/>
      <c r="D43" s="826"/>
      <c r="E43" s="826"/>
      <c r="F43" s="826"/>
      <c r="G43" s="826"/>
      <c r="H43" s="826"/>
      <c r="I43" s="826"/>
      <c r="J43" s="826"/>
      <c r="K43" s="826"/>
      <c r="L43" s="826"/>
      <c r="M43" s="827"/>
      <c r="N43" s="394">
        <f>SUM(N36:N42)</f>
        <v>231378.92818858431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1258.5575586949046</v>
      </c>
      <c r="N48" s="272">
        <f>K48*M48</f>
        <v>12585.575586949046</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4862.0723337557147</v>
      </c>
      <c r="N49" s="272">
        <f>K49*M49</f>
        <v>4862.0723337557147</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20593.587433366803</v>
      </c>
      <c r="N50" s="272">
        <f>K50*M50</f>
        <v>20593.587433366803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38041.235354071563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27065.5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296485.66354265588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59297.132708531179</v>
      </c>
      <c r="M83" s="861"/>
      <c r="N83" s="51"/>
    </row>
    <row r="84" spans="1:14">
      <c r="B84" s="89" t="s">
        <v>973</v>
      </c>
      <c r="C84" s="90"/>
      <c r="D84" s="90"/>
      <c r="E84" s="90"/>
      <c r="F84" s="90"/>
      <c r="G84" s="90"/>
      <c r="H84" s="90"/>
      <c r="I84" s="87"/>
      <c r="J84" s="88"/>
      <c r="K84" s="304">
        <v>0.05</v>
      </c>
      <c r="L84" s="860">
        <f>N78*K84</f>
        <v>14824.283177132795</v>
      </c>
      <c r="M84" s="861"/>
      <c r="N84" s="51"/>
    </row>
    <row r="85" spans="1:14" ht="15.75" thickBot="1">
      <c r="B85" s="91" t="s">
        <v>974</v>
      </c>
      <c r="C85" s="92"/>
      <c r="D85" s="92"/>
      <c r="E85" s="92"/>
      <c r="F85" s="92"/>
      <c r="G85" s="92"/>
      <c r="H85" s="92"/>
      <c r="I85" s="93"/>
      <c r="J85" s="94"/>
      <c r="K85" s="305">
        <v>0.05</v>
      </c>
      <c r="L85" s="862">
        <f>N78*K85</f>
        <v>14824.283177132795</v>
      </c>
      <c r="M85" s="863"/>
      <c r="N85" s="51"/>
    </row>
    <row r="86" spans="1:14" ht="15.75" thickBot="1">
      <c r="B86" s="825" t="s">
        <v>953</v>
      </c>
      <c r="C86" s="826"/>
      <c r="D86" s="826"/>
      <c r="E86" s="826"/>
      <c r="F86" s="826"/>
      <c r="G86" s="826"/>
      <c r="H86" s="826"/>
      <c r="I86" s="826"/>
      <c r="J86" s="826"/>
      <c r="K86" s="826"/>
      <c r="L86" s="826"/>
      <c r="M86" s="827"/>
      <c r="N86" s="52">
        <f>L83+L84+L85</f>
        <v>88945.699062796761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385431.36260545265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158481.70740027167</v>
      </c>
      <c r="L36" s="270"/>
      <c r="M36" s="271">
        <v>0.9375</v>
      </c>
      <c r="N36" s="272">
        <f>K36/M36</f>
        <v>169047.15456028978</v>
      </c>
    </row>
    <row r="37" spans="1:14">
      <c r="A37" s="144" t="s">
        <v>373</v>
      </c>
      <c r="B37" s="874" t="str">
        <f>VLOOKUP(A37,EQUIPOS!A7:D154,3,FALSE)</f>
        <v>Volqueta 6 m3</v>
      </c>
      <c r="C37" s="875"/>
      <c r="D37" s="875"/>
      <c r="E37" s="875"/>
      <c r="F37" s="875"/>
      <c r="G37" s="875"/>
      <c r="H37" s="876"/>
      <c r="I37" s="267"/>
      <c r="J37" s="268"/>
      <c r="K37" s="269">
        <f>VLOOKUP(A37,EQUIPOS!A7:D164,4,FALSE)</f>
        <v>71543.945788312631</v>
      </c>
      <c r="L37" s="270"/>
      <c r="M37" s="271">
        <v>0.9375</v>
      </c>
      <c r="N37" s="272">
        <f>K37/M37</f>
        <v>76313.542174200134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1443.4933333333333</v>
      </c>
    </row>
    <row r="43" spans="1:14" ht="15.75" thickBot="1">
      <c r="B43" s="825" t="s">
        <v>953</v>
      </c>
      <c r="C43" s="826"/>
      <c r="D43" s="826"/>
      <c r="E43" s="826"/>
      <c r="F43" s="826"/>
      <c r="G43" s="826"/>
      <c r="H43" s="826"/>
      <c r="I43" s="826"/>
      <c r="J43" s="826"/>
      <c r="K43" s="826"/>
      <c r="L43" s="826"/>
      <c r="M43" s="827"/>
      <c r="N43" s="394">
        <f>SUM(N36:N42)</f>
        <v>246804.19006782328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1258.5575586949046</v>
      </c>
      <c r="N48" s="272">
        <f>K48*M48</f>
        <v>12585.575586949046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20593.587433366803</v>
      </c>
      <c r="N49" s="272">
        <f>K49*M49</f>
        <v>20593.587433366803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4862.0723337557147</v>
      </c>
      <c r="N50" s="272">
        <f>K50*M50</f>
        <v>4862.0723337557147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38041.235354071563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28869.866666666665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313715.29208856146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62743.058417712295</v>
      </c>
      <c r="M83" s="861"/>
      <c r="N83" s="51"/>
    </row>
    <row r="84" spans="1:14">
      <c r="B84" s="89" t="s">
        <v>973</v>
      </c>
      <c r="C84" s="90"/>
      <c r="D84" s="90"/>
      <c r="E84" s="90"/>
      <c r="F84" s="90"/>
      <c r="G84" s="90"/>
      <c r="H84" s="90"/>
      <c r="I84" s="87"/>
      <c r="J84" s="88"/>
      <c r="K84" s="304">
        <v>0.05</v>
      </c>
      <c r="L84" s="860">
        <f>N78*K84</f>
        <v>15685.764604428074</v>
      </c>
      <c r="M84" s="861"/>
      <c r="N84" s="51"/>
    </row>
    <row r="85" spans="1:14" ht="15.75" thickBot="1">
      <c r="B85" s="91" t="s">
        <v>974</v>
      </c>
      <c r="C85" s="92"/>
      <c r="D85" s="92"/>
      <c r="E85" s="92"/>
      <c r="F85" s="92"/>
      <c r="G85" s="92"/>
      <c r="H85" s="92"/>
      <c r="I85" s="93"/>
      <c r="J85" s="94"/>
      <c r="K85" s="305">
        <v>0.05</v>
      </c>
      <c r="L85" s="862">
        <f>N78*K85</f>
        <v>15685.764604428074</v>
      </c>
      <c r="M85" s="863"/>
      <c r="N85" s="51"/>
    </row>
    <row r="86" spans="1:14" ht="15.75" thickBot="1">
      <c r="B86" s="825" t="s">
        <v>953</v>
      </c>
      <c r="C86" s="826"/>
      <c r="D86" s="826"/>
      <c r="E86" s="826"/>
      <c r="F86" s="826"/>
      <c r="G86" s="826"/>
      <c r="H86" s="826"/>
      <c r="I86" s="826"/>
      <c r="J86" s="826"/>
      <c r="K86" s="826"/>
      <c r="L86" s="826"/>
      <c r="M86" s="827"/>
      <c r="N86" s="52">
        <f>L83+L84+L85</f>
        <v>94114.587626568435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407829.87971512991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158481.70740027167</v>
      </c>
      <c r="L36" s="270"/>
      <c r="M36" s="271">
        <v>1.5</v>
      </c>
      <c r="N36" s="272">
        <f>K36/M36</f>
        <v>105654.47160018112</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902.18333333333339</v>
      </c>
    </row>
    <row r="43" spans="1:14" ht="15.75" thickBot="1">
      <c r="B43" s="825" t="s">
        <v>953</v>
      </c>
      <c r="C43" s="826"/>
      <c r="D43" s="826"/>
      <c r="E43" s="826"/>
      <c r="F43" s="826"/>
      <c r="G43" s="826"/>
      <c r="H43" s="826"/>
      <c r="I43" s="826"/>
      <c r="J43" s="826"/>
      <c r="K43" s="826"/>
      <c r="L43" s="826"/>
      <c r="M43" s="827"/>
      <c r="N43" s="394">
        <f>SUM(N36:N42)</f>
        <v>106556.65493351445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1258.5575586949046</v>
      </c>
      <c r="N48" s="272">
        <f>K48*M48</f>
        <v>12585.575586949046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20593.587433366803</v>
      </c>
      <c r="N49" s="272">
        <f>K49*M49</f>
        <v>20593.587433366803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4862.0723337557147</v>
      </c>
      <c r="N50" s="272">
        <f>K50*M50</f>
        <v>4862.0723337557147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38041.235354071563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18043.666666666668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162641.55695425268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32528.311390850537</v>
      </c>
      <c r="M83" s="861"/>
      <c r="N83" s="51"/>
    </row>
    <row r="84" spans="1:14">
      <c r="B84" s="89" t="s">
        <v>973</v>
      </c>
      <c r="C84" s="90"/>
      <c r="D84" s="90"/>
      <c r="E84" s="90"/>
      <c r="F84" s="90"/>
      <c r="G84" s="90"/>
      <c r="H84" s="90"/>
      <c r="I84" s="87"/>
      <c r="J84" s="88"/>
      <c r="K84" s="304">
        <v>0.05</v>
      </c>
      <c r="L84" s="860">
        <f>N78*K84</f>
        <v>8132.0778477126341</v>
      </c>
      <c r="M84" s="861"/>
      <c r="N84" s="51"/>
    </row>
    <row r="85" spans="1:14" ht="15.75" thickBot="1">
      <c r="B85" s="91" t="s">
        <v>974</v>
      </c>
      <c r="C85" s="92"/>
      <c r="D85" s="92"/>
      <c r="E85" s="92"/>
      <c r="F85" s="92"/>
      <c r="G85" s="92"/>
      <c r="H85" s="92"/>
      <c r="I85" s="93"/>
      <c r="J85" s="94"/>
      <c r="K85" s="305">
        <v>0.05</v>
      </c>
      <c r="L85" s="862">
        <f>N78*K85</f>
        <v>8132.0778477126341</v>
      </c>
      <c r="M85" s="863"/>
      <c r="N85" s="51"/>
    </row>
    <row r="86" spans="1:14" ht="15.75" thickBot="1">
      <c r="B86" s="825" t="s">
        <v>953</v>
      </c>
      <c r="C86" s="826"/>
      <c r="D86" s="826"/>
      <c r="E86" s="826"/>
      <c r="F86" s="826"/>
      <c r="G86" s="826"/>
      <c r="H86" s="826"/>
      <c r="I86" s="826"/>
      <c r="J86" s="826"/>
      <c r="K86" s="826"/>
      <c r="L86" s="826"/>
      <c r="M86" s="827"/>
      <c r="N86" s="52">
        <f>L83+L84+L85</f>
        <v>48792.467086275807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211434.02404052849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158481.70740027167</v>
      </c>
      <c r="L36" s="270"/>
      <c r="M36" s="271">
        <v>1.375</v>
      </c>
      <c r="N36" s="272">
        <f>K36/M36</f>
        <v>115259.42356383395</v>
      </c>
    </row>
    <row r="37" spans="1:14">
      <c r="A37" s="144" t="s">
        <v>373</v>
      </c>
      <c r="B37" s="874" t="str">
        <f>VLOOKUP(A37,EQUIPOS!A7:D154,3,FALSE)</f>
        <v>Volqueta 6 m3</v>
      </c>
      <c r="C37" s="875"/>
      <c r="D37" s="875"/>
      <c r="E37" s="875"/>
      <c r="F37" s="875"/>
      <c r="G37" s="875"/>
      <c r="H37" s="876"/>
      <c r="I37" s="267"/>
      <c r="J37" s="268"/>
      <c r="K37" s="269">
        <f>VLOOKUP(A37,EQUIPOS!A7:D164,4,FALSE)</f>
        <v>71543.945788312631</v>
      </c>
      <c r="L37" s="270"/>
      <c r="M37" s="271">
        <v>1.375</v>
      </c>
      <c r="N37" s="272">
        <f>K37/M37</f>
        <v>52031.960573318276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984.2</v>
      </c>
    </row>
    <row r="43" spans="1:14" ht="15.75" thickBot="1">
      <c r="B43" s="825" t="s">
        <v>953</v>
      </c>
      <c r="C43" s="826"/>
      <c r="D43" s="826"/>
      <c r="E43" s="826"/>
      <c r="F43" s="826"/>
      <c r="G43" s="826"/>
      <c r="H43" s="826"/>
      <c r="I43" s="826"/>
      <c r="J43" s="826"/>
      <c r="K43" s="826"/>
      <c r="L43" s="826"/>
      <c r="M43" s="827"/>
      <c r="N43" s="394">
        <f>SUM(N36:N42)</f>
        <v>168275.58413715224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1258.5575586949046</v>
      </c>
      <c r="N48" s="272">
        <f>K48*M48</f>
        <v>12585.575586949046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20593.587433366803</v>
      </c>
      <c r="N49" s="272">
        <f>K49*M49</f>
        <v>20593.587433366803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4862.0723337557147</v>
      </c>
      <c r="N50" s="272">
        <f>K50*M50</f>
        <v>4862.0723337557147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38041.235354071563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19684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226000.81949122381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45200.163898244762</v>
      </c>
      <c r="M83" s="861"/>
      <c r="N83" s="51"/>
    </row>
    <row r="84" spans="1:14">
      <c r="B84" s="89" t="s">
        <v>973</v>
      </c>
      <c r="C84" s="90"/>
      <c r="D84" s="90"/>
      <c r="E84" s="90"/>
      <c r="F84" s="90"/>
      <c r="G84" s="90"/>
      <c r="H84" s="90"/>
      <c r="I84" s="87"/>
      <c r="J84" s="88"/>
      <c r="K84" s="304">
        <v>0.05</v>
      </c>
      <c r="L84" s="860">
        <f>N78*K84</f>
        <v>11300.040974561191</v>
      </c>
      <c r="M84" s="861"/>
      <c r="N84" s="51"/>
    </row>
    <row r="85" spans="1:14" ht="15.75" thickBot="1">
      <c r="B85" s="91" t="s">
        <v>974</v>
      </c>
      <c r="C85" s="92"/>
      <c r="D85" s="92"/>
      <c r="E85" s="92"/>
      <c r="F85" s="92"/>
      <c r="G85" s="92"/>
      <c r="H85" s="92"/>
      <c r="I85" s="93"/>
      <c r="J85" s="94"/>
      <c r="K85" s="305">
        <v>0.05</v>
      </c>
      <c r="L85" s="862">
        <f>N78*K85</f>
        <v>11300.040974561191</v>
      </c>
      <c r="M85" s="863"/>
      <c r="N85" s="51"/>
    </row>
    <row r="86" spans="1:14" ht="15.75" thickBot="1">
      <c r="B86" s="825" t="s">
        <v>953</v>
      </c>
      <c r="C86" s="826"/>
      <c r="D86" s="826"/>
      <c r="E86" s="826"/>
      <c r="F86" s="826"/>
      <c r="G86" s="826"/>
      <c r="H86" s="826"/>
      <c r="I86" s="826"/>
      <c r="J86" s="826"/>
      <c r="K86" s="826"/>
      <c r="L86" s="826"/>
      <c r="M86" s="827"/>
      <c r="N86" s="52">
        <f>L83+L84+L85</f>
        <v>67800.245847367143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293801.06533859094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158481.70740027167</v>
      </c>
      <c r="L36" s="270"/>
      <c r="M36" s="271">
        <v>1.3125</v>
      </c>
      <c r="N36" s="272">
        <f>K36/M36</f>
        <v>120747.96754306412</v>
      </c>
    </row>
    <row r="37" spans="1:14">
      <c r="A37" s="144" t="s">
        <v>373</v>
      </c>
      <c r="B37" s="874" t="str">
        <f>VLOOKUP(A37,EQUIPOS!A7:D154,3,FALSE)</f>
        <v>Volqueta 6 m3</v>
      </c>
      <c r="C37" s="875"/>
      <c r="D37" s="875"/>
      <c r="E37" s="875"/>
      <c r="F37" s="875"/>
      <c r="G37" s="875"/>
      <c r="H37" s="876"/>
      <c r="I37" s="267"/>
      <c r="J37" s="268"/>
      <c r="K37" s="269">
        <f>VLOOKUP(A37,EQUIPOS!A7:D164,4,FALSE)</f>
        <v>71543.945788312631</v>
      </c>
      <c r="L37" s="270"/>
      <c r="M37" s="271">
        <v>1.3125</v>
      </c>
      <c r="N37" s="272">
        <f>K37/M37</f>
        <v>54509.67298157153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1031.0666666666666</v>
      </c>
    </row>
    <row r="43" spans="1:14" ht="15.75" thickBot="1">
      <c r="B43" s="825" t="s">
        <v>953</v>
      </c>
      <c r="C43" s="826"/>
      <c r="D43" s="826"/>
      <c r="E43" s="826"/>
      <c r="F43" s="826"/>
      <c r="G43" s="826"/>
      <c r="H43" s="826"/>
      <c r="I43" s="826"/>
      <c r="J43" s="826"/>
      <c r="K43" s="826"/>
      <c r="L43" s="826"/>
      <c r="M43" s="827"/>
      <c r="N43" s="394">
        <f>SUM(N36:N42)</f>
        <v>176288.70719130232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1258.5575586949046</v>
      </c>
      <c r="N48" s="272">
        <f>K48*M48</f>
        <v>12585.575586949046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20593.587433366803</v>
      </c>
      <c r="N49" s="272">
        <f>K49*M49</f>
        <v>20593.587433366803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4862.0723337557147</v>
      </c>
      <c r="N50" s="272">
        <f>K50*M50</f>
        <v>4862.0723337557147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38041.235354071563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20621.333333333332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234951.27587870724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46990.255175741448</v>
      </c>
      <c r="M83" s="861"/>
      <c r="N83" s="51"/>
    </row>
    <row r="84" spans="1:14">
      <c r="B84" s="89" t="s">
        <v>973</v>
      </c>
      <c r="C84" s="90"/>
      <c r="D84" s="90"/>
      <c r="E84" s="90"/>
      <c r="F84" s="90"/>
      <c r="G84" s="90"/>
      <c r="H84" s="90"/>
      <c r="I84" s="87"/>
      <c r="J84" s="88"/>
      <c r="K84" s="304">
        <v>0.05</v>
      </c>
      <c r="L84" s="860">
        <f>N78*K84</f>
        <v>11747.563793935362</v>
      </c>
      <c r="M84" s="861"/>
      <c r="N84" s="51"/>
    </row>
    <row r="85" spans="1:14" ht="15.75" thickBot="1">
      <c r="B85" s="91" t="s">
        <v>974</v>
      </c>
      <c r="C85" s="92"/>
      <c r="D85" s="92"/>
      <c r="E85" s="92"/>
      <c r="F85" s="92"/>
      <c r="G85" s="92"/>
      <c r="H85" s="92"/>
      <c r="I85" s="93"/>
      <c r="J85" s="94"/>
      <c r="K85" s="305">
        <v>0.05</v>
      </c>
      <c r="L85" s="862">
        <f>N78*K85</f>
        <v>11747.563793935362</v>
      </c>
      <c r="M85" s="863"/>
      <c r="N85" s="51"/>
    </row>
    <row r="86" spans="1:14" ht="15.75" thickBot="1">
      <c r="B86" s="825" t="s">
        <v>953</v>
      </c>
      <c r="C86" s="826"/>
      <c r="D86" s="826"/>
      <c r="E86" s="826"/>
      <c r="F86" s="826"/>
      <c r="G86" s="826"/>
      <c r="H86" s="826"/>
      <c r="I86" s="826"/>
      <c r="J86" s="826"/>
      <c r="K86" s="826"/>
      <c r="L86" s="826"/>
      <c r="M86" s="827"/>
      <c r="N86" s="52">
        <f>L83+L84+L85</f>
        <v>70485.382763612171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305436.65864231938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312</v>
      </c>
      <c r="B36" s="874" t="str">
        <f>VLOOKUP(A36,EQUIPOS!A6:D154,3,FALSE)</f>
        <v>Retroexcavadora sobre oruga, potencia 138 HP, balde de 1,5 m3.</v>
      </c>
      <c r="C36" s="875"/>
      <c r="D36" s="875"/>
      <c r="E36" s="875"/>
      <c r="F36" s="875"/>
      <c r="G36" s="875"/>
      <c r="H36" s="876"/>
      <c r="I36" s="267"/>
      <c r="J36" s="268"/>
      <c r="K36" s="269">
        <f>VLOOKUP(A36,EQUIPOS!A6:D163,4,FALSE)</f>
        <v>220524.88844456288</v>
      </c>
      <c r="L36" s="270"/>
      <c r="M36" s="271">
        <v>66</v>
      </c>
      <c r="N36" s="272">
        <f>K36/M36</f>
        <v>3341.2861885539828</v>
      </c>
    </row>
    <row r="37" spans="1:14">
      <c r="A37" s="144"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228448.97381457649</v>
      </c>
      <c r="L37" s="270"/>
      <c r="M37" s="271">
        <v>100</v>
      </c>
      <c r="N37" s="272">
        <f>K37/M37</f>
        <v>2284.4897381457649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4">
        <f>SUM(N36:N42)</f>
        <v>5626.8011350330808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7455.5625569144604</v>
      </c>
      <c r="N48" s="272">
        <f>K48*M48</f>
        <v>7455.5625569144604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7455.5625569144604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13184.884525280875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2636.9769050561754</v>
      </c>
      <c r="M83" s="861"/>
      <c r="N83" s="51"/>
    </row>
    <row r="84" spans="1:14">
      <c r="B84" s="89" t="s">
        <v>973</v>
      </c>
      <c r="C84" s="90"/>
      <c r="D84" s="90"/>
      <c r="E84" s="90"/>
      <c r="F84" s="90"/>
      <c r="G84" s="90"/>
      <c r="H84" s="90"/>
      <c r="I84" s="87"/>
      <c r="J84" s="88"/>
      <c r="K84" s="304">
        <v>0.05</v>
      </c>
      <c r="L84" s="860">
        <f>N78*K84</f>
        <v>659.24422626404385</v>
      </c>
      <c r="M84" s="861"/>
      <c r="N84" s="51"/>
    </row>
    <row r="85" spans="1:14" ht="15.75" thickBot="1">
      <c r="B85" s="91" t="s">
        <v>974</v>
      </c>
      <c r="C85" s="92"/>
      <c r="D85" s="92"/>
      <c r="E85" s="92"/>
      <c r="F85" s="92"/>
      <c r="G85" s="92"/>
      <c r="H85" s="92"/>
      <c r="I85" s="93"/>
      <c r="J85" s="94"/>
      <c r="K85" s="305">
        <v>0.05</v>
      </c>
      <c r="L85" s="862">
        <f>N78*K85</f>
        <v>659.24422626404385</v>
      </c>
      <c r="M85" s="863"/>
      <c r="N85" s="51"/>
    </row>
    <row r="86" spans="1:14" ht="15.75" thickBot="1">
      <c r="B86" s="825" t="s">
        <v>953</v>
      </c>
      <c r="C86" s="826"/>
      <c r="D86" s="826"/>
      <c r="E86" s="826"/>
      <c r="F86" s="826"/>
      <c r="G86" s="826"/>
      <c r="H86" s="826"/>
      <c r="I86" s="826"/>
      <c r="J86" s="826"/>
      <c r="K86" s="826"/>
      <c r="L86" s="826"/>
      <c r="M86" s="827"/>
      <c r="N86" s="52">
        <f>L83+L84+L85</f>
        <v>3955.4653575842631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17140.349882865139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312</v>
      </c>
      <c r="B36" s="874" t="str">
        <f>VLOOKUP(A36,EQUIPOS!A6:D154,3,FALSE)</f>
        <v>Retroexcavadora sobre oruga, potencia 138 HP, balde de 1,5 m3.</v>
      </c>
      <c r="C36" s="875"/>
      <c r="D36" s="875"/>
      <c r="E36" s="875"/>
      <c r="F36" s="875"/>
      <c r="G36" s="875"/>
      <c r="H36" s="876"/>
      <c r="I36" s="267"/>
      <c r="J36" s="268"/>
      <c r="K36" s="269">
        <f>VLOOKUP(A36,EQUIPOS!A6:D163,4,FALSE)</f>
        <v>220524.88844456288</v>
      </c>
      <c r="L36" s="270"/>
      <c r="M36" s="271">
        <v>66</v>
      </c>
      <c r="N36" s="272">
        <f>K36/M36</f>
        <v>3341.2861885539828</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4">
        <f>SUM(N36:N42)</f>
        <v>3342.3113968873163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3444.8322302206498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688.96644604412995</v>
      </c>
      <c r="M83" s="861"/>
      <c r="N83" s="51"/>
    </row>
    <row r="84" spans="1:14">
      <c r="B84" s="89" t="s">
        <v>973</v>
      </c>
      <c r="C84" s="90"/>
      <c r="D84" s="90"/>
      <c r="E84" s="90"/>
      <c r="F84" s="90"/>
      <c r="G84" s="90"/>
      <c r="H84" s="90"/>
      <c r="I84" s="87"/>
      <c r="J84" s="88"/>
      <c r="K84" s="304">
        <v>0.05</v>
      </c>
      <c r="L84" s="860">
        <f>N78*K84</f>
        <v>172.24161151103249</v>
      </c>
      <c r="M84" s="861"/>
      <c r="N84" s="51"/>
    </row>
    <row r="85" spans="1:14" ht="15.75" thickBot="1">
      <c r="B85" s="91" t="s">
        <v>974</v>
      </c>
      <c r="C85" s="92"/>
      <c r="D85" s="92"/>
      <c r="E85" s="92"/>
      <c r="F85" s="92"/>
      <c r="G85" s="92"/>
      <c r="H85" s="92"/>
      <c r="I85" s="93"/>
      <c r="J85" s="94"/>
      <c r="K85" s="305">
        <v>0.05</v>
      </c>
      <c r="L85" s="862">
        <f>N78*K85</f>
        <v>172.24161151103249</v>
      </c>
      <c r="M85" s="863"/>
      <c r="N85" s="51"/>
    </row>
    <row r="86" spans="1:14" ht="15.75" thickBot="1">
      <c r="B86" s="825" t="s">
        <v>953</v>
      </c>
      <c r="C86" s="826"/>
      <c r="D86" s="826"/>
      <c r="E86" s="826"/>
      <c r="F86" s="826"/>
      <c r="G86" s="826"/>
      <c r="H86" s="826"/>
      <c r="I86" s="826"/>
      <c r="J86" s="826"/>
      <c r="K86" s="826"/>
      <c r="L86" s="826"/>
      <c r="M86" s="827"/>
      <c r="N86" s="52">
        <f>L83+L84+L85</f>
        <v>1033.4496690661949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4478.2818992868451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P15" sqref="P15"/>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180</v>
      </c>
      <c r="B36" s="874" t="str">
        <f>VLOOKUP(A36,EQUIPOS!A6:D154,3,FALSE)</f>
        <v>Compresor 120 HP, con martillo.</v>
      </c>
      <c r="C36" s="875"/>
      <c r="D36" s="875"/>
      <c r="E36" s="875"/>
      <c r="F36" s="875"/>
      <c r="G36" s="875"/>
      <c r="H36" s="876"/>
      <c r="I36" s="267"/>
      <c r="J36" s="268"/>
      <c r="K36" s="269">
        <f>VLOOKUP(A36,EQUIPOS!A6:D163,4,FALSE)</f>
        <v>91379.589525830583</v>
      </c>
      <c r="L36" s="270"/>
      <c r="M36" s="271">
        <v>66</v>
      </c>
      <c r="N36" s="272">
        <f>K36/M36</f>
        <v>1384.5392352398574</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228448.97381457649</v>
      </c>
      <c r="L37" s="270"/>
      <c r="M37" s="271">
        <v>100</v>
      </c>
      <c r="N37" s="272">
        <f>K37/M37</f>
        <v>2284.4897381457649</v>
      </c>
    </row>
    <row r="38" spans="1:14">
      <c r="A38" t="s">
        <v>312</v>
      </c>
      <c r="B38" s="874" t="str">
        <f>VLOOKUP(A38,EQUIPOS!A8:D154,3,FALSE)</f>
        <v>Retroexcavadora sobre oruga, potencia 138 HP, balde de 1,5 m3.</v>
      </c>
      <c r="C38" s="875"/>
      <c r="D38" s="875"/>
      <c r="E38" s="875"/>
      <c r="F38" s="875"/>
      <c r="G38" s="875"/>
      <c r="H38" s="876"/>
      <c r="I38" s="267"/>
      <c r="J38" s="268"/>
      <c r="K38" s="269">
        <f>VLOOKUP(A38,EQUIPOS!A8:D165,4,FALSE)</f>
        <v>220524.88844456288</v>
      </c>
      <c r="L38" s="270"/>
      <c r="M38" s="271">
        <v>66</v>
      </c>
      <c r="N38" s="272">
        <f>K38/M38</f>
        <v>3341.2861885539828</v>
      </c>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N78*L42</f>
        <v>6.0915622581215141</v>
      </c>
    </row>
    <row r="43" spans="1:14" ht="15.75" thickBot="1">
      <c r="B43" s="825" t="s">
        <v>953</v>
      </c>
      <c r="C43" s="826"/>
      <c r="D43" s="826"/>
      <c r="E43" s="826"/>
      <c r="F43" s="826"/>
      <c r="G43" s="826"/>
      <c r="H43" s="826"/>
      <c r="I43" s="826"/>
      <c r="J43" s="826"/>
      <c r="K43" s="826"/>
      <c r="L43" s="826"/>
      <c r="M43" s="827"/>
      <c r="N43" s="394">
        <f>SUM(N36:N42)</f>
        <v>7016.4067241977264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6015.6271377372595</v>
      </c>
      <c r="N48" s="272">
        <f>K48*M48</f>
        <v>1203.1254275474519</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2288.7864383522797</v>
      </c>
      <c r="N49" s="272">
        <f t="shared" ref="N49:N54" si="0">K49*M49</f>
        <v>6866.3593150568395</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10390.628692455266</v>
      </c>
      <c r="N50" s="272">
        <f t="shared" si="0"/>
        <v>3117.1886077365798</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1203.1254275474516</v>
      </c>
      <c r="N51" s="272">
        <f t="shared" si="0"/>
        <v>240.62508550949033</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1227.0845418513813</v>
      </c>
      <c r="N52" s="272">
        <f t="shared" si="0"/>
        <v>613.54227092569067</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7455.5625569144604</v>
      </c>
      <c r="N54" s="272">
        <f t="shared" si="0"/>
        <v>7455.5625569144604</v>
      </c>
    </row>
    <row r="55" spans="1:14" ht="15.75" thickBot="1">
      <c r="B55" s="907"/>
      <c r="C55" s="908"/>
      <c r="D55" s="908"/>
      <c r="E55" s="908"/>
      <c r="F55" s="908"/>
      <c r="G55" s="908"/>
      <c r="H55" s="908"/>
      <c r="I55" s="878"/>
      <c r="J55" s="42"/>
      <c r="K55" s="44"/>
      <c r="L55" s="909"/>
      <c r="M55" s="910"/>
      <c r="N55" s="45"/>
    </row>
    <row r="56" spans="1:14" ht="15.75" thickBot="1">
      <c r="B56" s="825" t="s">
        <v>953</v>
      </c>
      <c r="C56" s="826"/>
      <c r="D56" s="826"/>
      <c r="E56" s="826"/>
      <c r="F56" s="826"/>
      <c r="G56" s="826"/>
      <c r="H56" s="826"/>
      <c r="I56" s="826"/>
      <c r="J56" s="826"/>
      <c r="K56" s="826"/>
      <c r="L56" s="826"/>
      <c r="M56" s="827"/>
      <c r="N56" s="394">
        <f>SUM(N48:N55)</f>
        <v>19496.403263690514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825" t="s">
        <v>953</v>
      </c>
      <c r="C78" s="826"/>
      <c r="D78" s="826"/>
      <c r="E78" s="826"/>
      <c r="F78" s="826"/>
      <c r="G78" s="826"/>
      <c r="H78" s="826"/>
      <c r="I78" s="868"/>
      <c r="J78" s="868"/>
      <c r="K78" s="868"/>
      <c r="L78" s="868"/>
      <c r="M78" s="869"/>
      <c r="N78" s="301">
        <f>SUM(N72:N77)</f>
        <v>304.57811290607572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26817.388100794316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5363.4776201588638</v>
      </c>
      <c r="M85" s="861"/>
      <c r="N85" s="51"/>
    </row>
    <row r="86" spans="1:14">
      <c r="B86" s="89" t="s">
        <v>973</v>
      </c>
      <c r="C86" s="90"/>
      <c r="D86" s="90"/>
      <c r="E86" s="90"/>
      <c r="F86" s="90"/>
      <c r="G86" s="90"/>
      <c r="H86" s="90"/>
      <c r="I86" s="87"/>
      <c r="J86" s="88"/>
      <c r="K86" s="304">
        <v>0.05</v>
      </c>
      <c r="L86" s="860">
        <f>N80*K86</f>
        <v>1340.869405039716</v>
      </c>
      <c r="M86" s="861"/>
      <c r="N86" s="51"/>
    </row>
    <row r="87" spans="1:14" ht="15.75" thickBot="1">
      <c r="B87" s="91" t="s">
        <v>974</v>
      </c>
      <c r="C87" s="92"/>
      <c r="D87" s="92"/>
      <c r="E87" s="92"/>
      <c r="F87" s="92"/>
      <c r="G87" s="92"/>
      <c r="H87" s="92"/>
      <c r="I87" s="93"/>
      <c r="J87" s="94"/>
      <c r="K87" s="305">
        <v>0.05</v>
      </c>
      <c r="L87" s="862">
        <f>N80*K87</f>
        <v>1340.869405039716</v>
      </c>
      <c r="M87" s="863"/>
      <c r="N87" s="51"/>
    </row>
    <row r="88" spans="1:14" ht="15.75" thickBot="1">
      <c r="B88" s="825" t="s">
        <v>953</v>
      </c>
      <c r="C88" s="826"/>
      <c r="D88" s="826"/>
      <c r="E88" s="826"/>
      <c r="F88" s="826"/>
      <c r="G88" s="826"/>
      <c r="H88" s="826"/>
      <c r="I88" s="826"/>
      <c r="J88" s="826"/>
      <c r="K88" s="826"/>
      <c r="L88" s="826"/>
      <c r="M88" s="827"/>
      <c r="N88" s="52">
        <f>L85+L86+L87</f>
        <v>8045.2164302382962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34862.604531032615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8" t="s">
        <v>2218</v>
      </c>
      <c r="C107" s="829"/>
      <c r="D107" s="829"/>
      <c r="E107" s="829"/>
      <c r="F107" s="829"/>
      <c r="G107" s="829"/>
      <c r="H107" s="829"/>
      <c r="I107" s="829"/>
      <c r="J107" s="829"/>
      <c r="K107" s="829"/>
      <c r="L107" s="829"/>
      <c r="M107" s="829"/>
      <c r="N107" s="830"/>
    </row>
    <row r="108" spans="2:14" ht="15" customHeight="1">
      <c r="B108" s="828"/>
      <c r="C108" s="829"/>
      <c r="D108" s="829"/>
      <c r="E108" s="829"/>
      <c r="F108" s="829"/>
      <c r="G108" s="829"/>
      <c r="H108" s="829"/>
      <c r="I108" s="829"/>
      <c r="J108" s="829"/>
      <c r="K108" s="829"/>
      <c r="L108" s="829"/>
      <c r="M108" s="829"/>
      <c r="N108" s="830"/>
    </row>
    <row r="109" spans="2:14" ht="30" customHeight="1">
      <c r="B109" s="831" t="s">
        <v>2219</v>
      </c>
      <c r="C109" s="832"/>
      <c r="D109" s="832"/>
      <c r="E109" s="832"/>
      <c r="F109" s="832"/>
      <c r="G109" s="832"/>
      <c r="H109" s="832"/>
      <c r="I109" s="832"/>
      <c r="J109" s="832"/>
      <c r="K109" s="832"/>
      <c r="L109" s="832"/>
      <c r="M109" s="832"/>
      <c r="N109" s="833"/>
    </row>
    <row r="110" spans="2:14">
      <c r="B110" s="831"/>
      <c r="C110" s="832"/>
      <c r="D110" s="832"/>
      <c r="E110" s="832"/>
      <c r="F110" s="832"/>
      <c r="G110" s="832"/>
      <c r="H110" s="832"/>
      <c r="I110" s="832"/>
      <c r="J110" s="832"/>
      <c r="K110" s="832"/>
      <c r="L110" s="832"/>
      <c r="M110" s="832"/>
      <c r="N110" s="8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1"/>
      <c r="K120" s="891"/>
      <c r="L120" s="891"/>
      <c r="M120" s="891"/>
      <c r="N120" s="892"/>
    </row>
    <row r="121" spans="2:14" ht="15.75" thickBot="1">
      <c r="B121" s="261" t="s">
        <v>2221</v>
      </c>
      <c r="C121" s="393"/>
      <c r="D121" s="393"/>
      <c r="E121" s="57"/>
      <c r="F121" s="57"/>
      <c r="G121" s="57"/>
      <c r="H121" s="57"/>
      <c r="I121" s="57"/>
      <c r="J121" s="893"/>
      <c r="K121" s="893"/>
      <c r="L121" s="893"/>
      <c r="M121" s="893"/>
      <c r="N121" s="894"/>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220524.88844456288</v>
      </c>
      <c r="L36" s="270"/>
      <c r="M36" s="271">
        <v>66</v>
      </c>
      <c r="N36" s="272">
        <f>K36/M36</f>
        <v>3341.2861885539828</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228448.97381457649</v>
      </c>
      <c r="L37" s="270"/>
      <c r="M37" s="271">
        <v>100</v>
      </c>
      <c r="N37" s="272">
        <f>K37/M37</f>
        <v>2284.4897381457649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4">
        <f>SUM(N36:N42)</f>
        <v>5626.8011350330808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7455.5625569144604</v>
      </c>
      <c r="N48" s="272">
        <f>K48*M48</f>
        <v>7455.5625569144604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7455.5625569144604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13184.884525280875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2636.9769050561754</v>
      </c>
      <c r="M83" s="861"/>
      <c r="N83" s="51"/>
    </row>
    <row r="84" spans="1:14">
      <c r="B84" s="89" t="s">
        <v>973</v>
      </c>
      <c r="C84" s="90"/>
      <c r="D84" s="90"/>
      <c r="E84" s="90"/>
      <c r="F84" s="90"/>
      <c r="G84" s="90"/>
      <c r="H84" s="90"/>
      <c r="I84" s="87"/>
      <c r="J84" s="88"/>
      <c r="K84" s="304">
        <v>0.05</v>
      </c>
      <c r="L84" s="860">
        <f>N78*K84</f>
        <v>659.24422626404385</v>
      </c>
      <c r="M84" s="861"/>
      <c r="N84" s="51"/>
    </row>
    <row r="85" spans="1:14" ht="15.75" thickBot="1">
      <c r="B85" s="91" t="s">
        <v>974</v>
      </c>
      <c r="C85" s="92"/>
      <c r="D85" s="92"/>
      <c r="E85" s="92"/>
      <c r="F85" s="92"/>
      <c r="G85" s="92"/>
      <c r="H85" s="92"/>
      <c r="I85" s="93"/>
      <c r="J85" s="94"/>
      <c r="K85" s="305">
        <v>0.05</v>
      </c>
      <c r="L85" s="862">
        <f>N78*K85</f>
        <v>659.24422626404385</v>
      </c>
      <c r="M85" s="863"/>
      <c r="N85" s="51"/>
    </row>
    <row r="86" spans="1:14" ht="15.75" thickBot="1">
      <c r="B86" s="825" t="s">
        <v>953</v>
      </c>
      <c r="C86" s="826"/>
      <c r="D86" s="826"/>
      <c r="E86" s="826"/>
      <c r="F86" s="826"/>
      <c r="G86" s="826"/>
      <c r="H86" s="826"/>
      <c r="I86" s="826"/>
      <c r="J86" s="826"/>
      <c r="K86" s="826"/>
      <c r="L86" s="826"/>
      <c r="M86" s="827"/>
      <c r="N86" s="52">
        <f>L83+L84+L85</f>
        <v>3955.4653575842631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17140.349882865139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220524.88844456288</v>
      </c>
      <c r="L36" s="270"/>
      <c r="M36" s="271">
        <v>66</v>
      </c>
      <c r="N36" s="272">
        <f>K36/M36</f>
        <v>3341.2861885539828</v>
      </c>
    </row>
    <row r="37" spans="1:14">
      <c r="A37" s="108" t="s">
        <v>180</v>
      </c>
      <c r="B37" s="874" t="str">
        <f>VLOOKUP(A37,EQUIPOS!A7:D154,3,FALSE)</f>
        <v>Compresor 120 HP, con martillo.</v>
      </c>
      <c r="C37" s="875"/>
      <c r="D37" s="875"/>
      <c r="E37" s="875"/>
      <c r="F37" s="875"/>
      <c r="G37" s="875"/>
      <c r="H37" s="876"/>
      <c r="I37" s="267"/>
      <c r="J37" s="268"/>
      <c r="K37" s="269">
        <f>VLOOKUP(A37,EQUIPOS!A7:D164,4,FALSE)</f>
        <v>91379.589525830583</v>
      </c>
      <c r="L37" s="270"/>
      <c r="M37" s="271">
        <v>66</v>
      </c>
      <c r="N37" s="272">
        <f>K37/M37</f>
        <v>1384.5392352398574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N79*L42</f>
        <v>6.0915622581215141</v>
      </c>
    </row>
    <row r="43" spans="1:14" ht="15.75" thickBot="1">
      <c r="B43" s="825" t="s">
        <v>953</v>
      </c>
      <c r="C43" s="826"/>
      <c r="D43" s="826"/>
      <c r="E43" s="826"/>
      <c r="F43" s="826"/>
      <c r="G43" s="826"/>
      <c r="H43" s="826"/>
      <c r="I43" s="826"/>
      <c r="J43" s="826"/>
      <c r="K43" s="826"/>
      <c r="L43" s="826"/>
      <c r="M43" s="827"/>
      <c r="N43" s="394">
        <f>SUM(N36:N42)</f>
        <v>4731.9169860519614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6015.6271377372595</v>
      </c>
      <c r="N48" s="272">
        <f t="shared" ref="N48:N53" si="0">K48*M48</f>
        <v>1203.1254275474519</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2288.7864383522797</v>
      </c>
      <c r="N49" s="272">
        <f t="shared" si="0"/>
        <v>6866.3593150568395</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10390.628692455266</v>
      </c>
      <c r="N50" s="272">
        <f t="shared" si="0"/>
        <v>3117.1886077365798</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1203.1254275474516</v>
      </c>
      <c r="N51" s="272">
        <f t="shared" si="0"/>
        <v>240.62508550949033</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1227.0845418513813</v>
      </c>
      <c r="N52" s="272">
        <f t="shared" si="0"/>
        <v>613.54227092569067</v>
      </c>
    </row>
    <row r="53" spans="1:14">
      <c r="B53" s="43"/>
      <c r="C53" s="281"/>
      <c r="D53" s="281"/>
      <c r="E53" s="281"/>
      <c r="F53" s="281"/>
      <c r="G53" s="281"/>
      <c r="H53" s="281"/>
      <c r="I53" s="268"/>
      <c r="J53" s="224"/>
      <c r="K53" s="282"/>
      <c r="L53" s="267"/>
      <c r="M53" s="283"/>
      <c r="N53" s="272"/>
    </row>
    <row r="54" spans="1:14" ht="15.75" thickBot="1">
      <c r="B54" s="907"/>
      <c r="C54" s="908"/>
      <c r="D54" s="908"/>
      <c r="E54" s="908"/>
      <c r="F54" s="908"/>
      <c r="G54" s="908"/>
      <c r="H54" s="908"/>
      <c r="I54" s="878"/>
      <c r="J54" s="42"/>
      <c r="K54" s="44"/>
      <c r="L54" s="909"/>
      <c r="M54" s="910"/>
      <c r="N54" s="45"/>
    </row>
    <row r="55" spans="1:14" ht="15.75" thickBot="1">
      <c r="B55" s="825" t="s">
        <v>953</v>
      </c>
      <c r="C55" s="826"/>
      <c r="D55" s="826"/>
      <c r="E55" s="826"/>
      <c r="F55" s="826"/>
      <c r="G55" s="826"/>
      <c r="H55" s="826"/>
      <c r="I55" s="826"/>
      <c r="J55" s="826"/>
      <c r="K55" s="826"/>
      <c r="L55" s="826"/>
      <c r="M55" s="827"/>
      <c r="N55" s="394">
        <f>SUM(N48:N54)</f>
        <v>12040.840706776053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952"/>
      <c r="C65" s="953"/>
      <c r="D65" s="953"/>
      <c r="E65" s="953"/>
      <c r="F65" s="953"/>
      <c r="G65" s="954"/>
      <c r="H65" s="311"/>
      <c r="I65" s="279"/>
      <c r="J65" s="286"/>
      <c r="K65" s="279"/>
      <c r="L65" s="912"/>
      <c r="M65" s="913"/>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901"/>
      <c r="C78" s="902"/>
      <c r="D78" s="902"/>
      <c r="E78" s="902"/>
      <c r="F78" s="902"/>
      <c r="G78" s="902"/>
      <c r="H78" s="902"/>
      <c r="I78" s="126"/>
      <c r="J78" s="126"/>
      <c r="K78" s="126"/>
      <c r="L78" s="915"/>
      <c r="M78" s="915"/>
      <c r="N78" s="45"/>
    </row>
    <row r="79" spans="1:15" ht="15.75" thickBot="1">
      <c r="B79" s="914" t="s">
        <v>953</v>
      </c>
      <c r="C79" s="868"/>
      <c r="D79" s="868"/>
      <c r="E79" s="868"/>
      <c r="F79" s="868"/>
      <c r="G79" s="868"/>
      <c r="H79" s="868"/>
      <c r="I79" s="868"/>
      <c r="J79" s="868"/>
      <c r="K79" s="868"/>
      <c r="L79" s="868"/>
      <c r="M79" s="869"/>
      <c r="N79" s="301">
        <f>SUM(N73:N78)</f>
        <v>304.57811290607572</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N43+N55+N68+N79</f>
        <v>17077.335805734088</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0" t="s">
        <v>969</v>
      </c>
      <c r="C85" s="871"/>
      <c r="D85" s="871"/>
      <c r="E85" s="871"/>
      <c r="F85" s="871"/>
      <c r="G85" s="871"/>
      <c r="H85" s="871"/>
      <c r="I85" s="314"/>
      <c r="J85" s="334"/>
      <c r="K85" s="302" t="s">
        <v>970</v>
      </c>
      <c r="L85" s="872" t="s">
        <v>971</v>
      </c>
      <c r="M85" s="873"/>
      <c r="N85" s="303"/>
    </row>
    <row r="86" spans="1:14">
      <c r="B86" s="858" t="s">
        <v>972</v>
      </c>
      <c r="C86" s="859"/>
      <c r="D86" s="859"/>
      <c r="E86" s="859"/>
      <c r="F86" s="859"/>
      <c r="G86" s="859"/>
      <c r="H86" s="859"/>
      <c r="I86" s="87"/>
      <c r="J86" s="88"/>
      <c r="K86" s="304">
        <v>0.2</v>
      </c>
      <c r="L86" s="860">
        <f>N81*K86</f>
        <v>3415.4671611468179</v>
      </c>
      <c r="M86" s="861"/>
      <c r="N86" s="51"/>
    </row>
    <row r="87" spans="1:14">
      <c r="B87" s="89" t="s">
        <v>973</v>
      </c>
      <c r="C87" s="90"/>
      <c r="D87" s="90"/>
      <c r="E87" s="90"/>
      <c r="F87" s="90"/>
      <c r="G87" s="90"/>
      <c r="H87" s="90"/>
      <c r="I87" s="87"/>
      <c r="J87" s="88"/>
      <c r="K87" s="304">
        <v>0.05</v>
      </c>
      <c r="L87" s="860">
        <f>N81*K87</f>
        <v>853.86679028670449</v>
      </c>
      <c r="M87" s="861"/>
      <c r="N87" s="51"/>
    </row>
    <row r="88" spans="1:14" ht="15.75" thickBot="1">
      <c r="B88" s="91" t="s">
        <v>974</v>
      </c>
      <c r="C88" s="92"/>
      <c r="D88" s="92"/>
      <c r="E88" s="92"/>
      <c r="F88" s="92"/>
      <c r="G88" s="92"/>
      <c r="H88" s="92"/>
      <c r="I88" s="93"/>
      <c r="J88" s="94"/>
      <c r="K88" s="305">
        <v>0.05</v>
      </c>
      <c r="L88" s="862">
        <f>N81*K88</f>
        <v>853.86679028670449</v>
      </c>
      <c r="M88" s="863"/>
      <c r="N88" s="51"/>
    </row>
    <row r="89" spans="1:14" ht="15.75" thickBot="1">
      <c r="B89" s="825" t="s">
        <v>953</v>
      </c>
      <c r="C89" s="826"/>
      <c r="D89" s="826"/>
      <c r="E89" s="826"/>
      <c r="F89" s="826"/>
      <c r="G89" s="826"/>
      <c r="H89" s="826"/>
      <c r="I89" s="826"/>
      <c r="J89" s="826"/>
      <c r="K89" s="826"/>
      <c r="L89" s="826"/>
      <c r="M89" s="827"/>
      <c r="N89" s="52">
        <f>L86+L87+L88</f>
        <v>5123.2007417202267</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22200.536547454314</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8" t="s">
        <v>2218</v>
      </c>
      <c r="C108" s="829"/>
      <c r="D108" s="829"/>
      <c r="E108" s="829"/>
      <c r="F108" s="829"/>
      <c r="G108" s="829"/>
      <c r="H108" s="829"/>
      <c r="I108" s="829"/>
      <c r="J108" s="829"/>
      <c r="K108" s="829"/>
      <c r="L108" s="829"/>
      <c r="M108" s="829"/>
      <c r="N108" s="830"/>
    </row>
    <row r="109" spans="2:14" ht="15" customHeight="1">
      <c r="B109" s="828"/>
      <c r="C109" s="829"/>
      <c r="D109" s="829"/>
      <c r="E109" s="829"/>
      <c r="F109" s="829"/>
      <c r="G109" s="829"/>
      <c r="H109" s="829"/>
      <c r="I109" s="829"/>
      <c r="J109" s="829"/>
      <c r="K109" s="829"/>
      <c r="L109" s="829"/>
      <c r="M109" s="829"/>
      <c r="N109" s="830"/>
    </row>
    <row r="110" spans="2:14" ht="32.25" customHeight="1">
      <c r="B110" s="831" t="s">
        <v>2219</v>
      </c>
      <c r="C110" s="832"/>
      <c r="D110" s="832"/>
      <c r="E110" s="832"/>
      <c r="F110" s="832"/>
      <c r="G110" s="832"/>
      <c r="H110" s="832"/>
      <c r="I110" s="832"/>
      <c r="J110" s="832"/>
      <c r="K110" s="832"/>
      <c r="L110" s="832"/>
      <c r="M110" s="832"/>
      <c r="N110" s="833"/>
    </row>
    <row r="111" spans="2:14">
      <c r="B111" s="831"/>
      <c r="C111" s="832"/>
      <c r="D111" s="832"/>
      <c r="E111" s="832"/>
      <c r="F111" s="832"/>
      <c r="G111" s="832"/>
      <c r="H111" s="832"/>
      <c r="I111" s="832"/>
      <c r="J111" s="832"/>
      <c r="K111" s="832"/>
      <c r="L111" s="832"/>
      <c r="M111" s="832"/>
      <c r="N111" s="8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1"/>
      <c r="K121" s="891"/>
      <c r="L121" s="891"/>
      <c r="M121" s="891"/>
      <c r="N121" s="892"/>
    </row>
    <row r="122" spans="2:14" ht="15.75" thickBot="1">
      <c r="B122" s="261" t="s">
        <v>2221</v>
      </c>
      <c r="C122" s="393"/>
      <c r="D122" s="393"/>
      <c r="E122" s="57"/>
      <c r="F122" s="57"/>
      <c r="G122" s="57"/>
      <c r="H122" s="57"/>
      <c r="I122" s="57"/>
      <c r="J122" s="893"/>
      <c r="K122" s="893"/>
      <c r="L122" s="893"/>
      <c r="M122" s="893"/>
      <c r="N122" s="894"/>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220524.88844456288</v>
      </c>
      <c r="L36" s="270"/>
      <c r="M36" s="271">
        <v>66</v>
      </c>
      <c r="N36" s="272">
        <f>K36/M36</f>
        <v>3341.2861885539828</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4">
        <f>SUM(N36:N42)</f>
        <v>3342.3113968873163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3444.8322302206498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688.96644604412995</v>
      </c>
      <c r="M83" s="861"/>
      <c r="N83" s="51"/>
    </row>
    <row r="84" spans="1:14">
      <c r="B84" s="89" t="s">
        <v>973</v>
      </c>
      <c r="C84" s="90"/>
      <c r="D84" s="90"/>
      <c r="E84" s="90"/>
      <c r="F84" s="90"/>
      <c r="G84" s="90"/>
      <c r="H84" s="90"/>
      <c r="I84" s="87"/>
      <c r="J84" s="88"/>
      <c r="K84" s="304">
        <v>0.05</v>
      </c>
      <c r="L84" s="860">
        <f>N78*K84</f>
        <v>172.24161151103249</v>
      </c>
      <c r="M84" s="861"/>
      <c r="N84" s="51"/>
    </row>
    <row r="85" spans="1:14" ht="15.75" thickBot="1">
      <c r="B85" s="91" t="s">
        <v>974</v>
      </c>
      <c r="C85" s="92"/>
      <c r="D85" s="92"/>
      <c r="E85" s="92"/>
      <c r="F85" s="92"/>
      <c r="G85" s="92"/>
      <c r="H85" s="92"/>
      <c r="I85" s="93"/>
      <c r="J85" s="94"/>
      <c r="K85" s="305">
        <v>0.05</v>
      </c>
      <c r="L85" s="862">
        <f>N78*K85</f>
        <v>172.24161151103249</v>
      </c>
      <c r="M85" s="863"/>
      <c r="N85" s="51"/>
    </row>
    <row r="86" spans="1:14" ht="15.75" thickBot="1">
      <c r="B86" s="825" t="s">
        <v>953</v>
      </c>
      <c r="C86" s="826"/>
      <c r="D86" s="826"/>
      <c r="E86" s="826"/>
      <c r="F86" s="826"/>
      <c r="G86" s="826"/>
      <c r="H86" s="826"/>
      <c r="I86" s="826"/>
      <c r="J86" s="826"/>
      <c r="K86" s="826"/>
      <c r="L86" s="826"/>
      <c r="M86" s="827"/>
      <c r="N86" s="52">
        <f>L83+L84+L85</f>
        <v>1033.4496690661949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4478.2818992868451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148</v>
      </c>
      <c r="B36" s="874" t="str">
        <f>VLOOKUP(A36,EQUIPOS!A6:D154,3,FALSE)</f>
        <v>Cargador : Potencia en el volante 110 hp, Clasificación de RPM del motor 2300.</v>
      </c>
      <c r="C36" s="875"/>
      <c r="D36" s="875"/>
      <c r="E36" s="875"/>
      <c r="F36" s="875"/>
      <c r="G36" s="875"/>
      <c r="H36" s="876"/>
      <c r="I36" s="267"/>
      <c r="J36" s="268"/>
      <c r="K36" s="269">
        <f>VLOOKUP(A36,EQUIPOS!A6:D163,4,FALSE)</f>
        <v>161482.48427338336</v>
      </c>
      <c r="L36" s="270"/>
      <c r="M36" s="271">
        <v>66</v>
      </c>
      <c r="N36" s="272">
        <f>K36/M36</f>
        <v>2446.7043071724752</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228448.97381457649</v>
      </c>
      <c r="L37" s="270"/>
      <c r="M37" s="271">
        <v>100</v>
      </c>
      <c r="N37" s="272">
        <f>K37/M37</f>
        <v>2284.4897381457649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2.0504166666666666</v>
      </c>
    </row>
    <row r="43" spans="1:14" ht="15.75" thickBot="1">
      <c r="B43" s="825" t="s">
        <v>953</v>
      </c>
      <c r="C43" s="826"/>
      <c r="D43" s="826"/>
      <c r="E43" s="826"/>
      <c r="F43" s="826"/>
      <c r="G43" s="826"/>
      <c r="H43" s="826"/>
      <c r="I43" s="826"/>
      <c r="J43" s="826"/>
      <c r="K43" s="826"/>
      <c r="L43" s="826"/>
      <c r="M43" s="827"/>
      <c r="N43" s="394">
        <f>SUM(N36:N42)</f>
        <v>4733.2444619849066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4171.7385595212372</v>
      </c>
      <c r="N48" s="272">
        <f>K48*M48</f>
        <v>4171.7385595212372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4171.7385595212372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205.04166666666666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9110.0246881728108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1822.0049376345623</v>
      </c>
      <c r="M83" s="861"/>
      <c r="N83" s="51"/>
    </row>
    <row r="84" spans="1:14">
      <c r="B84" s="89" t="s">
        <v>973</v>
      </c>
      <c r="C84" s="90"/>
      <c r="D84" s="90"/>
      <c r="E84" s="90"/>
      <c r="F84" s="90"/>
      <c r="G84" s="90"/>
      <c r="H84" s="90"/>
      <c r="I84" s="87"/>
      <c r="J84" s="88"/>
      <c r="K84" s="304">
        <v>0.05</v>
      </c>
      <c r="L84" s="860">
        <f>N78*K84</f>
        <v>455.50123440864058</v>
      </c>
      <c r="M84" s="861"/>
      <c r="N84" s="51"/>
    </row>
    <row r="85" spans="1:14" ht="15.75" thickBot="1">
      <c r="B85" s="91" t="s">
        <v>974</v>
      </c>
      <c r="C85" s="92"/>
      <c r="D85" s="92"/>
      <c r="E85" s="92"/>
      <c r="F85" s="92"/>
      <c r="G85" s="92"/>
      <c r="H85" s="92"/>
      <c r="I85" s="93"/>
      <c r="J85" s="94"/>
      <c r="K85" s="305">
        <v>0.05</v>
      </c>
      <c r="L85" s="862">
        <f>N78*K85</f>
        <v>455.50123440864058</v>
      </c>
      <c r="M85" s="863"/>
      <c r="N85" s="51"/>
    </row>
    <row r="86" spans="1:14" ht="15.75" thickBot="1">
      <c r="B86" s="825" t="s">
        <v>953</v>
      </c>
      <c r="C86" s="826"/>
      <c r="D86" s="826"/>
      <c r="E86" s="826"/>
      <c r="F86" s="826"/>
      <c r="G86" s="826"/>
      <c r="H86" s="826"/>
      <c r="I86" s="826"/>
      <c r="J86" s="826"/>
      <c r="K86" s="826"/>
      <c r="L86" s="826"/>
      <c r="M86" s="827"/>
      <c r="N86" s="52">
        <f>L83+L84+L85</f>
        <v>2733.007406451844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11843.032094624654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228448.97381457649</v>
      </c>
      <c r="L36" s="464"/>
      <c r="M36" s="283">
        <v>50</v>
      </c>
      <c r="N36" s="272">
        <f>K36/M36</f>
        <v>4568.9794762915299</v>
      </c>
    </row>
    <row r="37" spans="1:14">
      <c r="A37" s="108" t="s">
        <v>152</v>
      </c>
      <c r="B37" s="874" t="str">
        <f>VLOOKUP(A37,EQUIPOS!A7:D154,3,FALSE)</f>
        <v xml:space="preserve">Carrotanque de agua(1000 Galones) </v>
      </c>
      <c r="C37" s="875"/>
      <c r="D37" s="875"/>
      <c r="E37" s="875"/>
      <c r="F37" s="875"/>
      <c r="G37" s="875"/>
      <c r="H37" s="876"/>
      <c r="I37" s="267"/>
      <c r="J37" s="268"/>
      <c r="K37" s="269">
        <f>VLOOKUP(A37,EQUIPOS!A7:D164,4,FALSE)</f>
        <v>81648.256615287595</v>
      </c>
      <c r="L37" s="464"/>
      <c r="M37" s="283">
        <v>50</v>
      </c>
      <c r="N37" s="272">
        <f>K37/M37</f>
        <v>1632.9651323057519</v>
      </c>
    </row>
    <row r="38" spans="1:14">
      <c r="A38" s="205" t="s">
        <v>269</v>
      </c>
      <c r="B38" s="874" t="str">
        <f>VLOOKUP(A38,EQUIPOS!A8:D154,3,FALSE)</f>
        <v>Motoniveladora  potencia 215 HP, ancho de cuchilla 4,27 m, peso 18 ton.</v>
      </c>
      <c r="C38" s="875"/>
      <c r="D38" s="875"/>
      <c r="E38" s="875"/>
      <c r="F38" s="875"/>
      <c r="G38" s="875"/>
      <c r="H38" s="876"/>
      <c r="I38" s="267"/>
      <c r="J38" s="268"/>
      <c r="K38" s="269">
        <f>VLOOKUP(A38,EQUIPOS!A8:D165,4,FALSE)</f>
        <v>240808.10568179921</v>
      </c>
      <c r="L38" s="464"/>
      <c r="M38" s="283">
        <v>50</v>
      </c>
      <c r="N38" s="272">
        <f>K38/M38</f>
        <v>4816.1621136359845</v>
      </c>
    </row>
    <row r="39" spans="1:14">
      <c r="A39" s="205" t="s">
        <v>365</v>
      </c>
      <c r="B39" s="874" t="str">
        <f>VLOOKUP(A39,EQUIPOS!A9:D154,3,FALSE)</f>
        <v xml:space="preserve">Vibrocompatador, potencia 153 HP, peso 10 Ton. </v>
      </c>
      <c r="C39" s="875"/>
      <c r="D39" s="875"/>
      <c r="E39" s="875"/>
      <c r="F39" s="875"/>
      <c r="G39" s="875"/>
      <c r="H39" s="876"/>
      <c r="I39" s="877"/>
      <c r="J39" s="878"/>
      <c r="K39" s="269">
        <f>VLOOKUP(A39,EQUIPOS!A9:D166,4,FALSE)</f>
        <v>139900.62574529758</v>
      </c>
      <c r="L39" s="955">
        <v>50</v>
      </c>
      <c r="M39" s="956"/>
      <c r="N39" s="272">
        <f>K39/L39</f>
        <v>2798.0125149059518</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13816.119237139217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402.04310903601993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14218.162346175237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2843.6324692350477</v>
      </c>
      <c r="M83" s="861"/>
      <c r="N83" s="51"/>
    </row>
    <row r="84" spans="1:14">
      <c r="B84" s="89" t="s">
        <v>973</v>
      </c>
      <c r="C84" s="90"/>
      <c r="D84" s="90"/>
      <c r="E84" s="90"/>
      <c r="F84" s="90"/>
      <c r="G84" s="90"/>
      <c r="H84" s="90"/>
      <c r="I84" s="87"/>
      <c r="J84" s="88"/>
      <c r="K84" s="304">
        <v>0.05</v>
      </c>
      <c r="L84" s="860">
        <f>N78*K84</f>
        <v>710.90811730876192</v>
      </c>
      <c r="M84" s="861"/>
      <c r="N84" s="51"/>
    </row>
    <row r="85" spans="1:14" ht="15.75" thickBot="1">
      <c r="B85" s="91" t="s">
        <v>974</v>
      </c>
      <c r="C85" s="92"/>
      <c r="D85" s="92"/>
      <c r="E85" s="92"/>
      <c r="F85" s="92"/>
      <c r="G85" s="92"/>
      <c r="H85" s="92"/>
      <c r="I85" s="93"/>
      <c r="J85" s="94"/>
      <c r="K85" s="305">
        <v>0.05</v>
      </c>
      <c r="L85" s="862">
        <f>N78*K85</f>
        <v>710.90811730876192</v>
      </c>
      <c r="M85" s="863"/>
      <c r="N85" s="51"/>
    </row>
    <row r="86" spans="1:14" ht="15.75" thickBot="1">
      <c r="B86" s="825" t="s">
        <v>953</v>
      </c>
      <c r="C86" s="826"/>
      <c r="D86" s="826"/>
      <c r="E86" s="826"/>
      <c r="F86" s="826"/>
      <c r="G86" s="826"/>
      <c r="H86" s="826"/>
      <c r="I86" s="826"/>
      <c r="J86" s="826"/>
      <c r="K86" s="826"/>
      <c r="L86" s="826"/>
      <c r="M86" s="827"/>
      <c r="N86" s="52">
        <f>L83+L84+L85</f>
        <v>4265.4487038525713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18483.611050027808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228448.97381457649</v>
      </c>
      <c r="L36" s="270"/>
      <c r="M36" s="271">
        <v>40</v>
      </c>
      <c r="N36" s="272">
        <f>K36/M36</f>
        <v>5711.2243453644123</v>
      </c>
    </row>
    <row r="37" spans="1:14">
      <c r="A37" s="113" t="s">
        <v>365</v>
      </c>
      <c r="B37" s="874" t="str">
        <f>VLOOKUP(A37,EQUIPOS!A7:D154,3,FALSE)</f>
        <v xml:space="preserve">Vibrocompatador, potencia 153 HP, peso 10 Ton. </v>
      </c>
      <c r="C37" s="875"/>
      <c r="D37" s="875"/>
      <c r="E37" s="875"/>
      <c r="F37" s="875"/>
      <c r="G37" s="875"/>
      <c r="H37" s="876"/>
      <c r="I37" s="267"/>
      <c r="J37" s="268"/>
      <c r="K37" s="269">
        <f>VLOOKUP(A37,EQUIPOS!A7:D164,4,FALSE)</f>
        <v>139900.62574529758</v>
      </c>
      <c r="L37" s="270"/>
      <c r="M37" s="271">
        <v>40</v>
      </c>
      <c r="N37" s="272">
        <f>K37/M37</f>
        <v>3497.5156436324396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9208.739988996851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9711.2938752918762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1942.2587750583752</v>
      </c>
      <c r="M83" s="861"/>
      <c r="N83" s="51"/>
    </row>
    <row r="84" spans="1:14">
      <c r="B84" s="89" t="s">
        <v>973</v>
      </c>
      <c r="C84" s="90"/>
      <c r="D84" s="90"/>
      <c r="E84" s="90"/>
      <c r="F84" s="90"/>
      <c r="G84" s="90"/>
      <c r="H84" s="90"/>
      <c r="I84" s="87"/>
      <c r="J84" s="88"/>
      <c r="K84" s="304">
        <v>0.05</v>
      </c>
      <c r="L84" s="860">
        <f>N78*K84</f>
        <v>485.56469376459381</v>
      </c>
      <c r="M84" s="861"/>
      <c r="N84" s="51"/>
    </row>
    <row r="85" spans="1:14" ht="15.75" thickBot="1">
      <c r="B85" s="91" t="s">
        <v>974</v>
      </c>
      <c r="C85" s="92"/>
      <c r="D85" s="92"/>
      <c r="E85" s="92"/>
      <c r="F85" s="92"/>
      <c r="G85" s="92"/>
      <c r="H85" s="92"/>
      <c r="I85" s="93"/>
      <c r="J85" s="94"/>
      <c r="K85" s="305">
        <v>0.05</v>
      </c>
      <c r="L85" s="862">
        <f>N78*K85</f>
        <v>485.56469376459381</v>
      </c>
      <c r="M85" s="863"/>
      <c r="N85" s="51"/>
    </row>
    <row r="86" spans="1:14" ht="15.75" thickBot="1">
      <c r="B86" s="825" t="s">
        <v>953</v>
      </c>
      <c r="C86" s="826"/>
      <c r="D86" s="826"/>
      <c r="E86" s="826"/>
      <c r="F86" s="826"/>
      <c r="G86" s="826"/>
      <c r="H86" s="826"/>
      <c r="I86" s="826"/>
      <c r="J86" s="826"/>
      <c r="K86" s="826"/>
      <c r="L86" s="826"/>
      <c r="M86" s="827"/>
      <c r="N86" s="52">
        <f>L83+L84+L85</f>
        <v>2913.3881625875629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12624.68203787944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228448.97381457649</v>
      </c>
      <c r="L36" s="270"/>
      <c r="M36" s="271">
        <v>40</v>
      </c>
      <c r="N36" s="272">
        <f>K36/M36</f>
        <v>5711.2243453644123</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5711.2243453644123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6213.7782316594376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1242.7556463318876</v>
      </c>
      <c r="M83" s="861"/>
      <c r="N83" s="51"/>
    </row>
    <row r="84" spans="1:14">
      <c r="B84" s="89" t="s">
        <v>973</v>
      </c>
      <c r="C84" s="90"/>
      <c r="D84" s="90"/>
      <c r="E84" s="90"/>
      <c r="F84" s="90"/>
      <c r="G84" s="90"/>
      <c r="H84" s="90"/>
      <c r="I84" s="87"/>
      <c r="J84" s="88"/>
      <c r="K84" s="304">
        <v>0.05</v>
      </c>
      <c r="L84" s="860">
        <f>N78*K84</f>
        <v>310.68891158297191</v>
      </c>
      <c r="M84" s="861"/>
      <c r="N84" s="51"/>
    </row>
    <row r="85" spans="1:14" ht="15.75" thickBot="1">
      <c r="B85" s="91" t="s">
        <v>974</v>
      </c>
      <c r="C85" s="92"/>
      <c r="D85" s="92"/>
      <c r="E85" s="92"/>
      <c r="F85" s="92"/>
      <c r="G85" s="92"/>
      <c r="H85" s="92"/>
      <c r="I85" s="93"/>
      <c r="J85" s="94"/>
      <c r="K85" s="305">
        <v>0.05</v>
      </c>
      <c r="L85" s="862">
        <f>N78*K85</f>
        <v>310.68891158297191</v>
      </c>
      <c r="M85" s="863"/>
      <c r="N85" s="51"/>
    </row>
    <row r="86" spans="1:14" ht="15.75" thickBot="1">
      <c r="B86" s="825" t="s">
        <v>953</v>
      </c>
      <c r="C86" s="826"/>
      <c r="D86" s="826"/>
      <c r="E86" s="826"/>
      <c r="F86" s="826"/>
      <c r="G86" s="826"/>
      <c r="H86" s="826"/>
      <c r="I86" s="826"/>
      <c r="J86" s="826"/>
      <c r="K86" s="826"/>
      <c r="L86" s="826"/>
      <c r="M86" s="827"/>
      <c r="N86" s="52">
        <f>L83+L84+L85</f>
        <v>1864.1334694978316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8077.9117011572689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6086.2166019557972</v>
      </c>
      <c r="N48" s="272">
        <f>K48*M48</f>
        <v>7912.0815825425361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7912.0815825425361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47"/>
      <c r="D59" s="47"/>
      <c r="E59" s="47"/>
      <c r="F59" s="47"/>
      <c r="G59" s="47"/>
      <c r="H59" s="288"/>
      <c r="I59" s="279"/>
      <c r="J59" s="279"/>
      <c r="K59" s="279"/>
      <c r="L59" s="912"/>
      <c r="M59" s="913"/>
      <c r="N59" s="291"/>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8129.1793085930885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1625.8358617186177</v>
      </c>
      <c r="M83" s="861"/>
      <c r="N83" s="51"/>
    </row>
    <row r="84" spans="1:14">
      <c r="B84" s="89" t="s">
        <v>973</v>
      </c>
      <c r="C84" s="90"/>
      <c r="D84" s="90"/>
      <c r="E84" s="90"/>
      <c r="F84" s="90"/>
      <c r="G84" s="90"/>
      <c r="H84" s="90"/>
      <c r="I84" s="87"/>
      <c r="J84" s="88"/>
      <c r="K84" s="304">
        <v>0.05</v>
      </c>
      <c r="L84" s="860">
        <f>N78*K84</f>
        <v>406.45896542965443</v>
      </c>
      <c r="M84" s="861"/>
      <c r="N84" s="51"/>
    </row>
    <row r="85" spans="1:14" ht="15.75" thickBot="1">
      <c r="B85" s="91" t="s">
        <v>974</v>
      </c>
      <c r="C85" s="92"/>
      <c r="D85" s="92"/>
      <c r="E85" s="92"/>
      <c r="F85" s="92"/>
      <c r="G85" s="92"/>
      <c r="H85" s="92"/>
      <c r="I85" s="93"/>
      <c r="J85" s="94"/>
      <c r="K85" s="305">
        <v>0.05</v>
      </c>
      <c r="L85" s="862">
        <f>N78*K85</f>
        <v>406.45896542965443</v>
      </c>
      <c r="M85" s="863"/>
      <c r="N85" s="51"/>
    </row>
    <row r="86" spans="1:14" ht="15.75" thickBot="1">
      <c r="B86" s="825" t="s">
        <v>953</v>
      </c>
      <c r="C86" s="826"/>
      <c r="D86" s="826"/>
      <c r="E86" s="826"/>
      <c r="F86" s="826"/>
      <c r="G86" s="826"/>
      <c r="H86" s="826"/>
      <c r="I86" s="826"/>
      <c r="J86" s="826"/>
      <c r="K86" s="826"/>
      <c r="L86" s="826"/>
      <c r="M86" s="827"/>
      <c r="N86" s="52">
        <f>L83+L84+L85</f>
        <v>2438.7537925779266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10567.933101171015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8408.5139573902907</v>
      </c>
      <c r="N48" s="272">
        <f>K48*M48</f>
        <v>10090.216748868348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10090.216748868348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47"/>
      <c r="D59" s="47"/>
      <c r="E59" s="47"/>
      <c r="F59" s="47"/>
      <c r="G59" s="47"/>
      <c r="H59" s="288"/>
      <c r="I59" s="279"/>
      <c r="J59" s="279"/>
      <c r="K59" s="279"/>
      <c r="L59" s="912"/>
      <c r="M59" s="913"/>
      <c r="N59" s="291"/>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10307.3144749189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2061.4628949837802</v>
      </c>
      <c r="M83" s="861"/>
      <c r="N83" s="51"/>
    </row>
    <row r="84" spans="1:14">
      <c r="B84" s="89" t="s">
        <v>973</v>
      </c>
      <c r="C84" s="90"/>
      <c r="D84" s="90"/>
      <c r="E84" s="90"/>
      <c r="F84" s="90"/>
      <c r="G84" s="90"/>
      <c r="H84" s="90"/>
      <c r="I84" s="87"/>
      <c r="J84" s="88"/>
      <c r="K84" s="304">
        <v>0.05</v>
      </c>
      <c r="L84" s="860">
        <f>N78*K84</f>
        <v>515.36572374594505</v>
      </c>
      <c r="M84" s="861"/>
      <c r="N84" s="51"/>
    </row>
    <row r="85" spans="1:14" ht="15.75" thickBot="1">
      <c r="B85" s="91" t="s">
        <v>974</v>
      </c>
      <c r="C85" s="92"/>
      <c r="D85" s="92"/>
      <c r="E85" s="92"/>
      <c r="F85" s="92"/>
      <c r="G85" s="92"/>
      <c r="H85" s="92"/>
      <c r="I85" s="93"/>
      <c r="J85" s="94"/>
      <c r="K85" s="305">
        <v>0.05</v>
      </c>
      <c r="L85" s="862">
        <f>N78*K85</f>
        <v>515.36572374594505</v>
      </c>
      <c r="M85" s="863"/>
      <c r="N85" s="51"/>
    </row>
    <row r="86" spans="1:14" ht="15.75" thickBot="1">
      <c r="B86" s="825" t="s">
        <v>953</v>
      </c>
      <c r="C86" s="826"/>
      <c r="D86" s="826"/>
      <c r="E86" s="826"/>
      <c r="F86" s="826"/>
      <c r="G86" s="826"/>
      <c r="H86" s="826"/>
      <c r="I86" s="826"/>
      <c r="J86" s="826"/>
      <c r="K86" s="826"/>
      <c r="L86" s="826"/>
      <c r="M86" s="827"/>
      <c r="N86" s="52">
        <f>L83+L84+L85</f>
        <v>3092.1943424756705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13399.50881739457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VLOOKUP(A36,EQUIPOS!A6:D186,3,FALSE)</f>
        <v xml:space="preserve">Buldozer, Potencia al volante de 140 HP, motor de 2200 RPM, longitud de hoja 4,80m. </v>
      </c>
      <c r="C36" s="875"/>
      <c r="D36" s="875"/>
      <c r="E36" s="875"/>
      <c r="F36" s="875"/>
      <c r="G36" s="875"/>
      <c r="H36" s="876"/>
      <c r="I36" s="267"/>
      <c r="J36" s="268"/>
      <c r="K36" s="269">
        <f>VLOOKUP(A36,EQUIPOS!A6:D186,4,FALSE)</f>
        <v>228448.97381457649</v>
      </c>
      <c r="L36" s="270"/>
      <c r="M36" s="271">
        <v>45</v>
      </c>
      <c r="N36" s="272">
        <f>K36/M36</f>
        <v>5076.6438625461442</v>
      </c>
    </row>
    <row r="37" spans="1:14">
      <c r="A37" s="113" t="s">
        <v>152</v>
      </c>
      <c r="B37" s="874" t="str">
        <f>VLOOKUP(A37,EQUIPOS!A7:D187,3,FALSE)</f>
        <v xml:space="preserve">Carrotanque de agua(1000 Galones) </v>
      </c>
      <c r="C37" s="875"/>
      <c r="D37" s="875"/>
      <c r="E37" s="875"/>
      <c r="F37" s="875"/>
      <c r="G37" s="875"/>
      <c r="H37" s="876"/>
      <c r="I37" s="267"/>
      <c r="J37" s="268"/>
      <c r="K37" s="269">
        <f>VLOOKUP(A37,EQUIPOS!A7:D187,4,FALSE)</f>
        <v>81648.256615287595</v>
      </c>
      <c r="L37" s="270"/>
      <c r="M37" s="271">
        <v>45</v>
      </c>
      <c r="N37" s="272">
        <f>K37/M37</f>
        <v>1814.4057025619466</v>
      </c>
    </row>
    <row r="38" spans="1:14">
      <c r="A38" t="s">
        <v>269</v>
      </c>
      <c r="B38" s="874" t="str">
        <f>VLOOKUP(A38,EQUIPOS!A8:D188,3,FALSE)</f>
        <v>Motoniveladora  potencia 215 HP, ancho de cuchilla 4,27 m, peso 18 ton.</v>
      </c>
      <c r="C38" s="875"/>
      <c r="D38" s="875"/>
      <c r="E38" s="875"/>
      <c r="F38" s="875"/>
      <c r="G38" s="875"/>
      <c r="H38" s="876"/>
      <c r="I38" s="267"/>
      <c r="J38" s="268"/>
      <c r="K38" s="269">
        <f>VLOOKUP(A38,EQUIPOS!A8:D188,4,FALSE)</f>
        <v>240808.10568179921</v>
      </c>
      <c r="L38" s="270"/>
      <c r="M38" s="271">
        <v>45</v>
      </c>
      <c r="N38" s="272">
        <f>K38/M38</f>
        <v>5351.2912373733161</v>
      </c>
    </row>
    <row r="39" spans="1:14">
      <c r="A39" t="s">
        <v>365</v>
      </c>
      <c r="B39" s="874" t="str">
        <f>VLOOKUP(A39,EQUIPOS!A9:D189,3,FALSE)</f>
        <v xml:space="preserve">Vibrocompatador, potencia 153 HP, peso 10 Ton. </v>
      </c>
      <c r="C39" s="875"/>
      <c r="D39" s="875"/>
      <c r="E39" s="875"/>
      <c r="F39" s="875"/>
      <c r="G39" s="875"/>
      <c r="H39" s="876"/>
      <c r="I39" s="877"/>
      <c r="J39" s="878"/>
      <c r="K39" s="269">
        <f>VLOOKUP(A39,EQUIPOS!A9:D189,4,FALSE)</f>
        <v>139900.62574529758</v>
      </c>
      <c r="L39" s="879">
        <v>45</v>
      </c>
      <c r="M39" s="880"/>
      <c r="N39" s="272">
        <f>K39/L39</f>
        <v>3108.9027943399465</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11.941569089689333</v>
      </c>
    </row>
    <row r="43" spans="1:14" ht="15.75" thickBot="1">
      <c r="B43" s="825" t="s">
        <v>953</v>
      </c>
      <c r="C43" s="826"/>
      <c r="D43" s="826"/>
      <c r="E43" s="826"/>
      <c r="F43" s="826"/>
      <c r="G43" s="826"/>
      <c r="H43" s="826"/>
      <c r="I43" s="826"/>
      <c r="J43" s="826"/>
      <c r="K43" s="826"/>
      <c r="L43" s="826"/>
      <c r="M43" s="827"/>
      <c r="N43" s="394">
        <f>SUM(N36:N42)</f>
        <v>15363.185165911043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30978.009408030954</v>
      </c>
      <c r="N48" s="272">
        <f>K48*M48</f>
        <v>38722.511760038695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38722.511760038695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2">
        <f>VLOOKUP(A59,TRANSPORTE!A5:D117,4,FALSE)</f>
        <v>1246.4241458005358</v>
      </c>
      <c r="M59" s="913"/>
      <c r="N59" s="291">
        <f>K59*L59</f>
        <v>1558.0301822506699</v>
      </c>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1558.0301822506699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56240.80556268488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11248.161112536976</v>
      </c>
      <c r="M83" s="861"/>
      <c r="N83" s="51"/>
    </row>
    <row r="84" spans="1:14">
      <c r="B84" s="89" t="s">
        <v>973</v>
      </c>
      <c r="C84" s="90"/>
      <c r="D84" s="90"/>
      <c r="E84" s="90"/>
      <c r="F84" s="90"/>
      <c r="G84" s="90"/>
      <c r="H84" s="90"/>
      <c r="I84" s="87"/>
      <c r="J84" s="88"/>
      <c r="K84" s="304">
        <v>0.05</v>
      </c>
      <c r="L84" s="860">
        <f>N78*K84</f>
        <v>2812.0402781342441</v>
      </c>
      <c r="M84" s="861"/>
      <c r="N84" s="51"/>
    </row>
    <row r="85" spans="1:14" ht="15.75" thickBot="1">
      <c r="B85" s="91" t="s">
        <v>974</v>
      </c>
      <c r="C85" s="92"/>
      <c r="D85" s="92"/>
      <c r="E85" s="92"/>
      <c r="F85" s="92"/>
      <c r="G85" s="92"/>
      <c r="H85" s="92"/>
      <c r="I85" s="93"/>
      <c r="J85" s="94"/>
      <c r="K85" s="305">
        <v>0.05</v>
      </c>
      <c r="L85" s="862">
        <f>N78*K85</f>
        <v>2812.0402781342441</v>
      </c>
      <c r="M85" s="863"/>
      <c r="N85" s="51"/>
    </row>
    <row r="86" spans="1:14" ht="15.75" thickBot="1">
      <c r="B86" s="825" t="s">
        <v>953</v>
      </c>
      <c r="C86" s="826"/>
      <c r="D86" s="826"/>
      <c r="E86" s="826"/>
      <c r="F86" s="826"/>
      <c r="G86" s="826"/>
      <c r="H86" s="826"/>
      <c r="I86" s="826"/>
      <c r="J86" s="826"/>
      <c r="K86" s="826"/>
      <c r="L86" s="826"/>
      <c r="M86" s="827"/>
      <c r="N86" s="52">
        <f>L83+L84+L85</f>
        <v>16872.241668805465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ROUND((N78+N86),0)</f>
        <v>73113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VLOOKUP(A36,EQUIPOS!A6:D186,3,FALSE)</f>
        <v xml:space="preserve">Buldozer, Potencia al volante de 140 HP, motor de 2200 RPM, longitud de hoja 4,80m. </v>
      </c>
      <c r="C36" s="875"/>
      <c r="D36" s="875"/>
      <c r="E36" s="875"/>
      <c r="F36" s="875"/>
      <c r="G36" s="875"/>
      <c r="H36" s="876"/>
      <c r="I36" s="267"/>
      <c r="J36" s="268"/>
      <c r="K36" s="269">
        <f>VLOOKUP(A36,EQUIPOS!A6:D186,4,FALSE)</f>
        <v>228448.97381457649</v>
      </c>
      <c r="L36" s="270"/>
      <c r="M36" s="271">
        <v>45</v>
      </c>
      <c r="N36" s="272">
        <f>K36/M36</f>
        <v>5076.6438625461442</v>
      </c>
    </row>
    <row r="37" spans="1:14">
      <c r="A37" s="113" t="s">
        <v>152</v>
      </c>
      <c r="B37" s="874" t="str">
        <f>VLOOKUP(A37,EQUIPOS!A7:D187,3,FALSE)</f>
        <v xml:space="preserve">Carrotanque de agua(1000 Galones) </v>
      </c>
      <c r="C37" s="875"/>
      <c r="D37" s="875"/>
      <c r="E37" s="875"/>
      <c r="F37" s="875"/>
      <c r="G37" s="875"/>
      <c r="H37" s="876"/>
      <c r="I37" s="267"/>
      <c r="J37" s="268"/>
      <c r="K37" s="269">
        <f>VLOOKUP(A37,EQUIPOS!A7:D187,4,FALSE)</f>
        <v>81648.256615287595</v>
      </c>
      <c r="L37" s="270"/>
      <c r="M37" s="271">
        <v>45</v>
      </c>
      <c r="N37" s="272">
        <f>K37/M37</f>
        <v>1814.4057025619466</v>
      </c>
    </row>
    <row r="38" spans="1:14">
      <c r="A38" t="s">
        <v>269</v>
      </c>
      <c r="B38" s="874" t="str">
        <f>VLOOKUP(A38,EQUIPOS!A8:D188,3,FALSE)</f>
        <v>Motoniveladora  potencia 215 HP, ancho de cuchilla 4,27 m, peso 18 ton.</v>
      </c>
      <c r="C38" s="875"/>
      <c r="D38" s="875"/>
      <c r="E38" s="875"/>
      <c r="F38" s="875"/>
      <c r="G38" s="875"/>
      <c r="H38" s="876"/>
      <c r="I38" s="267"/>
      <c r="J38" s="268"/>
      <c r="K38" s="269">
        <f>VLOOKUP(A38,EQUIPOS!A8:D188,4,FALSE)</f>
        <v>240808.10568179921</v>
      </c>
      <c r="L38" s="270"/>
      <c r="M38" s="271">
        <v>45</v>
      </c>
      <c r="N38" s="272">
        <f>K38/M38</f>
        <v>5351.2912373733161</v>
      </c>
    </row>
    <row r="39" spans="1:14">
      <c r="A39" t="s">
        <v>365</v>
      </c>
      <c r="B39" s="874" t="str">
        <f>VLOOKUP(A39,EQUIPOS!A9:D189,3,FALSE)</f>
        <v xml:space="preserve">Vibrocompatador, potencia 153 HP, peso 10 Ton. </v>
      </c>
      <c r="C39" s="875"/>
      <c r="D39" s="875"/>
      <c r="E39" s="875"/>
      <c r="F39" s="875"/>
      <c r="G39" s="875"/>
      <c r="H39" s="876"/>
      <c r="I39" s="877"/>
      <c r="J39" s="878"/>
      <c r="K39" s="269">
        <f>VLOOKUP(A39,EQUIPOS!A9:D189,4,FALSE)</f>
        <v>139900.62574529758</v>
      </c>
      <c r="L39" s="879">
        <v>45</v>
      </c>
      <c r="M39" s="880"/>
      <c r="N39" s="272">
        <f>K39/L39</f>
        <v>3108.9027943399465</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11.941569089689333</v>
      </c>
    </row>
    <row r="43" spans="1:14" ht="15.75" thickBot="1">
      <c r="B43" s="825" t="s">
        <v>953</v>
      </c>
      <c r="C43" s="826"/>
      <c r="D43" s="826"/>
      <c r="E43" s="826"/>
      <c r="F43" s="826"/>
      <c r="G43" s="826"/>
      <c r="H43" s="826"/>
      <c r="I43" s="826"/>
      <c r="J43" s="826"/>
      <c r="K43" s="826"/>
      <c r="L43" s="826"/>
      <c r="M43" s="827"/>
      <c r="N43" s="394">
        <f>SUM(N36:N42)</f>
        <v>15363.185165911043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38412.731665958381</v>
      </c>
      <c r="N48" s="272">
        <f>K48*M48</f>
        <v>48015.914582447978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48015.914582447978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2">
        <f>VLOOKUP(A59,TRANSPORTE!A5:D117,4,FALSE)</f>
        <v>1246.4241458005358</v>
      </c>
      <c r="M59" s="913"/>
      <c r="N59" s="291">
        <f>K59*L59</f>
        <v>1558.0301822506699</v>
      </c>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1558.0301822506699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65534.208385094156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13106.841677018832</v>
      </c>
      <c r="M83" s="861"/>
      <c r="N83" s="51"/>
    </row>
    <row r="84" spans="1:14">
      <c r="B84" s="89" t="s">
        <v>973</v>
      </c>
      <c r="C84" s="90"/>
      <c r="D84" s="90"/>
      <c r="E84" s="90"/>
      <c r="F84" s="90"/>
      <c r="G84" s="90"/>
      <c r="H84" s="90"/>
      <c r="I84" s="87"/>
      <c r="J84" s="88"/>
      <c r="K84" s="304">
        <v>0.05</v>
      </c>
      <c r="L84" s="860">
        <f>N78*K84</f>
        <v>3276.7104192547081</v>
      </c>
      <c r="M84" s="861"/>
      <c r="N84" s="51"/>
    </row>
    <row r="85" spans="1:14" ht="15.75" thickBot="1">
      <c r="B85" s="91" t="s">
        <v>974</v>
      </c>
      <c r="C85" s="92"/>
      <c r="D85" s="92"/>
      <c r="E85" s="92"/>
      <c r="F85" s="92"/>
      <c r="G85" s="92"/>
      <c r="H85" s="92"/>
      <c r="I85" s="93"/>
      <c r="J85" s="94"/>
      <c r="K85" s="305">
        <v>0.05</v>
      </c>
      <c r="L85" s="862">
        <f>N78*K85</f>
        <v>3276.7104192547081</v>
      </c>
      <c r="M85" s="863"/>
      <c r="N85" s="51"/>
    </row>
    <row r="86" spans="1:14" ht="15.75" thickBot="1">
      <c r="B86" s="825" t="s">
        <v>953</v>
      </c>
      <c r="C86" s="826"/>
      <c r="D86" s="826"/>
      <c r="E86" s="826"/>
      <c r="F86" s="826"/>
      <c r="G86" s="826"/>
      <c r="H86" s="826"/>
      <c r="I86" s="826"/>
      <c r="J86" s="826"/>
      <c r="K86" s="826"/>
      <c r="L86" s="826"/>
      <c r="M86" s="827"/>
      <c r="N86" s="52">
        <f>L83+L84+L85</f>
        <v>19660.262515528248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85194.4709006224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VLOOKUP(A36,EQUIPOS!A6:D186,3,FALSE)</f>
        <v xml:space="preserve">Buldozer, Potencia al volante de 140 HP, motor de 2200 RPM, longitud de hoja 4,80m. </v>
      </c>
      <c r="C36" s="875"/>
      <c r="D36" s="875"/>
      <c r="E36" s="875"/>
      <c r="F36" s="875"/>
      <c r="G36" s="875"/>
      <c r="H36" s="876"/>
      <c r="I36" s="267"/>
      <c r="J36" s="268"/>
      <c r="K36" s="269">
        <f>VLOOKUP(A36,EQUIPOS!A6:D186,4,FALSE)</f>
        <v>228448.97381457649</v>
      </c>
      <c r="L36" s="270"/>
      <c r="M36" s="271">
        <v>45</v>
      </c>
      <c r="N36" s="272">
        <f>K36/M36</f>
        <v>5076.6438625461442</v>
      </c>
    </row>
    <row r="37" spans="1:14">
      <c r="A37" s="113" t="s">
        <v>152</v>
      </c>
      <c r="B37" s="874" t="str">
        <f>VLOOKUP(A37,EQUIPOS!A7:D187,3,FALSE)</f>
        <v xml:space="preserve">Carrotanque de agua(1000 Galones) </v>
      </c>
      <c r="C37" s="875"/>
      <c r="D37" s="875"/>
      <c r="E37" s="875"/>
      <c r="F37" s="875"/>
      <c r="G37" s="875"/>
      <c r="H37" s="876"/>
      <c r="I37" s="267"/>
      <c r="J37" s="268"/>
      <c r="K37" s="269">
        <f>VLOOKUP(A37,EQUIPOS!A7:D187,4,FALSE)</f>
        <v>81648.256615287595</v>
      </c>
      <c r="L37" s="270"/>
      <c r="M37" s="271">
        <v>45</v>
      </c>
      <c r="N37" s="272">
        <f>K37/M37</f>
        <v>1814.4057025619466</v>
      </c>
    </row>
    <row r="38" spans="1:14">
      <c r="A38" t="s">
        <v>269</v>
      </c>
      <c r="B38" s="874" t="str">
        <f>VLOOKUP(A38,EQUIPOS!A8:D188,3,FALSE)</f>
        <v>Motoniveladora  potencia 215 HP, ancho de cuchilla 4,27 m, peso 18 ton.</v>
      </c>
      <c r="C38" s="875"/>
      <c r="D38" s="875"/>
      <c r="E38" s="875"/>
      <c r="F38" s="875"/>
      <c r="G38" s="875"/>
      <c r="H38" s="876"/>
      <c r="I38" s="267"/>
      <c r="J38" s="268"/>
      <c r="K38" s="269">
        <f>VLOOKUP(A38,EQUIPOS!A8:D188,4,FALSE)</f>
        <v>240808.10568179921</v>
      </c>
      <c r="L38" s="270"/>
      <c r="M38" s="271">
        <v>45</v>
      </c>
      <c r="N38" s="272">
        <f>K38/M38</f>
        <v>5351.2912373733161</v>
      </c>
    </row>
    <row r="39" spans="1:14">
      <c r="A39" t="s">
        <v>365</v>
      </c>
      <c r="B39" s="874" t="str">
        <f>VLOOKUP(A39,EQUIPOS!A9:D189,3,FALSE)</f>
        <v xml:space="preserve">Vibrocompatador, potencia 153 HP, peso 10 Ton. </v>
      </c>
      <c r="C39" s="875"/>
      <c r="D39" s="875"/>
      <c r="E39" s="875"/>
      <c r="F39" s="875"/>
      <c r="G39" s="875"/>
      <c r="H39" s="876"/>
      <c r="I39" s="877"/>
      <c r="J39" s="878"/>
      <c r="K39" s="269">
        <f>VLOOKUP(A39,EQUIPOS!A9:D189,4,FALSE)</f>
        <v>139900.62574529758</v>
      </c>
      <c r="L39" s="879">
        <v>45</v>
      </c>
      <c r="M39" s="880"/>
      <c r="N39" s="272">
        <f>K39/L39</f>
        <v>3108.9027943399465</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11.941569089689333</v>
      </c>
    </row>
    <row r="43" spans="1:14" ht="15.75" thickBot="1">
      <c r="B43" s="825" t="s">
        <v>953</v>
      </c>
      <c r="C43" s="826"/>
      <c r="D43" s="826"/>
      <c r="E43" s="826"/>
      <c r="F43" s="826"/>
      <c r="G43" s="826"/>
      <c r="H43" s="826"/>
      <c r="I43" s="826"/>
      <c r="J43" s="826"/>
      <c r="K43" s="826"/>
      <c r="L43" s="826"/>
      <c r="M43" s="827"/>
      <c r="N43" s="394">
        <f>SUM(N36:N42)</f>
        <v>15363.185165911043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58828.715009155916</v>
      </c>
      <c r="N48" s="272">
        <f>K48*M48</f>
        <v>73535.893761444895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73535.893761444895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2">
        <f>VLOOKUP(A59,TRANSPORTE!A5:D117,4,FALSE)</f>
        <v>1246.4241458005358</v>
      </c>
      <c r="M59" s="913"/>
      <c r="N59" s="291">
        <f>K59*L59</f>
        <v>1558.0301822506699</v>
      </c>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1558.0301822506699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91054.187564091073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18210.837512818216</v>
      </c>
      <c r="M83" s="861"/>
      <c r="N83" s="51"/>
    </row>
    <row r="84" spans="1:14">
      <c r="B84" s="89" t="s">
        <v>973</v>
      </c>
      <c r="C84" s="90"/>
      <c r="D84" s="90"/>
      <c r="E84" s="90"/>
      <c r="F84" s="90"/>
      <c r="G84" s="90"/>
      <c r="H84" s="90"/>
      <c r="I84" s="87"/>
      <c r="J84" s="88"/>
      <c r="K84" s="304">
        <v>0.05</v>
      </c>
      <c r="L84" s="860">
        <f>N78*K84</f>
        <v>4552.709378204554</v>
      </c>
      <c r="M84" s="861"/>
      <c r="N84" s="51"/>
    </row>
    <row r="85" spans="1:14" ht="15.75" thickBot="1">
      <c r="B85" s="91" t="s">
        <v>974</v>
      </c>
      <c r="C85" s="92"/>
      <c r="D85" s="92"/>
      <c r="E85" s="92"/>
      <c r="F85" s="92"/>
      <c r="G85" s="92"/>
      <c r="H85" s="92"/>
      <c r="I85" s="93"/>
      <c r="J85" s="94"/>
      <c r="K85" s="305">
        <v>0.05</v>
      </c>
      <c r="L85" s="862">
        <f>N78*K85</f>
        <v>4552.709378204554</v>
      </c>
      <c r="M85" s="863"/>
      <c r="N85" s="51"/>
    </row>
    <row r="86" spans="1:14" ht="15.75" thickBot="1">
      <c r="B86" s="825" t="s">
        <v>953</v>
      </c>
      <c r="C86" s="826"/>
      <c r="D86" s="826"/>
      <c r="E86" s="826"/>
      <c r="F86" s="826"/>
      <c r="G86" s="826"/>
      <c r="H86" s="826"/>
      <c r="I86" s="826"/>
      <c r="J86" s="826"/>
      <c r="K86" s="826"/>
      <c r="L86" s="826"/>
      <c r="M86" s="827"/>
      <c r="N86" s="52">
        <f>L83+L84+L85</f>
        <v>27316.256269227328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118370.44383331839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228448.97381457649</v>
      </c>
      <c r="L36" s="270"/>
      <c r="M36" s="271">
        <v>400</v>
      </c>
      <c r="N36" s="272">
        <f>K36/M36</f>
        <v>571.12243453644123</v>
      </c>
    </row>
    <row r="37" spans="1:14">
      <c r="A37" s="113" t="s">
        <v>152</v>
      </c>
      <c r="B37" s="874" t="str">
        <f>VLOOKUP(A37,EQUIPOS!A7:D154,3,FALSE)</f>
        <v xml:space="preserve">Carrotanque de agua(1000 Galones) </v>
      </c>
      <c r="C37" s="875"/>
      <c r="D37" s="875"/>
      <c r="E37" s="875"/>
      <c r="F37" s="875"/>
      <c r="G37" s="875"/>
      <c r="H37" s="876"/>
      <c r="I37" s="267"/>
      <c r="J37" s="268"/>
      <c r="K37" s="269">
        <f>VLOOKUP(A37,EQUIPOS!A7:D164,4,FALSE)</f>
        <v>81648.256615287595</v>
      </c>
      <c r="L37" s="270"/>
      <c r="M37" s="271">
        <v>200</v>
      </c>
      <c r="N37" s="272">
        <f>K37/M37</f>
        <v>408.24128307643798</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240808.10568179921</v>
      </c>
      <c r="L38" s="270"/>
      <c r="M38" s="271">
        <v>200</v>
      </c>
      <c r="N38" s="272">
        <f>K38/M38</f>
        <v>1204.0405284089961</v>
      </c>
    </row>
    <row r="39" spans="1:14">
      <c r="A39" t="s">
        <v>365</v>
      </c>
      <c r="B39" s="874" t="str">
        <f>VLOOKUP(A39,EQUIPOS!A9:D155,3,FALSE)</f>
        <v xml:space="preserve">Vibrocompatador, potencia 153 HP, peso 10 Ton. </v>
      </c>
      <c r="C39" s="875"/>
      <c r="D39" s="875"/>
      <c r="E39" s="875"/>
      <c r="F39" s="875"/>
      <c r="G39" s="875"/>
      <c r="H39" s="876"/>
      <c r="I39" s="877"/>
      <c r="J39" s="878"/>
      <c r="K39" s="269">
        <f>VLOOKUP(A39,EQUIPOS!A9:D166,4,FALSE)</f>
        <v>139900.62574529758</v>
      </c>
      <c r="L39" s="879">
        <v>200</v>
      </c>
      <c r="M39" s="880"/>
      <c r="N39" s="272">
        <f>K39/L39</f>
        <v>699.50312872648794</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2.6868530451800998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2885.5942277935433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134.34265225900498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3019.9368800525481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603.98737601050959</v>
      </c>
      <c r="M83" s="861"/>
      <c r="N83" s="51"/>
    </row>
    <row r="84" spans="1:14">
      <c r="B84" s="89" t="s">
        <v>973</v>
      </c>
      <c r="C84" s="90"/>
      <c r="D84" s="90"/>
      <c r="E84" s="90"/>
      <c r="F84" s="90"/>
      <c r="G84" s="90"/>
      <c r="H84" s="90"/>
      <c r="I84" s="87"/>
      <c r="J84" s="88"/>
      <c r="K84" s="304">
        <v>0.05</v>
      </c>
      <c r="L84" s="860">
        <f>N78*K84</f>
        <v>150.9968440026274</v>
      </c>
      <c r="M84" s="861"/>
      <c r="N84" s="51"/>
    </row>
    <row r="85" spans="1:14" ht="15.75" thickBot="1">
      <c r="B85" s="91" t="s">
        <v>974</v>
      </c>
      <c r="C85" s="92"/>
      <c r="D85" s="92"/>
      <c r="E85" s="92"/>
      <c r="F85" s="92"/>
      <c r="G85" s="92"/>
      <c r="H85" s="92"/>
      <c r="I85" s="93"/>
      <c r="J85" s="94"/>
      <c r="K85" s="305">
        <v>0.05</v>
      </c>
      <c r="L85" s="862">
        <f>N78*K85</f>
        <v>150.9968440026274</v>
      </c>
      <c r="M85" s="863"/>
      <c r="N85" s="51"/>
    </row>
    <row r="86" spans="1:14" ht="15.75" thickBot="1">
      <c r="B86" s="825" t="s">
        <v>953</v>
      </c>
      <c r="C86" s="826"/>
      <c r="D86" s="826"/>
      <c r="E86" s="826"/>
      <c r="F86" s="826"/>
      <c r="G86" s="826"/>
      <c r="H86" s="826"/>
      <c r="I86" s="826"/>
      <c r="J86" s="826"/>
      <c r="K86" s="826"/>
      <c r="L86" s="826"/>
      <c r="M86" s="827"/>
      <c r="N86" s="52">
        <f>L83+L84+L85</f>
        <v>905.98106401576445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3925.9179440683124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5881.8302232884316</v>
      </c>
      <c r="N48" s="272">
        <f>K48*M48</f>
        <v>7058.1962679461176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7058.1962679461176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7275.29399399667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1455.058798799334</v>
      </c>
      <c r="M83" s="861"/>
      <c r="N83" s="51"/>
    </row>
    <row r="84" spans="1:14">
      <c r="B84" s="89" t="s">
        <v>973</v>
      </c>
      <c r="C84" s="90"/>
      <c r="D84" s="90"/>
      <c r="E84" s="90"/>
      <c r="F84" s="90"/>
      <c r="G84" s="90"/>
      <c r="H84" s="90"/>
      <c r="I84" s="87"/>
      <c r="J84" s="88"/>
      <c r="K84" s="304">
        <v>0.05</v>
      </c>
      <c r="L84" s="860">
        <f>N78*K84</f>
        <v>363.7646996998335</v>
      </c>
      <c r="M84" s="861"/>
      <c r="N84" s="51"/>
    </row>
    <row r="85" spans="1:14" ht="15.75" thickBot="1">
      <c r="B85" s="91" t="s">
        <v>974</v>
      </c>
      <c r="C85" s="92"/>
      <c r="D85" s="92"/>
      <c r="E85" s="92"/>
      <c r="F85" s="92"/>
      <c r="G85" s="92"/>
      <c r="H85" s="92"/>
      <c r="I85" s="93"/>
      <c r="J85" s="94"/>
      <c r="K85" s="305">
        <v>0.05</v>
      </c>
      <c r="L85" s="862">
        <f>N78*K85</f>
        <v>363.7646996998335</v>
      </c>
      <c r="M85" s="863"/>
      <c r="N85" s="51"/>
    </row>
    <row r="86" spans="1:14" ht="15.75" thickBot="1">
      <c r="B86" s="825" t="s">
        <v>953</v>
      </c>
      <c r="C86" s="826"/>
      <c r="D86" s="826"/>
      <c r="E86" s="826"/>
      <c r="F86" s="826"/>
      <c r="G86" s="826"/>
      <c r="H86" s="826"/>
      <c r="I86" s="826"/>
      <c r="J86" s="826"/>
      <c r="K86" s="826"/>
      <c r="L86" s="826"/>
      <c r="M86" s="827"/>
      <c r="N86" s="52">
        <f>L83+L84+L85</f>
        <v>2182.588198199001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9457.8821921956715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1160.4915452101106</v>
      </c>
      <c r="M83" s="861"/>
      <c r="N83" s="51"/>
    </row>
    <row r="84" spans="1:14">
      <c r="B84" s="89" t="s">
        <v>973</v>
      </c>
      <c r="C84" s="90"/>
      <c r="D84" s="90"/>
      <c r="E84" s="90"/>
      <c r="F84" s="90"/>
      <c r="G84" s="90"/>
      <c r="H84" s="90"/>
      <c r="I84" s="87"/>
      <c r="J84" s="88"/>
      <c r="K84" s="304">
        <v>0.05</v>
      </c>
      <c r="L84" s="860">
        <f>N78*K84</f>
        <v>290.12288630252766</v>
      </c>
      <c r="M84" s="861"/>
      <c r="N84" s="51"/>
    </row>
    <row r="85" spans="1:14" ht="15.75" thickBot="1">
      <c r="B85" s="91" t="s">
        <v>974</v>
      </c>
      <c r="C85" s="92"/>
      <c r="D85" s="92"/>
      <c r="E85" s="92"/>
      <c r="F85" s="92"/>
      <c r="G85" s="92"/>
      <c r="H85" s="92"/>
      <c r="I85" s="93"/>
      <c r="J85" s="94"/>
      <c r="K85" s="305">
        <v>0.05</v>
      </c>
      <c r="L85" s="862">
        <f>N78*K85</f>
        <v>290.12288630252766</v>
      </c>
      <c r="M85" s="863"/>
      <c r="N85" s="51"/>
    </row>
    <row r="86" spans="1:14" ht="15.75" thickBot="1">
      <c r="B86" s="825" t="s">
        <v>953</v>
      </c>
      <c r="C86" s="826"/>
      <c r="D86" s="826"/>
      <c r="E86" s="826"/>
      <c r="F86" s="826"/>
      <c r="G86" s="826"/>
      <c r="H86" s="826"/>
      <c r="I86" s="826"/>
      <c r="J86" s="826"/>
      <c r="K86" s="826"/>
      <c r="L86" s="826"/>
      <c r="M86" s="827"/>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7503.067838222375</v>
      </c>
      <c r="N48" s="272">
        <f>K48*M48</f>
        <v>9003.6814058668497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9003.6814058668497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9220.7791319174012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1844.1558263834804</v>
      </c>
      <c r="M83" s="861"/>
      <c r="N83" s="51"/>
    </row>
    <row r="84" spans="1:14">
      <c r="B84" s="89" t="s">
        <v>973</v>
      </c>
      <c r="C84" s="90"/>
      <c r="D84" s="90"/>
      <c r="E84" s="90"/>
      <c r="F84" s="90"/>
      <c r="G84" s="90"/>
      <c r="H84" s="90"/>
      <c r="I84" s="87"/>
      <c r="J84" s="88"/>
      <c r="K84" s="304">
        <v>0.05</v>
      </c>
      <c r="L84" s="860">
        <f>N78*K84</f>
        <v>461.0389565958701</v>
      </c>
      <c r="M84" s="861"/>
      <c r="N84" s="51"/>
    </row>
    <row r="85" spans="1:14" ht="15.75" thickBot="1">
      <c r="B85" s="91" t="s">
        <v>974</v>
      </c>
      <c r="C85" s="92"/>
      <c r="D85" s="92"/>
      <c r="E85" s="92"/>
      <c r="F85" s="92"/>
      <c r="G85" s="92"/>
      <c r="H85" s="92"/>
      <c r="I85" s="93"/>
      <c r="J85" s="94"/>
      <c r="K85" s="305">
        <v>0.05</v>
      </c>
      <c r="L85" s="862">
        <f>N78*K85</f>
        <v>461.0389565958701</v>
      </c>
      <c r="M85" s="863"/>
      <c r="N85" s="51"/>
    </row>
    <row r="86" spans="1:14" ht="15.75" thickBot="1">
      <c r="B86" s="825" t="s">
        <v>953</v>
      </c>
      <c r="C86" s="826"/>
      <c r="D86" s="826"/>
      <c r="E86" s="826"/>
      <c r="F86" s="826"/>
      <c r="G86" s="826"/>
      <c r="H86" s="826"/>
      <c r="I86" s="826"/>
      <c r="J86" s="826"/>
      <c r="K86" s="826"/>
      <c r="L86" s="826"/>
      <c r="M86" s="827"/>
      <c r="N86" s="52">
        <f>L83+L84+L85</f>
        <v>2766.2337395752211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11987.012871492621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17543.587283751596</v>
      </c>
      <c r="N48" s="272">
        <f>K48*M48</f>
        <v>22806.663468877076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22806.663468877076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23023.761194927625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4604.7522389855249</v>
      </c>
      <c r="M83" s="861"/>
      <c r="N83" s="51"/>
    </row>
    <row r="84" spans="1:14">
      <c r="B84" s="89" t="s">
        <v>973</v>
      </c>
      <c r="C84" s="90"/>
      <c r="D84" s="90"/>
      <c r="E84" s="90"/>
      <c r="F84" s="90"/>
      <c r="G84" s="90"/>
      <c r="H84" s="90"/>
      <c r="I84" s="87"/>
      <c r="J84" s="88"/>
      <c r="K84" s="304">
        <v>0.05</v>
      </c>
      <c r="L84" s="860">
        <f>N78*K84</f>
        <v>1151.1880597463812</v>
      </c>
      <c r="M84" s="861"/>
      <c r="N84" s="51"/>
    </row>
    <row r="85" spans="1:14" ht="15.75" thickBot="1">
      <c r="B85" s="91" t="s">
        <v>974</v>
      </c>
      <c r="C85" s="92"/>
      <c r="D85" s="92"/>
      <c r="E85" s="92"/>
      <c r="F85" s="92"/>
      <c r="G85" s="92"/>
      <c r="H85" s="92"/>
      <c r="I85" s="93"/>
      <c r="J85" s="94"/>
      <c r="K85" s="305">
        <v>0.05</v>
      </c>
      <c r="L85" s="862">
        <f>N78*K85</f>
        <v>1151.1880597463812</v>
      </c>
      <c r="M85" s="863"/>
      <c r="N85" s="51"/>
    </row>
    <row r="86" spans="1:14" ht="15.75" thickBot="1">
      <c r="B86" s="825" t="s">
        <v>953</v>
      </c>
      <c r="C86" s="826"/>
      <c r="D86" s="826"/>
      <c r="E86" s="826"/>
      <c r="F86" s="826"/>
      <c r="G86" s="826"/>
      <c r="H86" s="826"/>
      <c r="I86" s="826"/>
      <c r="J86" s="826"/>
      <c r="K86" s="826"/>
      <c r="L86" s="826"/>
      <c r="M86" s="827"/>
      <c r="N86" s="52">
        <f>L83+L84+L85</f>
        <v>6907.1283584782877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29930.889553405912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303</v>
      </c>
      <c r="B36" s="874" t="str">
        <f>VLOOKUP(A36,EQUIPOS!A6:D154,3,FALSE)</f>
        <v>Retrocargador, pala de 1,1 m3 de capacidad, profundidad de excavación de 4.400 mm y una altura de 5.680 mm</v>
      </c>
      <c r="C36" s="875"/>
      <c r="D36" s="875"/>
      <c r="E36" s="875"/>
      <c r="F36" s="875"/>
      <c r="G36" s="875"/>
      <c r="H36" s="876"/>
      <c r="I36" s="267"/>
      <c r="J36" s="268"/>
      <c r="K36" s="269">
        <f>VLOOKUP(A36,EQUIPOS!A6:D163,4,FALSE)</f>
        <v>148852.09573966468</v>
      </c>
      <c r="L36" s="270"/>
      <c r="M36" s="271">
        <v>250</v>
      </c>
      <c r="N36" s="272">
        <f>K36/M36</f>
        <v>595.40838295865876</v>
      </c>
    </row>
    <row r="37" spans="1:14">
      <c r="A37" s="113" t="s">
        <v>373</v>
      </c>
      <c r="B37" s="874" t="str">
        <f>VLOOKUP(A37,EQUIPOS!A7:D154,3,FALSE)</f>
        <v>Volqueta 6 m3</v>
      </c>
      <c r="C37" s="875"/>
      <c r="D37" s="875"/>
      <c r="E37" s="875"/>
      <c r="F37" s="875"/>
      <c r="G37" s="875"/>
      <c r="H37" s="876"/>
      <c r="I37" s="267"/>
      <c r="J37" s="268"/>
      <c r="K37" s="269">
        <f>VLOOKUP(A37,EQUIPOS!A7:D164,4,FALSE)</f>
        <v>71543.945788312631</v>
      </c>
      <c r="L37" s="270"/>
      <c r="M37" s="271">
        <v>250</v>
      </c>
      <c r="N37" s="272">
        <f>K37/M37</f>
        <v>286.17578315325051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5.3737060903602005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886.95787220226953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107.474121807204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994.43199400947356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198.88639880189473</v>
      </c>
      <c r="M83" s="861"/>
      <c r="N83" s="51"/>
    </row>
    <row r="84" spans="1:14">
      <c r="B84" s="89" t="s">
        <v>973</v>
      </c>
      <c r="C84" s="90"/>
      <c r="D84" s="90"/>
      <c r="E84" s="90"/>
      <c r="F84" s="90"/>
      <c r="G84" s="90"/>
      <c r="H84" s="90"/>
      <c r="I84" s="87"/>
      <c r="J84" s="88"/>
      <c r="K84" s="304">
        <v>0.05</v>
      </c>
      <c r="L84" s="860">
        <f>N78*K84</f>
        <v>49.721599700473682</v>
      </c>
      <c r="M84" s="861"/>
      <c r="N84" s="51"/>
    </row>
    <row r="85" spans="1:14" ht="15.75" thickBot="1">
      <c r="B85" s="91" t="s">
        <v>974</v>
      </c>
      <c r="C85" s="92"/>
      <c r="D85" s="92"/>
      <c r="E85" s="92"/>
      <c r="F85" s="92"/>
      <c r="G85" s="92"/>
      <c r="H85" s="92"/>
      <c r="I85" s="93"/>
      <c r="J85" s="94"/>
      <c r="K85" s="305">
        <v>0.05</v>
      </c>
      <c r="L85" s="862">
        <f>N78*K85</f>
        <v>49.721599700473682</v>
      </c>
      <c r="M85" s="863"/>
      <c r="N85" s="51"/>
    </row>
    <row r="86" spans="1:14" ht="15.75" thickBot="1">
      <c r="B86" s="825" t="s">
        <v>953</v>
      </c>
      <c r="C86" s="826"/>
      <c r="D86" s="826"/>
      <c r="E86" s="826"/>
      <c r="F86" s="826"/>
      <c r="G86" s="826"/>
      <c r="H86" s="826"/>
      <c r="I86" s="826"/>
      <c r="J86" s="826"/>
      <c r="K86" s="826"/>
      <c r="L86" s="826"/>
      <c r="M86" s="827"/>
      <c r="N86" s="52">
        <f>L83+L84+L85</f>
        <v>298.32959820284208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1292.7615922123157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35</v>
      </c>
      <c r="N36" s="272">
        <f>K36/M36</f>
        <v>2332.8073318653601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35</v>
      </c>
      <c r="N37" s="272">
        <f>K37/M37</f>
        <v>6880.2315909085492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35</v>
      </c>
      <c r="N38" s="272">
        <f>K38/M38</f>
        <v>3997.160735579931</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13225.553104326298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54.493529154743527</v>
      </c>
      <c r="N48" s="272">
        <f>K48*M48</f>
        <v>1362.3382288685882</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429.70056747498398</v>
      </c>
      <c r="N49" s="272">
        <f>K49*M49</f>
        <v>34376.045397998721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35738.383626867311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49731.609029816493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9946.3218059633</v>
      </c>
      <c r="M83" s="861"/>
      <c r="N83" s="51"/>
    </row>
    <row r="84" spans="1:14">
      <c r="B84" s="89" t="s">
        <v>973</v>
      </c>
      <c r="C84" s="90"/>
      <c r="D84" s="90"/>
      <c r="E84" s="90"/>
      <c r="F84" s="90"/>
      <c r="G84" s="90"/>
      <c r="H84" s="90"/>
      <c r="I84" s="87"/>
      <c r="J84" s="88"/>
      <c r="K84" s="304">
        <v>0.05</v>
      </c>
      <c r="L84" s="860">
        <f>N78*K84</f>
        <v>2486.580451490825</v>
      </c>
      <c r="M84" s="861"/>
      <c r="N84" s="51"/>
    </row>
    <row r="85" spans="1:14" ht="15.75" thickBot="1">
      <c r="B85" s="91" t="s">
        <v>974</v>
      </c>
      <c r="C85" s="92"/>
      <c r="D85" s="92"/>
      <c r="E85" s="92"/>
      <c r="F85" s="92"/>
      <c r="G85" s="92"/>
      <c r="H85" s="92"/>
      <c r="I85" s="93"/>
      <c r="J85" s="94"/>
      <c r="K85" s="305">
        <v>0.05</v>
      </c>
      <c r="L85" s="862">
        <f>N78*K85</f>
        <v>2486.580451490825</v>
      </c>
      <c r="M85" s="863"/>
      <c r="N85" s="51"/>
    </row>
    <row r="86" spans="1:14" ht="15.75" thickBot="1">
      <c r="B86" s="825" t="s">
        <v>953</v>
      </c>
      <c r="C86" s="826"/>
      <c r="D86" s="826"/>
      <c r="E86" s="826"/>
      <c r="F86" s="826"/>
      <c r="G86" s="826"/>
      <c r="H86" s="826"/>
      <c r="I86" s="826"/>
      <c r="J86" s="826"/>
      <c r="K86" s="826"/>
      <c r="L86" s="826"/>
      <c r="M86" s="827"/>
      <c r="N86" s="52">
        <f>L83+L84+L85</f>
        <v>14919.48270894495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64651.091738761446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35</v>
      </c>
      <c r="N36" s="272">
        <f>K36/M36</f>
        <v>2332.8073318653601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35</v>
      </c>
      <c r="N37" s="272">
        <f>K37/M37</f>
        <v>6880.2315909085492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35</v>
      </c>
      <c r="N38" s="272">
        <f>K38/M38</f>
        <v>3997.160735579931</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13225.553104326298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54.493529154743527</v>
      </c>
      <c r="N48" s="272">
        <f>K48*M48</f>
        <v>1362.3382288685882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1362.3382288685882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15355.563631817771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3071.1127263635544</v>
      </c>
      <c r="M83" s="861"/>
      <c r="N83" s="51"/>
    </row>
    <row r="84" spans="1:14">
      <c r="B84" s="89" t="s">
        <v>973</v>
      </c>
      <c r="C84" s="90"/>
      <c r="D84" s="90"/>
      <c r="E84" s="90"/>
      <c r="F84" s="90"/>
      <c r="G84" s="90"/>
      <c r="H84" s="90"/>
      <c r="I84" s="87"/>
      <c r="J84" s="88"/>
      <c r="K84" s="304">
        <v>0.05</v>
      </c>
      <c r="L84" s="860">
        <f>N78*K84</f>
        <v>767.77818159088861</v>
      </c>
      <c r="M84" s="861"/>
      <c r="N84" s="51"/>
    </row>
    <row r="85" spans="1:14" ht="15.75" thickBot="1">
      <c r="B85" s="91" t="s">
        <v>974</v>
      </c>
      <c r="C85" s="92"/>
      <c r="D85" s="92"/>
      <c r="E85" s="92"/>
      <c r="F85" s="92"/>
      <c r="G85" s="92"/>
      <c r="H85" s="92"/>
      <c r="I85" s="93"/>
      <c r="J85" s="94"/>
      <c r="K85" s="305">
        <v>0.05</v>
      </c>
      <c r="L85" s="862">
        <f>N78*K85</f>
        <v>767.77818159088861</v>
      </c>
      <c r="M85" s="863"/>
      <c r="N85" s="51"/>
    </row>
    <row r="86" spans="1:14" ht="15.75" thickBot="1">
      <c r="B86" s="825" t="s">
        <v>953</v>
      </c>
      <c r="C86" s="826"/>
      <c r="D86" s="826"/>
      <c r="E86" s="826"/>
      <c r="F86" s="826"/>
      <c r="G86" s="826"/>
      <c r="H86" s="826"/>
      <c r="I86" s="826"/>
      <c r="J86" s="826"/>
      <c r="K86" s="826"/>
      <c r="L86" s="826"/>
      <c r="M86" s="827"/>
      <c r="N86" s="52">
        <f>L83+L84+L85</f>
        <v>4606.6690895453312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19962.232721363103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429.70056747498398</v>
      </c>
      <c r="N48" s="272">
        <f>K48*M48</f>
        <v>429.70056747498398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429.70056747498398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f>SUM(N70:N75)</f>
        <v>0</v>
      </c>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429.70056747498398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85.940113494996808</v>
      </c>
      <c r="M83" s="861"/>
      <c r="N83" s="51"/>
    </row>
    <row r="84" spans="1:14">
      <c r="B84" s="89" t="s">
        <v>973</v>
      </c>
      <c r="C84" s="90"/>
      <c r="D84" s="90"/>
      <c r="E84" s="90"/>
      <c r="F84" s="90"/>
      <c r="G84" s="90"/>
      <c r="H84" s="90"/>
      <c r="I84" s="87"/>
      <c r="J84" s="88"/>
      <c r="K84" s="304">
        <v>0.05</v>
      </c>
      <c r="L84" s="860">
        <f>N78*K84</f>
        <v>21.485028373749202</v>
      </c>
      <c r="M84" s="861"/>
      <c r="N84" s="51"/>
    </row>
    <row r="85" spans="1:14" ht="15.75" thickBot="1">
      <c r="B85" s="91" t="s">
        <v>974</v>
      </c>
      <c r="C85" s="92"/>
      <c r="D85" s="92"/>
      <c r="E85" s="92"/>
      <c r="F85" s="92"/>
      <c r="G85" s="92"/>
      <c r="H85" s="92"/>
      <c r="I85" s="93"/>
      <c r="J85" s="94"/>
      <c r="K85" s="305">
        <v>0.05</v>
      </c>
      <c r="L85" s="862">
        <f>N78*K85</f>
        <v>21.485028373749202</v>
      </c>
      <c r="M85" s="863"/>
      <c r="N85" s="51"/>
    </row>
    <row r="86" spans="1:14" ht="15.75" thickBot="1">
      <c r="B86" s="825" t="s">
        <v>953</v>
      </c>
      <c r="C86" s="826"/>
      <c r="D86" s="826"/>
      <c r="E86" s="826"/>
      <c r="F86" s="826"/>
      <c r="G86" s="826"/>
      <c r="H86" s="826"/>
      <c r="I86" s="826"/>
      <c r="J86" s="826"/>
      <c r="K86" s="826"/>
      <c r="L86" s="826"/>
      <c r="M86" s="827"/>
      <c r="N86" s="52">
        <f>L83+L84+L85</f>
        <v>128.91017024249521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558.6107377174792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35</v>
      </c>
      <c r="N36" s="272">
        <f>K36/M36</f>
        <v>2332.8073318653601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35</v>
      </c>
      <c r="N37" s="272">
        <f>K37/M37</f>
        <v>6880.2315909085492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35</v>
      </c>
      <c r="N38" s="272">
        <f>K38/M38</f>
        <v>3997.160735579931</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13225.553104326298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853.84765427177751</v>
      </c>
      <c r="N48" s="272">
        <f>K48*M48</f>
        <v>68307.812341742203</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54.493529154743527</v>
      </c>
      <c r="N49" s="272">
        <f>K49*M49</f>
        <v>1362.3382288685882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69670.150570610786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83663.375973559974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16732.675194711996</v>
      </c>
      <c r="M83" s="861"/>
      <c r="N83" s="51"/>
    </row>
    <row r="84" spans="1:14">
      <c r="B84" s="89" t="s">
        <v>973</v>
      </c>
      <c r="C84" s="90"/>
      <c r="D84" s="90"/>
      <c r="E84" s="90"/>
      <c r="F84" s="90"/>
      <c r="G84" s="90"/>
      <c r="H84" s="90"/>
      <c r="I84" s="87"/>
      <c r="J84" s="88"/>
      <c r="K84" s="304">
        <v>0.05</v>
      </c>
      <c r="L84" s="860">
        <f>N78*K84</f>
        <v>4183.1687986779989</v>
      </c>
      <c r="M84" s="861"/>
      <c r="N84" s="51"/>
    </row>
    <row r="85" spans="1:14" ht="15.75" thickBot="1">
      <c r="B85" s="91" t="s">
        <v>974</v>
      </c>
      <c r="C85" s="92"/>
      <c r="D85" s="92"/>
      <c r="E85" s="92"/>
      <c r="F85" s="92"/>
      <c r="G85" s="92"/>
      <c r="H85" s="92"/>
      <c r="I85" s="93"/>
      <c r="J85" s="94"/>
      <c r="K85" s="305">
        <v>0.05</v>
      </c>
      <c r="L85" s="862">
        <f>N78*K85</f>
        <v>4183.1687986779989</v>
      </c>
      <c r="M85" s="863"/>
      <c r="N85" s="51"/>
    </row>
    <row r="86" spans="1:14" ht="15.75" thickBot="1">
      <c r="B86" s="825" t="s">
        <v>953</v>
      </c>
      <c r="C86" s="826"/>
      <c r="D86" s="826"/>
      <c r="E86" s="826"/>
      <c r="F86" s="826"/>
      <c r="G86" s="826"/>
      <c r="H86" s="826"/>
      <c r="I86" s="826"/>
      <c r="J86" s="826"/>
      <c r="K86" s="826"/>
      <c r="L86" s="826"/>
      <c r="M86" s="827"/>
      <c r="N86" s="52">
        <f>L83+L84+L85</f>
        <v>25099.012792067992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108762.38876562797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35</v>
      </c>
      <c r="N36" s="272">
        <f>K36/M36</f>
        <v>2332.8073318653601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35</v>
      </c>
      <c r="N37" s="272">
        <f>K37/M37</f>
        <v>6880.2315909085492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35</v>
      </c>
      <c r="N38" s="272">
        <f>K38/M38</f>
        <v>3997.160735579931</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N75*M41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13225.553104326298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54.493529154743527</v>
      </c>
      <c r="N48" s="272">
        <f>K48*M48</f>
        <v>1362.3382288685882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1362.3382288685882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1">
        <f>SUM(N69:N74)</f>
        <v>767.67229862288559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15355.563631817771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3071.1127263635544</v>
      </c>
      <c r="M82" s="861"/>
      <c r="N82" s="51"/>
    </row>
    <row r="83" spans="1:14">
      <c r="B83" s="89" t="s">
        <v>973</v>
      </c>
      <c r="C83" s="90"/>
      <c r="D83" s="90"/>
      <c r="E83" s="90"/>
      <c r="F83" s="90"/>
      <c r="G83" s="90"/>
      <c r="H83" s="90"/>
      <c r="I83" s="87"/>
      <c r="J83" s="88"/>
      <c r="K83" s="304">
        <v>0.05</v>
      </c>
      <c r="L83" s="860">
        <f>N77*K83</f>
        <v>767.77818159088861</v>
      </c>
      <c r="M83" s="861"/>
      <c r="N83" s="51"/>
    </row>
    <row r="84" spans="1:14" ht="15.75" thickBot="1">
      <c r="B84" s="91" t="s">
        <v>974</v>
      </c>
      <c r="C84" s="92"/>
      <c r="D84" s="92"/>
      <c r="E84" s="92"/>
      <c r="F84" s="92"/>
      <c r="G84" s="92"/>
      <c r="H84" s="92"/>
      <c r="I84" s="93"/>
      <c r="J84" s="94"/>
      <c r="K84" s="305">
        <v>0.05</v>
      </c>
      <c r="L84" s="862">
        <f>N77*K84</f>
        <v>767.77818159088861</v>
      </c>
      <c r="M84" s="863"/>
      <c r="N84" s="51"/>
    </row>
    <row r="85" spans="1:14" ht="15.75" thickBot="1">
      <c r="B85" s="825" t="s">
        <v>953</v>
      </c>
      <c r="C85" s="826"/>
      <c r="D85" s="826"/>
      <c r="E85" s="826"/>
      <c r="F85" s="826"/>
      <c r="G85" s="826"/>
      <c r="H85" s="826"/>
      <c r="I85" s="826"/>
      <c r="J85" s="826"/>
      <c r="K85" s="826"/>
      <c r="L85" s="826"/>
      <c r="M85" s="827"/>
      <c r="N85" s="52">
        <f>L82+L83+L84</f>
        <v>4606.6690895453312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19962.232721363103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ht="21"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853.84765427177751</v>
      </c>
      <c r="N48" s="272">
        <f>K48*M48</f>
        <v>853.84765427177751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853.84765427177751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853.84765427177751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170.76953085435551</v>
      </c>
      <c r="M83" s="861"/>
      <c r="N83" s="51"/>
    </row>
    <row r="84" spans="1:14">
      <c r="B84" s="89" t="s">
        <v>973</v>
      </c>
      <c r="C84" s="90"/>
      <c r="D84" s="90"/>
      <c r="E84" s="90"/>
      <c r="F84" s="90"/>
      <c r="G84" s="90"/>
      <c r="H84" s="90"/>
      <c r="I84" s="87"/>
      <c r="J84" s="88"/>
      <c r="K84" s="304">
        <v>0.05</v>
      </c>
      <c r="L84" s="860">
        <f>N78*K84</f>
        <v>42.692382713588877</v>
      </c>
      <c r="M84" s="861"/>
      <c r="N84" s="51"/>
    </row>
    <row r="85" spans="1:14" ht="15.75" thickBot="1">
      <c r="B85" s="91" t="s">
        <v>974</v>
      </c>
      <c r="C85" s="92"/>
      <c r="D85" s="92"/>
      <c r="E85" s="92"/>
      <c r="F85" s="92"/>
      <c r="G85" s="92"/>
      <c r="H85" s="92"/>
      <c r="I85" s="93"/>
      <c r="J85" s="94"/>
      <c r="K85" s="305">
        <v>0.05</v>
      </c>
      <c r="L85" s="862">
        <f>N78*K85</f>
        <v>42.692382713588877</v>
      </c>
      <c r="M85" s="863"/>
      <c r="N85" s="51"/>
    </row>
    <row r="86" spans="1:14" ht="15.75" thickBot="1">
      <c r="B86" s="825" t="s">
        <v>953</v>
      </c>
      <c r="C86" s="826"/>
      <c r="D86" s="826"/>
      <c r="E86" s="826"/>
      <c r="F86" s="826"/>
      <c r="G86" s="826"/>
      <c r="H86" s="826"/>
      <c r="I86" s="826"/>
      <c r="J86" s="826"/>
      <c r="K86" s="826"/>
      <c r="L86" s="826"/>
      <c r="M86" s="827"/>
      <c r="N86" s="52">
        <f>L83+L84+L85</f>
        <v>256.15429628153328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1110.0019505533107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600</v>
      </c>
      <c r="N36" s="272">
        <f>K36/M36</f>
        <v>136.080427692146</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600</v>
      </c>
      <c r="N37" s="272">
        <f>K37/M37</f>
        <v>401.34684280299865</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600</v>
      </c>
      <c r="N38" s="272">
        <f>K38/M38</f>
        <v>233.16770957549596</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0.44780884086334993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771.04278891150386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54.493529154743527</v>
      </c>
      <c r="N48" s="272">
        <f>K48*M48</f>
        <v>163.48058746423058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163.48058746423058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1">
        <f>SUM(N69:N74)</f>
        <v>44.780884086334993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979.30426046206935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195.86085209241389</v>
      </c>
      <c r="M82" s="861"/>
      <c r="N82" s="51"/>
    </row>
    <row r="83" spans="1:14">
      <c r="B83" s="89" t="s">
        <v>973</v>
      </c>
      <c r="C83" s="90"/>
      <c r="D83" s="90"/>
      <c r="E83" s="90"/>
      <c r="F83" s="90"/>
      <c r="G83" s="90"/>
      <c r="H83" s="90"/>
      <c r="I83" s="87"/>
      <c r="J83" s="88"/>
      <c r="K83" s="304">
        <v>0.05</v>
      </c>
      <c r="L83" s="860">
        <f>N77*K83</f>
        <v>48.965213023103473</v>
      </c>
      <c r="M83" s="861"/>
      <c r="N83" s="51"/>
    </row>
    <row r="84" spans="1:14" ht="15.75" thickBot="1">
      <c r="B84" s="91" t="s">
        <v>974</v>
      </c>
      <c r="C84" s="92"/>
      <c r="D84" s="92"/>
      <c r="E84" s="92"/>
      <c r="F84" s="92"/>
      <c r="G84" s="92"/>
      <c r="H84" s="92"/>
      <c r="I84" s="93"/>
      <c r="J84" s="94"/>
      <c r="K84" s="305">
        <v>0.05</v>
      </c>
      <c r="L84" s="862">
        <f>N77*K84</f>
        <v>48.965213023103473</v>
      </c>
      <c r="M84" s="863"/>
      <c r="N84" s="51"/>
    </row>
    <row r="85" spans="1:14" ht="15.75" thickBot="1">
      <c r="B85" s="825" t="s">
        <v>953</v>
      </c>
      <c r="C85" s="826"/>
      <c r="D85" s="826"/>
      <c r="E85" s="826"/>
      <c r="F85" s="826"/>
      <c r="G85" s="826"/>
      <c r="H85" s="826"/>
      <c r="I85" s="826"/>
      <c r="J85" s="826"/>
      <c r="K85" s="826"/>
      <c r="L85" s="826"/>
      <c r="M85" s="827"/>
      <c r="N85" s="52">
        <f>L82+L83+L84</f>
        <v>293.79127813862084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1273.0955386006901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45</v>
      </c>
      <c r="N37" s="272">
        <f>K37/M37</f>
        <v>5351.2912373733161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N75*M41</f>
        <v>11.941569089689333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10286.541303364898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54.493529154743527</v>
      </c>
      <c r="N48" s="272">
        <f>K48*M48</f>
        <v>1362.3382288685882</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30426.132265635777</v>
      </c>
      <c r="N49" s="272">
        <f>K49*M49</f>
        <v>38032.665332044722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39395.003560913312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2">
        <f>VLOOKUP(A58,TRANSPORTE!A5:D117,4,FALSE)</f>
        <v>1246.4241458005358</v>
      </c>
      <c r="M58" s="913"/>
      <c r="N58" s="287">
        <f>K58*L58</f>
        <v>1558.0301822506699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1558.0301822506699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1">
        <f>SUM(N69:N74)</f>
        <v>597.07845448446665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51836.653501013352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10367.33070020267</v>
      </c>
      <c r="M82" s="861"/>
      <c r="N82" s="51"/>
    </row>
    <row r="83" spans="1:14">
      <c r="B83" s="89" t="s">
        <v>973</v>
      </c>
      <c r="C83" s="90"/>
      <c r="D83" s="90"/>
      <c r="E83" s="90"/>
      <c r="F83" s="90"/>
      <c r="G83" s="90"/>
      <c r="H83" s="90"/>
      <c r="I83" s="87"/>
      <c r="J83" s="88"/>
      <c r="K83" s="304">
        <v>0.05</v>
      </c>
      <c r="L83" s="860">
        <f>N77*K83</f>
        <v>2591.8326750506676</v>
      </c>
      <c r="M83" s="861"/>
      <c r="N83" s="51"/>
    </row>
    <row r="84" spans="1:14" ht="15.75" thickBot="1">
      <c r="B84" s="91" t="s">
        <v>974</v>
      </c>
      <c r="C84" s="92"/>
      <c r="D84" s="92"/>
      <c r="E84" s="92"/>
      <c r="F84" s="92"/>
      <c r="G84" s="92"/>
      <c r="H84" s="92"/>
      <c r="I84" s="93"/>
      <c r="J84" s="94"/>
      <c r="K84" s="305">
        <v>0.05</v>
      </c>
      <c r="L84" s="862">
        <f>N77*K84</f>
        <v>2591.8326750506676</v>
      </c>
      <c r="M84" s="863"/>
      <c r="N84" s="51"/>
    </row>
    <row r="85" spans="1:14" ht="15.75" thickBot="1">
      <c r="B85" s="825" t="s">
        <v>953</v>
      </c>
      <c r="C85" s="826"/>
      <c r="D85" s="826"/>
      <c r="E85" s="826"/>
      <c r="F85" s="826"/>
      <c r="G85" s="826"/>
      <c r="H85" s="826"/>
      <c r="I85" s="826"/>
      <c r="J85" s="826"/>
      <c r="K85" s="826"/>
      <c r="L85" s="826"/>
      <c r="M85" s="827"/>
      <c r="N85" s="52">
        <f>L82+L83+L84</f>
        <v>15550.996050304006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67387.649551317358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29.25"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6562.5023320770097</v>
      </c>
      <c r="N48" s="272">
        <f>K48*M48</f>
        <v>6562.5023320770097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6562.5023320770097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6562.5023320770097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1312.5004664154021</v>
      </c>
      <c r="M83" s="861"/>
      <c r="N83" s="51"/>
    </row>
    <row r="84" spans="1:14">
      <c r="B84" s="89" t="s">
        <v>973</v>
      </c>
      <c r="C84" s="90"/>
      <c r="D84" s="90"/>
      <c r="E84" s="90"/>
      <c r="F84" s="90"/>
      <c r="G84" s="90"/>
      <c r="H84" s="90"/>
      <c r="I84" s="87"/>
      <c r="J84" s="88"/>
      <c r="K84" s="304">
        <v>0.05</v>
      </c>
      <c r="L84" s="860">
        <f>N78*K84</f>
        <v>328.12511660385053</v>
      </c>
      <c r="M84" s="861"/>
      <c r="N84" s="51"/>
    </row>
    <row r="85" spans="1:14" ht="15.75" thickBot="1">
      <c r="B85" s="91" t="s">
        <v>974</v>
      </c>
      <c r="C85" s="92"/>
      <c r="D85" s="92"/>
      <c r="E85" s="92"/>
      <c r="F85" s="92"/>
      <c r="G85" s="92"/>
      <c r="H85" s="92"/>
      <c r="I85" s="93"/>
      <c r="J85" s="94"/>
      <c r="K85" s="305">
        <v>0.05</v>
      </c>
      <c r="L85" s="862">
        <f>N78*K85</f>
        <v>328.12511660385053</v>
      </c>
      <c r="M85" s="863"/>
      <c r="N85" s="51"/>
    </row>
    <row r="86" spans="1:14" ht="15.75" thickBot="1">
      <c r="B86" s="825" t="s">
        <v>953</v>
      </c>
      <c r="C86" s="826"/>
      <c r="D86" s="826"/>
      <c r="E86" s="826"/>
      <c r="F86" s="826"/>
      <c r="G86" s="826"/>
      <c r="H86" s="826"/>
      <c r="I86" s="826"/>
      <c r="J86" s="826"/>
      <c r="K86" s="826"/>
      <c r="L86" s="826"/>
      <c r="M86" s="827"/>
      <c r="N86" s="52">
        <f>L83+L84+L85</f>
        <v>1968.7506996231032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8531.2530317001128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4156.2514769821064</v>
      </c>
      <c r="N48" s="272">
        <f>K48*M48</f>
        <v>4156.2514769821064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4156.2514769821064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4156.2514769821064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831.25029539642128</v>
      </c>
      <c r="M83" s="861"/>
      <c r="N83" s="51"/>
    </row>
    <row r="84" spans="1:14">
      <c r="B84" s="89" t="s">
        <v>973</v>
      </c>
      <c r="C84" s="90"/>
      <c r="D84" s="90"/>
      <c r="E84" s="90"/>
      <c r="F84" s="90"/>
      <c r="G84" s="90"/>
      <c r="H84" s="90"/>
      <c r="I84" s="87"/>
      <c r="J84" s="88"/>
      <c r="K84" s="304">
        <v>0.05</v>
      </c>
      <c r="L84" s="860">
        <f>N78*K84</f>
        <v>207.81257384910532</v>
      </c>
      <c r="M84" s="861"/>
      <c r="N84" s="51"/>
    </row>
    <row r="85" spans="1:14" ht="15.75" thickBot="1">
      <c r="B85" s="91" t="s">
        <v>974</v>
      </c>
      <c r="C85" s="92"/>
      <c r="D85" s="92"/>
      <c r="E85" s="92"/>
      <c r="F85" s="92"/>
      <c r="G85" s="92"/>
      <c r="H85" s="92"/>
      <c r="I85" s="93"/>
      <c r="J85" s="94"/>
      <c r="K85" s="305">
        <v>0.05</v>
      </c>
      <c r="L85" s="862">
        <f>N78*K85</f>
        <v>207.81257384910532</v>
      </c>
      <c r="M85" s="863"/>
      <c r="N85" s="51"/>
    </row>
    <row r="86" spans="1:14" ht="15.75" thickBot="1">
      <c r="B86" s="825" t="s">
        <v>953</v>
      </c>
      <c r="C86" s="826"/>
      <c r="D86" s="826"/>
      <c r="E86" s="826"/>
      <c r="F86" s="826"/>
      <c r="G86" s="826"/>
      <c r="H86" s="826"/>
      <c r="I86" s="826"/>
      <c r="J86" s="826"/>
      <c r="K86" s="826"/>
      <c r="L86" s="826"/>
      <c r="M86" s="827"/>
      <c r="N86" s="52">
        <f>L83+L84+L85</f>
        <v>1246.8754430946319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5403.1269200767383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ht="18.7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54.493529154743527</v>
      </c>
      <c r="N48" s="272">
        <f>K48*M48</f>
        <v>54.493529154743527</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4156.2514769821064</v>
      </c>
      <c r="N49" s="272">
        <f>K49*M49</f>
        <v>1496.2505317135583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1550.7440608683019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4" t="s">
        <v>963</v>
      </c>
      <c r="C68" s="865"/>
      <c r="D68" s="865"/>
      <c r="E68" s="865"/>
      <c r="F68" s="865"/>
      <c r="G68" s="865"/>
      <c r="H68" s="865"/>
      <c r="I68" s="73" t="s">
        <v>964</v>
      </c>
      <c r="J68" s="75" t="s">
        <v>1410</v>
      </c>
      <c r="K68" s="74" t="s">
        <v>966</v>
      </c>
      <c r="L68" s="866" t="s">
        <v>950</v>
      </c>
      <c r="M68" s="867"/>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901"/>
      <c r="C74" s="902"/>
      <c r="D74" s="902"/>
      <c r="E74" s="902"/>
      <c r="F74" s="902"/>
      <c r="G74" s="902"/>
      <c r="H74" s="902"/>
      <c r="I74" s="126"/>
      <c r="J74" s="126"/>
      <c r="K74" s="126"/>
      <c r="L74" s="915"/>
      <c r="M74" s="915"/>
      <c r="N74" s="45"/>
    </row>
    <row r="75" spans="2:15" ht="15.75" thickBot="1">
      <c r="B75" s="825" t="s">
        <v>953</v>
      </c>
      <c r="C75" s="826"/>
      <c r="D75" s="826"/>
      <c r="E75" s="826"/>
      <c r="F75" s="826"/>
      <c r="G75" s="826"/>
      <c r="H75" s="826"/>
      <c r="I75" s="868"/>
      <c r="J75" s="868"/>
      <c r="K75" s="868"/>
      <c r="L75" s="868"/>
      <c r="M75" s="869"/>
      <c r="N75" s="301"/>
    </row>
    <row r="76" spans="2:15" ht="15.75" thickBot="1">
      <c r="B76" s="33"/>
      <c r="C76" s="34"/>
      <c r="D76" s="34"/>
      <c r="E76" s="34"/>
      <c r="F76" s="34"/>
      <c r="G76" s="34"/>
      <c r="H76" s="34"/>
      <c r="I76" s="34"/>
      <c r="J76" s="34"/>
      <c r="K76" s="34"/>
      <c r="L76" s="34"/>
      <c r="M76" s="34"/>
      <c r="N76" s="35"/>
    </row>
    <row r="77" spans="2:15" ht="15.75" thickBot="1">
      <c r="B77" s="825" t="s">
        <v>967</v>
      </c>
      <c r="C77" s="826"/>
      <c r="D77" s="826"/>
      <c r="E77" s="826"/>
      <c r="F77" s="826"/>
      <c r="G77" s="826"/>
      <c r="H77" s="826"/>
      <c r="I77" s="826"/>
      <c r="J77" s="826"/>
      <c r="K77" s="826"/>
      <c r="L77" s="826"/>
      <c r="M77" s="827"/>
      <c r="N77" s="99">
        <f>N43+N53+N64+N75</f>
        <v>1550.7440608683019</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310.14881217366042</v>
      </c>
      <c r="M82" s="861"/>
      <c r="N82" s="51"/>
    </row>
    <row r="83" spans="1:14">
      <c r="B83" s="89" t="s">
        <v>973</v>
      </c>
      <c r="C83" s="90"/>
      <c r="D83" s="90"/>
      <c r="E83" s="90"/>
      <c r="F83" s="90"/>
      <c r="G83" s="90"/>
      <c r="H83" s="90"/>
      <c r="I83" s="87"/>
      <c r="J83" s="88"/>
      <c r="K83" s="304">
        <v>0.05</v>
      </c>
      <c r="L83" s="860">
        <f>N77*K83</f>
        <v>77.537203043415104</v>
      </c>
      <c r="M83" s="861"/>
      <c r="N83" s="51"/>
    </row>
    <row r="84" spans="1:14" ht="15.75" thickBot="1">
      <c r="B84" s="91" t="s">
        <v>974</v>
      </c>
      <c r="C84" s="92"/>
      <c r="D84" s="92"/>
      <c r="E84" s="92"/>
      <c r="F84" s="92"/>
      <c r="G84" s="92"/>
      <c r="H84" s="92"/>
      <c r="I84" s="93"/>
      <c r="J84" s="94"/>
      <c r="K84" s="305">
        <v>0.05</v>
      </c>
      <c r="L84" s="862">
        <f>N77*K84</f>
        <v>77.537203043415104</v>
      </c>
      <c r="M84" s="863"/>
      <c r="N84" s="51"/>
    </row>
    <row r="85" spans="1:14" ht="15.75" thickBot="1">
      <c r="B85" s="825" t="s">
        <v>953</v>
      </c>
      <c r="C85" s="826"/>
      <c r="D85" s="826"/>
      <c r="E85" s="826"/>
      <c r="F85" s="826"/>
      <c r="G85" s="826"/>
      <c r="H85" s="826"/>
      <c r="I85" s="826"/>
      <c r="J85" s="826"/>
      <c r="K85" s="826"/>
      <c r="L85" s="826"/>
      <c r="M85" s="827"/>
      <c r="N85" s="52">
        <f>L82+L83+L84</f>
        <v>465.22321826049063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2015.9672791287926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45</v>
      </c>
      <c r="N37" s="272">
        <f>K37/M37</f>
        <v>5351.2912373733161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10280.570518820054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30426.132265635777</v>
      </c>
      <c r="N48" s="272">
        <f>K48*M48</f>
        <v>38032.665332044722</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54.493529154743527</v>
      </c>
      <c r="N49" s="272">
        <f>K49*M49</f>
        <v>1362.3382288685882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39395.003560913312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2">
        <f>VLOOKUP(A59,TRANSPORTE!A5:D117,4,FALSE)</f>
        <v>1246.4241458005358</v>
      </c>
      <c r="M59" s="913"/>
      <c r="N59" s="287">
        <f>K59*L59</f>
        <v>1558.0301822506699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1558.0301822506699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51830.682716468495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10366.1365432937</v>
      </c>
      <c r="M83" s="861"/>
      <c r="N83" s="51"/>
    </row>
    <row r="84" spans="1:14">
      <c r="B84" s="89" t="s">
        <v>973</v>
      </c>
      <c r="C84" s="90"/>
      <c r="D84" s="90"/>
      <c r="E84" s="90"/>
      <c r="F84" s="90"/>
      <c r="G84" s="90"/>
      <c r="H84" s="90"/>
      <c r="I84" s="87"/>
      <c r="J84" s="88"/>
      <c r="K84" s="304">
        <v>0.05</v>
      </c>
      <c r="L84" s="860">
        <f>N78*K84</f>
        <v>2591.534135823425</v>
      </c>
      <c r="M84" s="861"/>
      <c r="N84" s="51"/>
    </row>
    <row r="85" spans="1:14" ht="15.75" thickBot="1">
      <c r="B85" s="91" t="s">
        <v>974</v>
      </c>
      <c r="C85" s="92"/>
      <c r="D85" s="92"/>
      <c r="E85" s="92"/>
      <c r="F85" s="92"/>
      <c r="G85" s="92"/>
      <c r="H85" s="92"/>
      <c r="I85" s="93"/>
      <c r="J85" s="94"/>
      <c r="K85" s="305">
        <v>0.05</v>
      </c>
      <c r="L85" s="862">
        <f>N78*K85</f>
        <v>2591.534135823425</v>
      </c>
      <c r="M85" s="863"/>
      <c r="N85" s="51"/>
    </row>
    <row r="86" spans="1:14" ht="15.75" thickBot="1">
      <c r="B86" s="825" t="s">
        <v>953</v>
      </c>
      <c r="C86" s="826"/>
      <c r="D86" s="826"/>
      <c r="E86" s="826"/>
      <c r="F86" s="826"/>
      <c r="G86" s="826"/>
      <c r="H86" s="826"/>
      <c r="I86" s="826"/>
      <c r="J86" s="826"/>
      <c r="K86" s="826"/>
      <c r="L86" s="826"/>
      <c r="M86" s="827"/>
      <c r="N86" s="52">
        <f>L83+L84+L85</f>
        <v>15549.204814940551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67379.88753140904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45</v>
      </c>
      <c r="N37" s="272">
        <f>K37/M37</f>
        <v>5351.2912373733161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10280.570518820054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49085.827344355603</v>
      </c>
      <c r="N48" s="272">
        <f>K48*M48</f>
        <v>63811.575547662287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54.493529154743527</v>
      </c>
      <c r="N49" s="272">
        <f>K49*M49</f>
        <v>1307.8446997138446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65119.420247376132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77617.42061022135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15523.48412204427</v>
      </c>
      <c r="M83" s="861"/>
      <c r="N83" s="51"/>
    </row>
    <row r="84" spans="1:14">
      <c r="B84" s="89" t="s">
        <v>973</v>
      </c>
      <c r="C84" s="90"/>
      <c r="D84" s="90"/>
      <c r="E84" s="90"/>
      <c r="F84" s="90"/>
      <c r="G84" s="90"/>
      <c r="H84" s="90"/>
      <c r="I84" s="87"/>
      <c r="J84" s="88"/>
      <c r="K84" s="304">
        <v>0.05</v>
      </c>
      <c r="L84" s="860">
        <f>N78*K84</f>
        <v>3880.8710305110676</v>
      </c>
      <c r="M84" s="861"/>
      <c r="N84" s="51"/>
    </row>
    <row r="85" spans="1:14" ht="15.75" thickBot="1">
      <c r="B85" s="91" t="s">
        <v>974</v>
      </c>
      <c r="C85" s="92"/>
      <c r="D85" s="92"/>
      <c r="E85" s="92"/>
      <c r="F85" s="92"/>
      <c r="G85" s="92"/>
      <c r="H85" s="92"/>
      <c r="I85" s="93"/>
      <c r="J85" s="94"/>
      <c r="K85" s="305">
        <v>0.05</v>
      </c>
      <c r="L85" s="862">
        <f>N78*K85</f>
        <v>3880.8710305110676</v>
      </c>
      <c r="M85" s="863"/>
      <c r="N85" s="51"/>
    </row>
    <row r="86" spans="1:14" ht="15.75" thickBot="1">
      <c r="B86" s="825" t="s">
        <v>953</v>
      </c>
      <c r="C86" s="826"/>
      <c r="D86" s="826"/>
      <c r="E86" s="826"/>
      <c r="F86" s="826"/>
      <c r="G86" s="826"/>
      <c r="H86" s="826"/>
      <c r="I86" s="826"/>
      <c r="J86" s="826"/>
      <c r="K86" s="826"/>
      <c r="L86" s="826"/>
      <c r="M86" s="827"/>
      <c r="N86" s="52">
        <f>L83+L84+L85</f>
        <v>23285.226183066407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100902.64679328776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45</v>
      </c>
      <c r="N37" s="272">
        <f>K37/M37</f>
        <v>5351.2912373733161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10280.570518820054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49085.827344355603</v>
      </c>
      <c r="N48" s="272">
        <f>K48*M48</f>
        <v>63811.575547662287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54.493529154743527</v>
      </c>
      <c r="N49" s="272">
        <f>K49*M49</f>
        <v>1307.8446997138446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65119.420247376132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77617.42061022135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15523.48412204427</v>
      </c>
      <c r="M83" s="861"/>
      <c r="N83" s="51"/>
    </row>
    <row r="84" spans="1:14">
      <c r="B84" s="89" t="s">
        <v>973</v>
      </c>
      <c r="C84" s="90"/>
      <c r="D84" s="90"/>
      <c r="E84" s="90"/>
      <c r="F84" s="90"/>
      <c r="G84" s="90"/>
      <c r="H84" s="90"/>
      <c r="I84" s="87"/>
      <c r="J84" s="88"/>
      <c r="K84" s="304">
        <v>0.05</v>
      </c>
      <c r="L84" s="860">
        <f>N78*K84</f>
        <v>3880.8710305110676</v>
      </c>
      <c r="M84" s="861"/>
      <c r="N84" s="51"/>
    </row>
    <row r="85" spans="1:14" ht="15.75" thickBot="1">
      <c r="B85" s="91" t="s">
        <v>974</v>
      </c>
      <c r="C85" s="92"/>
      <c r="D85" s="92"/>
      <c r="E85" s="92"/>
      <c r="F85" s="92"/>
      <c r="G85" s="92"/>
      <c r="H85" s="92"/>
      <c r="I85" s="93"/>
      <c r="J85" s="94"/>
      <c r="K85" s="305">
        <v>0.05</v>
      </c>
      <c r="L85" s="862">
        <f>N78*K85</f>
        <v>3880.8710305110676</v>
      </c>
      <c r="M85" s="863"/>
      <c r="N85" s="51"/>
    </row>
    <row r="86" spans="1:14" ht="15.75" thickBot="1">
      <c r="B86" s="825" t="s">
        <v>953</v>
      </c>
      <c r="C86" s="826"/>
      <c r="D86" s="826"/>
      <c r="E86" s="826"/>
      <c r="F86" s="826"/>
      <c r="G86" s="826"/>
      <c r="H86" s="826"/>
      <c r="I86" s="826"/>
      <c r="J86" s="826"/>
      <c r="K86" s="826"/>
      <c r="L86" s="826"/>
      <c r="M86" s="827"/>
      <c r="N86" s="52">
        <f>L83+L84+L85</f>
        <v>23285.226183066407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100902.64679328776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45</v>
      </c>
      <c r="N37" s="272">
        <f>K37/M37</f>
        <v>5351.2912373733161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10280.570518820054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38412.731665958381</v>
      </c>
      <c r="N48" s="272">
        <f>K48*M48</f>
        <v>49936.551165745899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54.493529154743527</v>
      </c>
      <c r="N49" s="272">
        <f>K49*M49</f>
        <v>1307.8446997138446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51244.395865459745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63742.396228304955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12748.479245660992</v>
      </c>
      <c r="M83" s="861"/>
      <c r="N83" s="51"/>
    </row>
    <row r="84" spans="1:14">
      <c r="B84" s="89" t="s">
        <v>973</v>
      </c>
      <c r="C84" s="90"/>
      <c r="D84" s="90"/>
      <c r="E84" s="90"/>
      <c r="F84" s="90"/>
      <c r="G84" s="90"/>
      <c r="H84" s="90"/>
      <c r="I84" s="87"/>
      <c r="J84" s="88"/>
      <c r="K84" s="304">
        <v>0.05</v>
      </c>
      <c r="L84" s="860">
        <f>N78*K84</f>
        <v>3187.119811415248</v>
      </c>
      <c r="M84" s="861"/>
      <c r="N84" s="51"/>
    </row>
    <row r="85" spans="1:14" ht="15.75" thickBot="1">
      <c r="B85" s="91" t="s">
        <v>974</v>
      </c>
      <c r="C85" s="92"/>
      <c r="D85" s="92"/>
      <c r="E85" s="92"/>
      <c r="F85" s="92"/>
      <c r="G85" s="92"/>
      <c r="H85" s="92"/>
      <c r="I85" s="93"/>
      <c r="J85" s="94"/>
      <c r="K85" s="305">
        <v>0.05</v>
      </c>
      <c r="L85" s="862">
        <f>N78*K85</f>
        <v>3187.119811415248</v>
      </c>
      <c r="M85" s="863"/>
      <c r="N85" s="51"/>
    </row>
    <row r="86" spans="1:14" ht="15.75" thickBot="1">
      <c r="B86" s="825" t="s">
        <v>953</v>
      </c>
      <c r="C86" s="826"/>
      <c r="D86" s="826"/>
      <c r="E86" s="826"/>
      <c r="F86" s="826"/>
      <c r="G86" s="826"/>
      <c r="H86" s="826"/>
      <c r="I86" s="826"/>
      <c r="J86" s="826"/>
      <c r="K86" s="826"/>
      <c r="L86" s="826"/>
      <c r="M86" s="827"/>
      <c r="N86" s="52">
        <f>L83+L84+L85</f>
        <v>19122.718868491487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82865.11509679645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15132.731282144041</v>
      </c>
      <c r="L36" s="270"/>
      <c r="M36" s="271">
        <v>2.5</v>
      </c>
      <c r="N36" s="272">
        <f>K36/M36</f>
        <v>6053.0925128576164</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403"/>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6861.1181218936363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49085.827344355603</v>
      </c>
      <c r="N48" s="272">
        <f>K48*M48</f>
        <v>63811.575547662287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54.493529154743527</v>
      </c>
      <c r="N49" s="272">
        <f>K49*M49</f>
        <v>1307.8446997138446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65119.420247376132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89761.401939530857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17952.280387906172</v>
      </c>
      <c r="M83" s="861"/>
      <c r="N83" s="51"/>
    </row>
    <row r="84" spans="1:14">
      <c r="B84" s="89" t="s">
        <v>973</v>
      </c>
      <c r="C84" s="90"/>
      <c r="D84" s="90"/>
      <c r="E84" s="90"/>
      <c r="F84" s="90"/>
      <c r="G84" s="90"/>
      <c r="H84" s="90"/>
      <c r="I84" s="87"/>
      <c r="J84" s="88"/>
      <c r="K84" s="304">
        <v>0.05</v>
      </c>
      <c r="L84" s="860">
        <f>N78*K84</f>
        <v>4488.070096976543</v>
      </c>
      <c r="M84" s="861"/>
      <c r="N84" s="51"/>
    </row>
    <row r="85" spans="1:14" ht="15.75" thickBot="1">
      <c r="B85" s="91" t="s">
        <v>974</v>
      </c>
      <c r="C85" s="92"/>
      <c r="D85" s="92"/>
      <c r="E85" s="92"/>
      <c r="F85" s="92"/>
      <c r="G85" s="92"/>
      <c r="H85" s="92"/>
      <c r="I85" s="93"/>
      <c r="J85" s="94"/>
      <c r="K85" s="305">
        <v>0.05</v>
      </c>
      <c r="L85" s="862">
        <f>N78*K85</f>
        <v>4488.070096976543</v>
      </c>
      <c r="M85" s="863"/>
      <c r="N85" s="51"/>
    </row>
    <row r="86" spans="1:14" ht="15.75" thickBot="1">
      <c r="B86" s="825" t="s">
        <v>953</v>
      </c>
      <c r="C86" s="826"/>
      <c r="D86" s="826"/>
      <c r="E86" s="826"/>
      <c r="F86" s="826"/>
      <c r="G86" s="826"/>
      <c r="H86" s="826"/>
      <c r="I86" s="826"/>
      <c r="J86" s="826"/>
      <c r="K86" s="826"/>
      <c r="L86" s="826"/>
      <c r="M86" s="827"/>
      <c r="N86" s="52">
        <f>L83+L84+L85</f>
        <v>26928.420581859256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116689.82252139012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15132.731282144041</v>
      </c>
      <c r="L36" s="270"/>
      <c r="M36" s="271">
        <v>2.5</v>
      </c>
      <c r="N36" s="272">
        <f>K36/M36</f>
        <v>6053.0925128576164</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6861.1181218936363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49085.827344355603</v>
      </c>
      <c r="N48" s="272">
        <f>K48*M48</f>
        <v>63811.575547662287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54.493529154743527</v>
      </c>
      <c r="N49" s="272">
        <f>K49*M49</f>
        <v>1307.8446997138446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65119.420247376132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89761.401939530857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17952.280387906172</v>
      </c>
      <c r="M83" s="861"/>
      <c r="N83" s="51"/>
    </row>
    <row r="84" spans="1:14">
      <c r="B84" s="89" t="s">
        <v>973</v>
      </c>
      <c r="C84" s="90"/>
      <c r="D84" s="90"/>
      <c r="E84" s="90"/>
      <c r="F84" s="90"/>
      <c r="G84" s="90"/>
      <c r="H84" s="90"/>
      <c r="I84" s="87"/>
      <c r="J84" s="88"/>
      <c r="K84" s="304">
        <v>0.05</v>
      </c>
      <c r="L84" s="860">
        <f>N78*K84</f>
        <v>4488.070096976543</v>
      </c>
      <c r="M84" s="861"/>
      <c r="N84" s="51"/>
    </row>
    <row r="85" spans="1:14" ht="15.75" thickBot="1">
      <c r="B85" s="91" t="s">
        <v>974</v>
      </c>
      <c r="C85" s="92"/>
      <c r="D85" s="92"/>
      <c r="E85" s="92"/>
      <c r="F85" s="92"/>
      <c r="G85" s="92"/>
      <c r="H85" s="92"/>
      <c r="I85" s="93"/>
      <c r="J85" s="94"/>
      <c r="K85" s="305">
        <v>0.05</v>
      </c>
      <c r="L85" s="862">
        <f>N78*K85</f>
        <v>4488.070096976543</v>
      </c>
      <c r="M85" s="863"/>
      <c r="N85" s="51"/>
    </row>
    <row r="86" spans="1:14" ht="15.75" thickBot="1">
      <c r="B86" s="825" t="s">
        <v>953</v>
      </c>
      <c r="C86" s="826"/>
      <c r="D86" s="826"/>
      <c r="E86" s="826"/>
      <c r="F86" s="826"/>
      <c r="G86" s="826"/>
      <c r="H86" s="826"/>
      <c r="I86" s="826"/>
      <c r="J86" s="826"/>
      <c r="K86" s="826"/>
      <c r="L86" s="826"/>
      <c r="M86" s="827"/>
      <c r="N86" s="52">
        <f>L83+L84+L85</f>
        <v>26928.420581859256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116689.82252139012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15132.731282144041</v>
      </c>
      <c r="L36" s="270"/>
      <c r="M36" s="271">
        <v>2.5</v>
      </c>
      <c r="N36" s="272">
        <f>K36/M36</f>
        <v>6053.0925128576164</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6861.1181218936363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38412.731665958381</v>
      </c>
      <c r="N48" s="272">
        <f>K48*M48</f>
        <v>49936.551165745899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54.493529154743527</v>
      </c>
      <c r="N49" s="272">
        <f>K49*M49</f>
        <v>1307.8446997138446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51244.395865459745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75886.377557614469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15177.275511522894</v>
      </c>
      <c r="M83" s="861"/>
      <c r="N83" s="51"/>
    </row>
    <row r="84" spans="1:14">
      <c r="B84" s="89" t="s">
        <v>973</v>
      </c>
      <c r="C84" s="90"/>
      <c r="D84" s="90"/>
      <c r="E84" s="90"/>
      <c r="F84" s="90"/>
      <c r="G84" s="90"/>
      <c r="H84" s="90"/>
      <c r="I84" s="87"/>
      <c r="J84" s="88"/>
      <c r="K84" s="304">
        <v>0.05</v>
      </c>
      <c r="L84" s="860">
        <f>N78*K84</f>
        <v>3794.3188778807234</v>
      </c>
      <c r="M84" s="861"/>
      <c r="N84" s="51"/>
    </row>
    <row r="85" spans="1:14" ht="15.75" thickBot="1">
      <c r="B85" s="91" t="s">
        <v>974</v>
      </c>
      <c r="C85" s="92"/>
      <c r="D85" s="92"/>
      <c r="E85" s="92"/>
      <c r="F85" s="92"/>
      <c r="G85" s="92"/>
      <c r="H85" s="92"/>
      <c r="I85" s="93"/>
      <c r="J85" s="94"/>
      <c r="K85" s="305">
        <v>0.05</v>
      </c>
      <c r="L85" s="862">
        <f>N78*K85</f>
        <v>3794.3188778807234</v>
      </c>
      <c r="M85" s="863"/>
      <c r="N85" s="51"/>
    </row>
    <row r="86" spans="1:14" ht="15.75" thickBot="1">
      <c r="B86" s="825" t="s">
        <v>953</v>
      </c>
      <c r="C86" s="826"/>
      <c r="D86" s="826"/>
      <c r="E86" s="826"/>
      <c r="F86" s="826"/>
      <c r="G86" s="826"/>
      <c r="H86" s="826"/>
      <c r="I86" s="826"/>
      <c r="J86" s="826"/>
      <c r="K86" s="826"/>
      <c r="L86" s="826"/>
      <c r="M86" s="827"/>
      <c r="N86" s="52">
        <f>L83+L84+L85</f>
        <v>22765.913267284341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98652.29082489881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45</v>
      </c>
      <c r="N37" s="272">
        <f>K37/M37</f>
        <v>5351.2912373733161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10280.570518820054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70864.592601469456</v>
      </c>
      <c r="N48" s="272">
        <f>K48*M48</f>
        <v>92123.970381910302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54.493529154743527</v>
      </c>
      <c r="N49" s="272">
        <f>K49*M49</f>
        <v>1307.8446997138446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93431.81508162414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105929.81544446935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21185.96308889387</v>
      </c>
      <c r="M83" s="861"/>
      <c r="N83" s="51"/>
    </row>
    <row r="84" spans="1:14">
      <c r="B84" s="89" t="s">
        <v>973</v>
      </c>
      <c r="C84" s="90"/>
      <c r="D84" s="90"/>
      <c r="E84" s="90"/>
      <c r="F84" s="90"/>
      <c r="G84" s="90"/>
      <c r="H84" s="90"/>
      <c r="I84" s="87"/>
      <c r="J84" s="88"/>
      <c r="K84" s="304">
        <v>0.05</v>
      </c>
      <c r="L84" s="860">
        <f>N78*K84</f>
        <v>5296.4907722234675</v>
      </c>
      <c r="M84" s="861"/>
      <c r="N84" s="51"/>
    </row>
    <row r="85" spans="1:14" ht="15.75" thickBot="1">
      <c r="B85" s="91" t="s">
        <v>974</v>
      </c>
      <c r="C85" s="92"/>
      <c r="D85" s="92"/>
      <c r="E85" s="92"/>
      <c r="F85" s="92"/>
      <c r="G85" s="92"/>
      <c r="H85" s="92"/>
      <c r="I85" s="93"/>
      <c r="J85" s="94"/>
      <c r="K85" s="305">
        <v>0.05</v>
      </c>
      <c r="L85" s="862">
        <f>N78*K85</f>
        <v>5296.4907722234675</v>
      </c>
      <c r="M85" s="863"/>
      <c r="N85" s="51"/>
    </row>
    <row r="86" spans="1:14" ht="15.75" thickBot="1">
      <c r="B86" s="825" t="s">
        <v>953</v>
      </c>
      <c r="C86" s="826"/>
      <c r="D86" s="826"/>
      <c r="E86" s="826"/>
      <c r="F86" s="826"/>
      <c r="G86" s="826"/>
      <c r="H86" s="826"/>
      <c r="I86" s="826"/>
      <c r="J86" s="826"/>
      <c r="K86" s="826"/>
      <c r="L86" s="826"/>
      <c r="M86" s="827"/>
      <c r="N86" s="52">
        <f>L83+L84+L85</f>
        <v>31778.944633340805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137708.76007781015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45</v>
      </c>
      <c r="N37" s="272">
        <f>K37/M37</f>
        <v>5351.2912373733161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10280.570518820054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57200.505407797056</v>
      </c>
      <c r="N48" s="272">
        <f>K48*M48</f>
        <v>74360.657030136179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54.493529154743527</v>
      </c>
      <c r="N49" s="272">
        <f>K49*M49</f>
        <v>1307.8446997138446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75668.501729850017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88166.502092695227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17633.300418539045</v>
      </c>
      <c r="M83" s="861"/>
      <c r="N83" s="51"/>
    </row>
    <row r="84" spans="1:14">
      <c r="B84" s="89" t="s">
        <v>973</v>
      </c>
      <c r="C84" s="90"/>
      <c r="D84" s="90"/>
      <c r="E84" s="90"/>
      <c r="F84" s="90"/>
      <c r="G84" s="90"/>
      <c r="H84" s="90"/>
      <c r="I84" s="87"/>
      <c r="J84" s="88"/>
      <c r="K84" s="304">
        <v>0.05</v>
      </c>
      <c r="L84" s="860">
        <f>N78*K84</f>
        <v>4408.3251046347614</v>
      </c>
      <c r="M84" s="861"/>
      <c r="N84" s="51"/>
    </row>
    <row r="85" spans="1:14" ht="15.75" thickBot="1">
      <c r="B85" s="91" t="s">
        <v>974</v>
      </c>
      <c r="C85" s="92"/>
      <c r="D85" s="92"/>
      <c r="E85" s="92"/>
      <c r="F85" s="92"/>
      <c r="G85" s="92"/>
      <c r="H85" s="92"/>
      <c r="I85" s="93"/>
      <c r="J85" s="94"/>
      <c r="K85" s="305">
        <v>0.05</v>
      </c>
      <c r="L85" s="862">
        <f>N78*K85</f>
        <v>4408.3251046347614</v>
      </c>
      <c r="M85" s="863"/>
      <c r="N85" s="51"/>
    </row>
    <row r="86" spans="1:14" ht="15.75" thickBot="1">
      <c r="B86" s="825" t="s">
        <v>953</v>
      </c>
      <c r="C86" s="826"/>
      <c r="D86" s="826"/>
      <c r="E86" s="826"/>
      <c r="F86" s="826"/>
      <c r="G86" s="826"/>
      <c r="H86" s="826"/>
      <c r="I86" s="826"/>
      <c r="J86" s="826"/>
      <c r="K86" s="826"/>
      <c r="L86" s="826"/>
      <c r="M86" s="827"/>
      <c r="N86" s="52">
        <f>L83+L84+L85</f>
        <v>26449.950627808568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114616.45272050379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240808.10568179921</v>
      </c>
      <c r="L37" s="270"/>
      <c r="M37" s="271">
        <v>45</v>
      </c>
      <c r="N37" s="272">
        <f>K37/M37</f>
        <v>5351.2912373733161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10280.570518820054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67891.30129087792</v>
      </c>
      <c r="N48" s="272">
        <f>K48*M48</f>
        <v>88258.691678141302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54.493529154743527</v>
      </c>
      <c r="N49" s="272">
        <f>K49*M49</f>
        <v>1307.8446997138446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89566.53637785514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102064.53674070035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20412.90734814007</v>
      </c>
      <c r="M83" s="861"/>
      <c r="N83" s="51"/>
    </row>
    <row r="84" spans="1:14">
      <c r="B84" s="89" t="s">
        <v>973</v>
      </c>
      <c r="C84" s="90"/>
      <c r="D84" s="90"/>
      <c r="E84" s="90"/>
      <c r="F84" s="90"/>
      <c r="G84" s="90"/>
      <c r="H84" s="90"/>
      <c r="I84" s="87"/>
      <c r="J84" s="88"/>
      <c r="K84" s="304">
        <v>0.05</v>
      </c>
      <c r="L84" s="860">
        <f>N78*K84</f>
        <v>5103.2268370350175</v>
      </c>
      <c r="M84" s="861"/>
      <c r="N84" s="51"/>
    </row>
    <row r="85" spans="1:14" ht="15.75" thickBot="1">
      <c r="B85" s="91" t="s">
        <v>974</v>
      </c>
      <c r="C85" s="92"/>
      <c r="D85" s="92"/>
      <c r="E85" s="92"/>
      <c r="F85" s="92"/>
      <c r="G85" s="92"/>
      <c r="H85" s="92"/>
      <c r="I85" s="93"/>
      <c r="J85" s="94"/>
      <c r="K85" s="305">
        <v>0.05</v>
      </c>
      <c r="L85" s="862">
        <f>N78*K85</f>
        <v>5103.2268370350175</v>
      </c>
      <c r="M85" s="863"/>
      <c r="N85" s="51"/>
    </row>
    <row r="86" spans="1:14" ht="15.75" thickBot="1">
      <c r="B86" s="825" t="s">
        <v>953</v>
      </c>
      <c r="C86" s="826"/>
      <c r="D86" s="826"/>
      <c r="E86" s="826"/>
      <c r="F86" s="826"/>
      <c r="G86" s="826"/>
      <c r="H86" s="826"/>
      <c r="I86" s="826"/>
      <c r="J86" s="826"/>
      <c r="K86" s="826"/>
      <c r="L86" s="826"/>
      <c r="M86" s="827"/>
      <c r="N86" s="52">
        <f>L83+L84+L85</f>
        <v>30619.361022210105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132683.89776291046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15132.731282144041</v>
      </c>
      <c r="L36" s="270"/>
      <c r="M36" s="271">
        <v>2.5</v>
      </c>
      <c r="N36" s="272">
        <f>K36/M36</f>
        <v>6053.0925128576164</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6861.1181218936363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70864.592601469456</v>
      </c>
      <c r="N48" s="272">
        <f>K48*M48</f>
        <v>92123.970381910302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54.493529154743527</v>
      </c>
      <c r="N49" s="272">
        <f>K49*M49</f>
        <v>1307.8446997138446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93431.81508162414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118073.79677377887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23614.759354755777</v>
      </c>
      <c r="M83" s="861"/>
      <c r="N83" s="51"/>
    </row>
    <row r="84" spans="1:14">
      <c r="B84" s="89" t="s">
        <v>973</v>
      </c>
      <c r="C84" s="90"/>
      <c r="D84" s="90"/>
      <c r="E84" s="90"/>
      <c r="F84" s="90"/>
      <c r="G84" s="90"/>
      <c r="H84" s="90"/>
      <c r="I84" s="87"/>
      <c r="J84" s="88"/>
      <c r="K84" s="304">
        <v>0.05</v>
      </c>
      <c r="L84" s="860">
        <f>N78*K84</f>
        <v>5903.6898386889443</v>
      </c>
      <c r="M84" s="861"/>
      <c r="N84" s="51"/>
    </row>
    <row r="85" spans="1:14" ht="15.75" thickBot="1">
      <c r="B85" s="91" t="s">
        <v>974</v>
      </c>
      <c r="C85" s="92"/>
      <c r="D85" s="92"/>
      <c r="E85" s="92"/>
      <c r="F85" s="92"/>
      <c r="G85" s="92"/>
      <c r="H85" s="92"/>
      <c r="I85" s="93"/>
      <c r="J85" s="94"/>
      <c r="K85" s="305">
        <v>0.05</v>
      </c>
      <c r="L85" s="862">
        <f>N78*K85</f>
        <v>5903.6898386889443</v>
      </c>
      <c r="M85" s="863"/>
      <c r="N85" s="51"/>
    </row>
    <row r="86" spans="1:14" ht="15.75" thickBot="1">
      <c r="B86" s="825" t="s">
        <v>953</v>
      </c>
      <c r="C86" s="826"/>
      <c r="D86" s="826"/>
      <c r="E86" s="826"/>
      <c r="F86" s="826"/>
      <c r="G86" s="826"/>
      <c r="H86" s="826"/>
      <c r="I86" s="826"/>
      <c r="J86" s="826"/>
      <c r="K86" s="826"/>
      <c r="L86" s="826"/>
      <c r="M86" s="827"/>
      <c r="N86" s="52">
        <f>L83+L84+L85</f>
        <v>35422.139032133666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153495.93580591254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15132.731282144041</v>
      </c>
      <c r="L36" s="270"/>
      <c r="M36" s="271">
        <v>2.5</v>
      </c>
      <c r="N36" s="272">
        <f>K36/M36</f>
        <v>6053.0925128576164</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6861.1181218936363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57200.505407797056</v>
      </c>
      <c r="N48" s="272">
        <f>K48*M48</f>
        <v>74360.657030136179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54.493529154743527</v>
      </c>
      <c r="N49" s="272">
        <f>K49*M49</f>
        <v>1307.8446997138446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75668.501729850017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100310.48342200475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20062.096684400953</v>
      </c>
      <c r="M83" s="861"/>
      <c r="N83" s="51"/>
    </row>
    <row r="84" spans="1:14">
      <c r="B84" s="89" t="s">
        <v>973</v>
      </c>
      <c r="C84" s="90"/>
      <c r="D84" s="90"/>
      <c r="E84" s="90"/>
      <c r="F84" s="90"/>
      <c r="G84" s="90"/>
      <c r="H84" s="90"/>
      <c r="I84" s="87"/>
      <c r="J84" s="88"/>
      <c r="K84" s="304">
        <v>0.05</v>
      </c>
      <c r="L84" s="860">
        <f>N78*K84</f>
        <v>5015.5241711002382</v>
      </c>
      <c r="M84" s="861"/>
      <c r="N84" s="51"/>
    </row>
    <row r="85" spans="1:14" ht="15.75" thickBot="1">
      <c r="B85" s="91" t="s">
        <v>974</v>
      </c>
      <c r="C85" s="92"/>
      <c r="D85" s="92"/>
      <c r="E85" s="92"/>
      <c r="F85" s="92"/>
      <c r="G85" s="92"/>
      <c r="H85" s="92"/>
      <c r="I85" s="93"/>
      <c r="J85" s="94"/>
      <c r="K85" s="305">
        <v>0.05</v>
      </c>
      <c r="L85" s="862">
        <f>N78*K85</f>
        <v>5015.5241711002382</v>
      </c>
      <c r="M85" s="863"/>
      <c r="N85" s="51"/>
    </row>
    <row r="86" spans="1:14" ht="15.75" thickBot="1">
      <c r="B86" s="825" t="s">
        <v>953</v>
      </c>
      <c r="C86" s="826"/>
      <c r="D86" s="826"/>
      <c r="E86" s="826"/>
      <c r="F86" s="826"/>
      <c r="G86" s="826"/>
      <c r="H86" s="826"/>
      <c r="I86" s="826"/>
      <c r="J86" s="826"/>
      <c r="K86" s="826"/>
      <c r="L86" s="826"/>
      <c r="M86" s="827"/>
      <c r="N86" s="52">
        <f>L83+L84+L85</f>
        <v>30093.145026601429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130403.62844860618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15132.731282144041</v>
      </c>
      <c r="L36" s="270"/>
      <c r="M36" s="271">
        <v>2.5</v>
      </c>
      <c r="N36" s="272">
        <f>K36/M36</f>
        <v>6053.0925128576164</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6861.1181218936363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67891.30129087792</v>
      </c>
      <c r="N48" s="272">
        <f>K48*M48</f>
        <v>88258.691678141302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54.493529154743527</v>
      </c>
      <c r="N49" s="272">
        <f>K49*M49</f>
        <v>1307.8446997138446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89566.53637785514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114208.51807000987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22841.703614001977</v>
      </c>
      <c r="M83" s="861"/>
      <c r="N83" s="51"/>
    </row>
    <row r="84" spans="1:14">
      <c r="B84" s="89" t="s">
        <v>973</v>
      </c>
      <c r="C84" s="90"/>
      <c r="D84" s="90"/>
      <c r="E84" s="90"/>
      <c r="F84" s="90"/>
      <c r="G84" s="90"/>
      <c r="H84" s="90"/>
      <c r="I84" s="87"/>
      <c r="J84" s="88"/>
      <c r="K84" s="304">
        <v>0.05</v>
      </c>
      <c r="L84" s="860">
        <f>N78*K84</f>
        <v>5710.4259035004943</v>
      </c>
      <c r="M84" s="861"/>
      <c r="N84" s="51"/>
    </row>
    <row r="85" spans="1:14" ht="15.75" thickBot="1">
      <c r="B85" s="91" t="s">
        <v>974</v>
      </c>
      <c r="C85" s="92"/>
      <c r="D85" s="92"/>
      <c r="E85" s="92"/>
      <c r="F85" s="92"/>
      <c r="G85" s="92"/>
      <c r="H85" s="92"/>
      <c r="I85" s="93"/>
      <c r="J85" s="94"/>
      <c r="K85" s="305">
        <v>0.05</v>
      </c>
      <c r="L85" s="862">
        <f>N78*K85</f>
        <v>5710.4259035004943</v>
      </c>
      <c r="M85" s="863"/>
      <c r="N85" s="51"/>
    </row>
    <row r="86" spans="1:14" ht="15.75" thickBot="1">
      <c r="B86" s="825" t="s">
        <v>953</v>
      </c>
      <c r="C86" s="826"/>
      <c r="D86" s="826"/>
      <c r="E86" s="826"/>
      <c r="F86" s="826"/>
      <c r="G86" s="826"/>
      <c r="H86" s="826"/>
      <c r="I86" s="826"/>
      <c r="J86" s="826"/>
      <c r="K86" s="826"/>
      <c r="L86" s="826"/>
      <c r="M86" s="827"/>
      <c r="N86" s="52">
        <f>L83+L84+L85</f>
        <v>34262.555421002966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148471.07349101285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30</v>
      </c>
      <c r="N36" s="272">
        <f>K36/M36</f>
        <v>3885.1866294995998</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30</v>
      </c>
      <c r="N37" s="272">
        <f>K37/M37</f>
        <v>5876.0975379689944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30</v>
      </c>
      <c r="N38" s="272">
        <f>K38/M38</f>
        <v>4663.3541915099195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8.9561768172669982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14433.594535795781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70864.592601469456</v>
      </c>
      <c r="N48" s="272">
        <f>K48*M48</f>
        <v>88580.740751836827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88580.740751836827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2">
        <f>VLOOKUP(A59,TRANSPORTE!A5:D117,4,FALSE)</f>
        <v>1246.4241458005358</v>
      </c>
      <c r="M59" s="913"/>
      <c r="N59" s="287">
        <f>K59*L59</f>
        <v>1558.0301822506699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1558.0301822506699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105467.98315160998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21093.596630321998</v>
      </c>
      <c r="M83" s="861"/>
      <c r="N83" s="51"/>
    </row>
    <row r="84" spans="1:14">
      <c r="B84" s="89" t="s">
        <v>973</v>
      </c>
      <c r="C84" s="90"/>
      <c r="D84" s="90"/>
      <c r="E84" s="90"/>
      <c r="F84" s="90"/>
      <c r="G84" s="90"/>
      <c r="H84" s="90"/>
      <c r="I84" s="87"/>
      <c r="J84" s="88"/>
      <c r="K84" s="304">
        <v>0.05</v>
      </c>
      <c r="L84" s="860">
        <f>N78*K84</f>
        <v>5273.3991575804994</v>
      </c>
      <c r="M84" s="861"/>
      <c r="N84" s="51"/>
    </row>
    <row r="85" spans="1:14" ht="15.75" thickBot="1">
      <c r="B85" s="91" t="s">
        <v>974</v>
      </c>
      <c r="C85" s="92"/>
      <c r="D85" s="92"/>
      <c r="E85" s="92"/>
      <c r="F85" s="92"/>
      <c r="G85" s="92"/>
      <c r="H85" s="92"/>
      <c r="I85" s="93"/>
      <c r="J85" s="94"/>
      <c r="K85" s="305">
        <v>0.05</v>
      </c>
      <c r="L85" s="862">
        <f>N78*K85</f>
        <v>5273.3991575804994</v>
      </c>
      <c r="M85" s="863"/>
      <c r="N85" s="51"/>
    </row>
    <row r="86" spans="1:14" ht="15.75" thickBot="1">
      <c r="B86" s="825" t="s">
        <v>953</v>
      </c>
      <c r="C86" s="826"/>
      <c r="D86" s="826"/>
      <c r="E86" s="826"/>
      <c r="F86" s="826"/>
      <c r="G86" s="826"/>
      <c r="H86" s="826"/>
      <c r="I86" s="826"/>
      <c r="J86" s="826"/>
      <c r="K86" s="826"/>
      <c r="L86" s="826"/>
      <c r="M86" s="827"/>
      <c r="N86" s="52">
        <f>L83+L84+L85</f>
        <v>31640.394945482993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137108.37809709297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30</v>
      </c>
      <c r="N36" s="272">
        <f>K36/M36</f>
        <v>3885.1866294995998</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30</v>
      </c>
      <c r="N37" s="272">
        <f>K37/M37</f>
        <v>5876.0975379689944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30</v>
      </c>
      <c r="N38" s="272">
        <f>K38/M38</f>
        <v>4663.3541915099195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8.9561768172669982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14433.594535795781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67891.30129087792</v>
      </c>
      <c r="N48" s="272">
        <f>K48*M48</f>
        <v>84864.1266135974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84864.1266135974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2">
        <f>VLOOKUP(A59,TRANSPORTE!A5:D117,4,FALSE)</f>
        <v>1246.4241458005358</v>
      </c>
      <c r="M59" s="913"/>
      <c r="N59" s="287">
        <f>K59*L59</f>
        <v>1558.0301822506699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1558.0301822506699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101751.36901337055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20350.273802674114</v>
      </c>
      <c r="M83" s="861"/>
      <c r="N83" s="51"/>
    </row>
    <row r="84" spans="1:14">
      <c r="B84" s="89" t="s">
        <v>973</v>
      </c>
      <c r="C84" s="90"/>
      <c r="D84" s="90"/>
      <c r="E84" s="90"/>
      <c r="F84" s="90"/>
      <c r="G84" s="90"/>
      <c r="H84" s="90"/>
      <c r="I84" s="87"/>
      <c r="J84" s="88"/>
      <c r="K84" s="304">
        <v>0.05</v>
      </c>
      <c r="L84" s="860">
        <f>N78*K84</f>
        <v>5087.5684506685284</v>
      </c>
      <c r="M84" s="861"/>
      <c r="N84" s="51"/>
    </row>
    <row r="85" spans="1:14" ht="15.75" thickBot="1">
      <c r="B85" s="91" t="s">
        <v>974</v>
      </c>
      <c r="C85" s="92"/>
      <c r="D85" s="92"/>
      <c r="E85" s="92"/>
      <c r="F85" s="92"/>
      <c r="G85" s="92"/>
      <c r="H85" s="92"/>
      <c r="I85" s="93"/>
      <c r="J85" s="94"/>
      <c r="K85" s="305">
        <v>0.05</v>
      </c>
      <c r="L85" s="862">
        <f>N78*K85</f>
        <v>5087.5684506685284</v>
      </c>
      <c r="M85" s="863"/>
      <c r="N85" s="51"/>
    </row>
    <row r="86" spans="1:14" ht="15.75" thickBot="1">
      <c r="B86" s="825" t="s">
        <v>953</v>
      </c>
      <c r="C86" s="826"/>
      <c r="D86" s="826"/>
      <c r="E86" s="826"/>
      <c r="F86" s="826"/>
      <c r="G86" s="826"/>
      <c r="H86" s="826"/>
      <c r="I86" s="826"/>
      <c r="J86" s="826"/>
      <c r="K86" s="826"/>
      <c r="L86" s="826"/>
      <c r="M86" s="827"/>
      <c r="N86" s="52">
        <f>L83+L84+L85</f>
        <v>30525.41070401117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132276.77971738172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30</v>
      </c>
      <c r="N36" s="272">
        <f>K36/M36</f>
        <v>3885.1866294995998</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30</v>
      </c>
      <c r="N37" s="272">
        <f>K37/M37</f>
        <v>5876.0975379689944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30</v>
      </c>
      <c r="N38" s="272">
        <f>K38/M38</f>
        <v>4663.3541915099195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8.9561768172669982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14433.594535795781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67891.30129087792</v>
      </c>
      <c r="N48" s="272">
        <f>K48*M48</f>
        <v>84864.1266135974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84864.1266135974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2">
        <f>VLOOKUP(A59,TRANSPORTE!A5:D117,4,FALSE)</f>
        <v>1246.4241458005358</v>
      </c>
      <c r="M59" s="913"/>
      <c r="N59" s="287">
        <f>K59*L59</f>
        <v>1558.0301822506699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1558.0301822506699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101751.36901337055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20350.273802674114</v>
      </c>
      <c r="M83" s="861"/>
      <c r="N83" s="51"/>
    </row>
    <row r="84" spans="1:14">
      <c r="B84" s="89" t="s">
        <v>973</v>
      </c>
      <c r="C84" s="90"/>
      <c r="D84" s="90"/>
      <c r="E84" s="90"/>
      <c r="F84" s="90"/>
      <c r="G84" s="90"/>
      <c r="H84" s="90"/>
      <c r="I84" s="87"/>
      <c r="J84" s="88"/>
      <c r="K84" s="304">
        <v>0.05</v>
      </c>
      <c r="L84" s="860">
        <f>N78*K84</f>
        <v>5087.5684506685284</v>
      </c>
      <c r="M84" s="861"/>
      <c r="N84" s="51"/>
    </row>
    <row r="85" spans="1:14" ht="15.75" thickBot="1">
      <c r="B85" s="91" t="s">
        <v>974</v>
      </c>
      <c r="C85" s="92"/>
      <c r="D85" s="92"/>
      <c r="E85" s="92"/>
      <c r="F85" s="92"/>
      <c r="G85" s="92"/>
      <c r="H85" s="92"/>
      <c r="I85" s="93"/>
      <c r="J85" s="94"/>
      <c r="K85" s="305">
        <v>0.05</v>
      </c>
      <c r="L85" s="862">
        <f>N78*K85</f>
        <v>5087.5684506685284</v>
      </c>
      <c r="M85" s="863"/>
      <c r="N85" s="51"/>
    </row>
    <row r="86" spans="1:14" ht="15.75" thickBot="1">
      <c r="B86" s="825" t="s">
        <v>953</v>
      </c>
      <c r="C86" s="826"/>
      <c r="D86" s="826"/>
      <c r="E86" s="826"/>
      <c r="F86" s="826"/>
      <c r="G86" s="826"/>
      <c r="H86" s="826"/>
      <c r="I86" s="826"/>
      <c r="J86" s="826"/>
      <c r="K86" s="826"/>
      <c r="L86" s="826"/>
      <c r="M86" s="827"/>
      <c r="N86" s="52">
        <f>L83+L84+L85</f>
        <v>30525.41070401117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132276.77971738172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45</v>
      </c>
      <c r="N37" s="272">
        <f>K37/M37</f>
        <v>3917.3983586459963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8846.6776400927338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70864.592601469456</v>
      </c>
      <c r="N48" s="272">
        <f>K48*M48</f>
        <v>92123.970381910302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429.70056747498398</v>
      </c>
      <c r="N49" s="272">
        <f>K49*M49</f>
        <v>38673.05107274856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130797.02145465885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141861.12893877676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28372.225787755353</v>
      </c>
      <c r="M83" s="861"/>
      <c r="N83" s="51"/>
    </row>
    <row r="84" spans="1:14">
      <c r="B84" s="89" t="s">
        <v>973</v>
      </c>
      <c r="C84" s="90"/>
      <c r="D84" s="90"/>
      <c r="E84" s="90"/>
      <c r="F84" s="90"/>
      <c r="G84" s="90"/>
      <c r="H84" s="90"/>
      <c r="I84" s="87"/>
      <c r="J84" s="88"/>
      <c r="K84" s="304">
        <v>0.05</v>
      </c>
      <c r="L84" s="860">
        <f>N78*K84</f>
        <v>7093.0564469388382</v>
      </c>
      <c r="M84" s="861"/>
      <c r="N84" s="51"/>
    </row>
    <row r="85" spans="1:14" ht="15.75" thickBot="1">
      <c r="B85" s="91" t="s">
        <v>974</v>
      </c>
      <c r="C85" s="92"/>
      <c r="D85" s="92"/>
      <c r="E85" s="92"/>
      <c r="F85" s="92"/>
      <c r="G85" s="92"/>
      <c r="H85" s="92"/>
      <c r="I85" s="93"/>
      <c r="J85" s="94"/>
      <c r="K85" s="305">
        <v>0.05</v>
      </c>
      <c r="L85" s="862">
        <f>N78*K85</f>
        <v>7093.0564469388382</v>
      </c>
      <c r="M85" s="863"/>
      <c r="N85" s="51"/>
    </row>
    <row r="86" spans="1:14" ht="15.75" thickBot="1">
      <c r="B86" s="825" t="s">
        <v>953</v>
      </c>
      <c r="C86" s="826"/>
      <c r="D86" s="826"/>
      <c r="E86" s="826"/>
      <c r="F86" s="826"/>
      <c r="G86" s="826"/>
      <c r="H86" s="826"/>
      <c r="I86" s="826"/>
      <c r="J86" s="826"/>
      <c r="K86" s="826"/>
      <c r="L86" s="826"/>
      <c r="M86" s="827"/>
      <c r="N86" s="52">
        <f>L83+L84+L85</f>
        <v>42558.338681633031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184419.46762040979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45</v>
      </c>
      <c r="N37" s="272">
        <f>K37/M37</f>
        <v>3917.3983586459963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8846.6776400927338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57200.505407797056</v>
      </c>
      <c r="N48" s="272">
        <f>K48*M48</f>
        <v>74360.657030136179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429.70056747498398</v>
      </c>
      <c r="N49" s="272">
        <f>K49*M49</f>
        <v>38673.05107274856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113033.70810288473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124097.81558700262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24819.563117400525</v>
      </c>
      <c r="M83" s="861"/>
      <c r="N83" s="51"/>
    </row>
    <row r="84" spans="1:14">
      <c r="B84" s="89" t="s">
        <v>973</v>
      </c>
      <c r="C84" s="90"/>
      <c r="D84" s="90"/>
      <c r="E84" s="90"/>
      <c r="F84" s="90"/>
      <c r="G84" s="90"/>
      <c r="H84" s="90"/>
      <c r="I84" s="87"/>
      <c r="J84" s="88"/>
      <c r="K84" s="304">
        <v>0.05</v>
      </c>
      <c r="L84" s="860">
        <f>N78*K84</f>
        <v>6204.8907793501312</v>
      </c>
      <c r="M84" s="861"/>
      <c r="N84" s="51"/>
    </row>
    <row r="85" spans="1:14" ht="15.75" thickBot="1">
      <c r="B85" s="91" t="s">
        <v>974</v>
      </c>
      <c r="C85" s="92"/>
      <c r="D85" s="92"/>
      <c r="E85" s="92"/>
      <c r="F85" s="92"/>
      <c r="G85" s="92"/>
      <c r="H85" s="92"/>
      <c r="I85" s="93"/>
      <c r="J85" s="94"/>
      <c r="K85" s="305">
        <v>0.05</v>
      </c>
      <c r="L85" s="862">
        <f>N78*K85</f>
        <v>6204.8907793501312</v>
      </c>
      <c r="M85" s="863"/>
      <c r="N85" s="51"/>
    </row>
    <row r="86" spans="1:14" ht="15.75" thickBot="1">
      <c r="B86" s="825" t="s">
        <v>953</v>
      </c>
      <c r="C86" s="826"/>
      <c r="D86" s="826"/>
      <c r="E86" s="826"/>
      <c r="F86" s="826"/>
      <c r="G86" s="826"/>
      <c r="H86" s="826"/>
      <c r="I86" s="826"/>
      <c r="J86" s="826"/>
      <c r="K86" s="826"/>
      <c r="L86" s="826"/>
      <c r="M86" s="827"/>
      <c r="N86" s="52">
        <f>L83+L84+L85</f>
        <v>37229.344676100787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161327.1602631034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45</v>
      </c>
      <c r="N37" s="272">
        <f>K37/M37</f>
        <v>3917.3983586459963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8846.6776400927338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70864.592601469456</v>
      </c>
      <c r="N48" s="272">
        <f>K48*M48</f>
        <v>92123.970381910302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429.70056747498398</v>
      </c>
      <c r="N49" s="272">
        <f>K49*M49</f>
        <v>38673.05107274856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130797.02145465885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141861.12893877676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28372.225787755353</v>
      </c>
      <c r="M83" s="861"/>
      <c r="N83" s="51"/>
    </row>
    <row r="84" spans="1:14">
      <c r="B84" s="89" t="s">
        <v>973</v>
      </c>
      <c r="C84" s="90"/>
      <c r="D84" s="90"/>
      <c r="E84" s="90"/>
      <c r="F84" s="90"/>
      <c r="G84" s="90"/>
      <c r="H84" s="90"/>
      <c r="I84" s="87"/>
      <c r="J84" s="88"/>
      <c r="K84" s="304">
        <v>0.05</v>
      </c>
      <c r="L84" s="860">
        <f>N78*K84</f>
        <v>7093.0564469388382</v>
      </c>
      <c r="M84" s="861"/>
      <c r="N84" s="51"/>
    </row>
    <row r="85" spans="1:14" ht="15.75" thickBot="1">
      <c r="B85" s="91" t="s">
        <v>974</v>
      </c>
      <c r="C85" s="92"/>
      <c r="D85" s="92"/>
      <c r="E85" s="92"/>
      <c r="F85" s="92"/>
      <c r="G85" s="92"/>
      <c r="H85" s="92"/>
      <c r="I85" s="93"/>
      <c r="J85" s="94"/>
      <c r="K85" s="305">
        <v>0.05</v>
      </c>
      <c r="L85" s="862">
        <f>N78*K85</f>
        <v>7093.0564469388382</v>
      </c>
      <c r="M85" s="863"/>
      <c r="N85" s="51"/>
    </row>
    <row r="86" spans="1:14" ht="15.75" thickBot="1">
      <c r="B86" s="825" t="s">
        <v>953</v>
      </c>
      <c r="C86" s="826"/>
      <c r="D86" s="826"/>
      <c r="E86" s="826"/>
      <c r="F86" s="826"/>
      <c r="G86" s="826"/>
      <c r="H86" s="826"/>
      <c r="I86" s="826"/>
      <c r="J86" s="826"/>
      <c r="K86" s="826"/>
      <c r="L86" s="826"/>
      <c r="M86" s="827"/>
      <c r="N86" s="52">
        <f>L83+L84+L85</f>
        <v>42558.338681633031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184419.46762040979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45</v>
      </c>
      <c r="N37" s="272">
        <f>K37/M37</f>
        <v>3917.3983586459963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8846.6776400927338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57200.505407797056</v>
      </c>
      <c r="N48" s="272">
        <f>K48*M48</f>
        <v>74360.657030136179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429.70056747498398</v>
      </c>
      <c r="N49" s="272">
        <f>K49*M49</f>
        <v>38673.05107274856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113033.70810288473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124097.81558700262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24819.563117400525</v>
      </c>
      <c r="M83" s="861"/>
      <c r="N83" s="51"/>
    </row>
    <row r="84" spans="1:14">
      <c r="B84" s="89" t="s">
        <v>973</v>
      </c>
      <c r="C84" s="90"/>
      <c r="D84" s="90"/>
      <c r="E84" s="90"/>
      <c r="F84" s="90"/>
      <c r="G84" s="90"/>
      <c r="H84" s="90"/>
      <c r="I84" s="87"/>
      <c r="J84" s="88"/>
      <c r="K84" s="304">
        <v>0.05</v>
      </c>
      <c r="L84" s="860">
        <f>N78*K84</f>
        <v>6204.8907793501312</v>
      </c>
      <c r="M84" s="861"/>
      <c r="N84" s="51"/>
    </row>
    <row r="85" spans="1:14" ht="15.75" thickBot="1">
      <c r="B85" s="91" t="s">
        <v>974</v>
      </c>
      <c r="C85" s="92"/>
      <c r="D85" s="92"/>
      <c r="E85" s="92"/>
      <c r="F85" s="92"/>
      <c r="G85" s="92"/>
      <c r="H85" s="92"/>
      <c r="I85" s="93"/>
      <c r="J85" s="94"/>
      <c r="K85" s="305">
        <v>0.05</v>
      </c>
      <c r="L85" s="862">
        <f>N78*K85</f>
        <v>6204.8907793501312</v>
      </c>
      <c r="M85" s="863"/>
      <c r="N85" s="51"/>
    </row>
    <row r="86" spans="1:14" ht="15.75" thickBot="1">
      <c r="B86" s="825" t="s">
        <v>953</v>
      </c>
      <c r="C86" s="826"/>
      <c r="D86" s="826"/>
      <c r="E86" s="826"/>
      <c r="F86" s="826"/>
      <c r="G86" s="826"/>
      <c r="H86" s="826"/>
      <c r="I86" s="826"/>
      <c r="J86" s="826"/>
      <c r="K86" s="826"/>
      <c r="L86" s="826"/>
      <c r="M86" s="827"/>
      <c r="N86" s="52">
        <f>L83+L84+L85</f>
        <v>37229.344676100787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161327.1602631034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45</v>
      </c>
      <c r="N37" s="272">
        <f>K37/M37</f>
        <v>3917.3983586459963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8846.6776400927338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70864.592601469456</v>
      </c>
      <c r="N48" s="272">
        <f>K48*M48</f>
        <v>92123.970381910302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92123.970381910302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103188.07786602819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20637.61557320564</v>
      </c>
      <c r="M83" s="861"/>
      <c r="N83" s="51"/>
    </row>
    <row r="84" spans="1:14">
      <c r="B84" s="89" t="s">
        <v>973</v>
      </c>
      <c r="C84" s="90"/>
      <c r="D84" s="90"/>
      <c r="E84" s="90"/>
      <c r="F84" s="90"/>
      <c r="G84" s="90"/>
      <c r="H84" s="90"/>
      <c r="I84" s="87"/>
      <c r="J84" s="88"/>
      <c r="K84" s="304">
        <v>0.05</v>
      </c>
      <c r="L84" s="860">
        <f>N78*K84</f>
        <v>5159.4038933014099</v>
      </c>
      <c r="M84" s="861"/>
      <c r="N84" s="51"/>
    </row>
    <row r="85" spans="1:14" ht="15.75" thickBot="1">
      <c r="B85" s="91" t="s">
        <v>974</v>
      </c>
      <c r="C85" s="92"/>
      <c r="D85" s="92"/>
      <c r="E85" s="92"/>
      <c r="F85" s="92"/>
      <c r="G85" s="92"/>
      <c r="H85" s="92"/>
      <c r="I85" s="93"/>
      <c r="J85" s="94"/>
      <c r="K85" s="305">
        <v>0.05</v>
      </c>
      <c r="L85" s="862">
        <f>N78*K85</f>
        <v>5159.4038933014099</v>
      </c>
      <c r="M85" s="863"/>
      <c r="N85" s="51"/>
    </row>
    <row r="86" spans="1:14" ht="15.75" thickBot="1">
      <c r="B86" s="825" t="s">
        <v>953</v>
      </c>
      <c r="C86" s="826"/>
      <c r="D86" s="826"/>
      <c r="E86" s="826"/>
      <c r="F86" s="826"/>
      <c r="G86" s="826"/>
      <c r="H86" s="826"/>
      <c r="I86" s="826"/>
      <c r="J86" s="826"/>
      <c r="K86" s="826"/>
      <c r="L86" s="826"/>
      <c r="M86" s="827"/>
      <c r="N86" s="52">
        <f>L83+L84+L85</f>
        <v>30956.423359808457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134144.50122583666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45</v>
      </c>
      <c r="N37" s="272">
        <f>K37/M37</f>
        <v>3917.3983586459963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8846.6776400927338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57200.505407797056</v>
      </c>
      <c r="N48" s="272">
        <f>K48*M48</f>
        <v>74360.657030136179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74360.657030136179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85424.764514254071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17084.952902850815</v>
      </c>
      <c r="M83" s="861"/>
      <c r="N83" s="51"/>
    </row>
    <row r="84" spans="1:14">
      <c r="B84" s="89" t="s">
        <v>973</v>
      </c>
      <c r="C84" s="90"/>
      <c r="D84" s="90"/>
      <c r="E84" s="90"/>
      <c r="F84" s="90"/>
      <c r="G84" s="90"/>
      <c r="H84" s="90"/>
      <c r="I84" s="87"/>
      <c r="J84" s="88"/>
      <c r="K84" s="304">
        <v>0.05</v>
      </c>
      <c r="L84" s="860">
        <f>N78*K84</f>
        <v>4271.2382257127038</v>
      </c>
      <c r="M84" s="861"/>
      <c r="N84" s="51"/>
    </row>
    <row r="85" spans="1:14" ht="15.75" thickBot="1">
      <c r="B85" s="91" t="s">
        <v>974</v>
      </c>
      <c r="C85" s="92"/>
      <c r="D85" s="92"/>
      <c r="E85" s="92"/>
      <c r="F85" s="92"/>
      <c r="G85" s="92"/>
      <c r="H85" s="92"/>
      <c r="I85" s="93"/>
      <c r="J85" s="94"/>
      <c r="K85" s="305">
        <v>0.05</v>
      </c>
      <c r="L85" s="862">
        <f>N78*K85</f>
        <v>4271.2382257127038</v>
      </c>
      <c r="M85" s="863"/>
      <c r="N85" s="51"/>
    </row>
    <row r="86" spans="1:14" ht="15.75" thickBot="1">
      <c r="B86" s="825" t="s">
        <v>953</v>
      </c>
      <c r="C86" s="826"/>
      <c r="D86" s="826"/>
      <c r="E86" s="826"/>
      <c r="F86" s="826"/>
      <c r="G86" s="826"/>
      <c r="H86" s="826"/>
      <c r="I86" s="826"/>
      <c r="J86" s="826"/>
      <c r="K86" s="826"/>
      <c r="L86" s="826"/>
      <c r="M86" s="827"/>
      <c r="N86" s="52">
        <f>L83+L84+L85</f>
        <v>25627.429354276221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111052.19386853029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45</v>
      </c>
      <c r="N37" s="272">
        <f>K37/M37</f>
        <v>3917.3983586459963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8846.6776400927338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70864.592601469456</v>
      </c>
      <c r="N48" s="272">
        <f>K48*M48</f>
        <v>92123.970381910302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92123.970381910302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103188.07786602819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20637.61557320564</v>
      </c>
      <c r="M83" s="861"/>
      <c r="N83" s="51"/>
    </row>
    <row r="84" spans="1:14">
      <c r="B84" s="89" t="s">
        <v>973</v>
      </c>
      <c r="C84" s="90"/>
      <c r="D84" s="90"/>
      <c r="E84" s="90"/>
      <c r="F84" s="90"/>
      <c r="G84" s="90"/>
      <c r="H84" s="90"/>
      <c r="I84" s="87"/>
      <c r="J84" s="88"/>
      <c r="K84" s="304">
        <v>0.05</v>
      </c>
      <c r="L84" s="860">
        <f>N78*K84</f>
        <v>5159.4038933014099</v>
      </c>
      <c r="M84" s="861"/>
      <c r="N84" s="51"/>
    </row>
    <row r="85" spans="1:14" ht="15.75" thickBot="1">
      <c r="B85" s="91" t="s">
        <v>974</v>
      </c>
      <c r="C85" s="92"/>
      <c r="D85" s="92"/>
      <c r="E85" s="92"/>
      <c r="F85" s="92"/>
      <c r="G85" s="92"/>
      <c r="H85" s="92"/>
      <c r="I85" s="93"/>
      <c r="J85" s="94"/>
      <c r="K85" s="305">
        <v>0.05</v>
      </c>
      <c r="L85" s="862">
        <f>N78*K85</f>
        <v>5159.4038933014099</v>
      </c>
      <c r="M85" s="863"/>
      <c r="N85" s="51"/>
    </row>
    <row r="86" spans="1:14" ht="15.75" thickBot="1">
      <c r="B86" s="825" t="s">
        <v>953</v>
      </c>
      <c r="C86" s="826"/>
      <c r="D86" s="826"/>
      <c r="E86" s="826"/>
      <c r="F86" s="826"/>
      <c r="G86" s="826"/>
      <c r="H86" s="826"/>
      <c r="I86" s="826"/>
      <c r="J86" s="826"/>
      <c r="K86" s="826"/>
      <c r="L86" s="826"/>
      <c r="M86" s="827"/>
      <c r="N86" s="52">
        <f>L83+L84+L85</f>
        <v>30956.423359808457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134144.50122583666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45</v>
      </c>
      <c r="N37" s="272">
        <f>K37/M37</f>
        <v>3917.3983586459963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8846.6776400927338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57200.505407797056</v>
      </c>
      <c r="N48" s="272">
        <f>K48*M48</f>
        <v>74360.657030136179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74360.657030136179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85424.764514254071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17084.952902850815</v>
      </c>
      <c r="M83" s="861"/>
      <c r="N83" s="51"/>
    </row>
    <row r="84" spans="1:14">
      <c r="B84" s="89" t="s">
        <v>973</v>
      </c>
      <c r="C84" s="90"/>
      <c r="D84" s="90"/>
      <c r="E84" s="90"/>
      <c r="F84" s="90"/>
      <c r="G84" s="90"/>
      <c r="H84" s="90"/>
      <c r="I84" s="87"/>
      <c r="J84" s="88"/>
      <c r="K84" s="304">
        <v>0.05</v>
      </c>
      <c r="L84" s="860">
        <f>N78*K84</f>
        <v>4271.2382257127038</v>
      </c>
      <c r="M84" s="861"/>
      <c r="N84" s="51"/>
    </row>
    <row r="85" spans="1:14" ht="15.75" thickBot="1">
      <c r="B85" s="91" t="s">
        <v>974</v>
      </c>
      <c r="C85" s="92"/>
      <c r="D85" s="92"/>
      <c r="E85" s="92"/>
      <c r="F85" s="92"/>
      <c r="G85" s="92"/>
      <c r="H85" s="92"/>
      <c r="I85" s="93"/>
      <c r="J85" s="94"/>
      <c r="K85" s="305">
        <v>0.05</v>
      </c>
      <c r="L85" s="862">
        <f>N78*K85</f>
        <v>4271.2382257127038</v>
      </c>
      <c r="M85" s="863"/>
      <c r="N85" s="51"/>
    </row>
    <row r="86" spans="1:14" ht="15.75" thickBot="1">
      <c r="B86" s="825" t="s">
        <v>953</v>
      </c>
      <c r="C86" s="826"/>
      <c r="D86" s="826"/>
      <c r="E86" s="826"/>
      <c r="F86" s="826"/>
      <c r="G86" s="826"/>
      <c r="H86" s="826"/>
      <c r="I86" s="826"/>
      <c r="J86" s="826"/>
      <c r="K86" s="826"/>
      <c r="L86" s="826"/>
      <c r="M86" s="827"/>
      <c r="N86" s="52">
        <f>L83+L84+L85</f>
        <v>25627.429354276221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111052.19386853029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429.70056747498398</v>
      </c>
      <c r="N48" s="272">
        <f>K48*M48</f>
        <v>429.70056747498398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429.70056747498398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429.70056747498398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85.940113494996808</v>
      </c>
      <c r="M83" s="861"/>
      <c r="N83" s="51"/>
    </row>
    <row r="84" spans="1:14">
      <c r="B84" s="89" t="s">
        <v>973</v>
      </c>
      <c r="C84" s="90"/>
      <c r="D84" s="90"/>
      <c r="E84" s="90"/>
      <c r="F84" s="90"/>
      <c r="G84" s="90"/>
      <c r="H84" s="90"/>
      <c r="I84" s="87"/>
      <c r="J84" s="88"/>
      <c r="K84" s="304">
        <v>0.05</v>
      </c>
      <c r="L84" s="860">
        <f>N78*K84</f>
        <v>21.485028373749202</v>
      </c>
      <c r="M84" s="861"/>
      <c r="N84" s="51"/>
    </row>
    <row r="85" spans="1:14" ht="15.75" thickBot="1">
      <c r="B85" s="91" t="s">
        <v>974</v>
      </c>
      <c r="C85" s="92"/>
      <c r="D85" s="92"/>
      <c r="E85" s="92"/>
      <c r="F85" s="92"/>
      <c r="G85" s="92"/>
      <c r="H85" s="92"/>
      <c r="I85" s="93"/>
      <c r="J85" s="94"/>
      <c r="K85" s="305">
        <v>0.05</v>
      </c>
      <c r="L85" s="862">
        <f>N78*K85</f>
        <v>21.485028373749202</v>
      </c>
      <c r="M85" s="863"/>
      <c r="N85" s="51"/>
    </row>
    <row r="86" spans="1:14" ht="15.75" thickBot="1">
      <c r="B86" s="825" t="s">
        <v>953</v>
      </c>
      <c r="C86" s="826"/>
      <c r="D86" s="826"/>
      <c r="E86" s="826"/>
      <c r="F86" s="826"/>
      <c r="G86" s="826"/>
      <c r="H86" s="826"/>
      <c r="I86" s="826"/>
      <c r="J86" s="826"/>
      <c r="K86" s="826"/>
      <c r="L86" s="826"/>
      <c r="M86" s="827"/>
      <c r="N86" s="52">
        <f>L83+L84+L85</f>
        <v>128.91017024249521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558.6107377174792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45</v>
      </c>
      <c r="N37" s="272">
        <f>K37/M37</f>
        <v>3917.3983586459963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8846.6776400927338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57200.505407797056</v>
      </c>
      <c r="N48" s="272">
        <f>K48*M48</f>
        <v>74360.657030136179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429.70056747498398</v>
      </c>
      <c r="N49" s="272">
        <f>K49*M49</f>
        <v>38673.05107274856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113033.70810288473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124097.81558700262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24819.563117400525</v>
      </c>
      <c r="M83" s="861"/>
      <c r="N83" s="51"/>
    </row>
    <row r="84" spans="1:14">
      <c r="B84" s="89" t="s">
        <v>973</v>
      </c>
      <c r="C84" s="90"/>
      <c r="D84" s="90"/>
      <c r="E84" s="90"/>
      <c r="F84" s="90"/>
      <c r="G84" s="90"/>
      <c r="H84" s="90"/>
      <c r="I84" s="87"/>
      <c r="J84" s="88"/>
      <c r="K84" s="304">
        <v>0.05</v>
      </c>
      <c r="L84" s="860">
        <f>N78*K84</f>
        <v>6204.8907793501312</v>
      </c>
      <c r="M84" s="861"/>
      <c r="N84" s="51"/>
    </row>
    <row r="85" spans="1:14" ht="15.75" thickBot="1">
      <c r="B85" s="91" t="s">
        <v>974</v>
      </c>
      <c r="C85" s="92"/>
      <c r="D85" s="92"/>
      <c r="E85" s="92"/>
      <c r="F85" s="92"/>
      <c r="G85" s="92"/>
      <c r="H85" s="92"/>
      <c r="I85" s="93"/>
      <c r="J85" s="94"/>
      <c r="K85" s="305">
        <v>0.05</v>
      </c>
      <c r="L85" s="862">
        <f>N78*K85</f>
        <v>6204.8907793501312</v>
      </c>
      <c r="M85" s="863"/>
      <c r="N85" s="51"/>
    </row>
    <row r="86" spans="1:14" ht="15.75" thickBot="1">
      <c r="B86" s="825" t="s">
        <v>953</v>
      </c>
      <c r="C86" s="826"/>
      <c r="D86" s="826"/>
      <c r="E86" s="826"/>
      <c r="F86" s="826"/>
      <c r="G86" s="826"/>
      <c r="H86" s="826"/>
      <c r="I86" s="826"/>
      <c r="J86" s="826"/>
      <c r="K86" s="826"/>
      <c r="L86" s="826"/>
      <c r="M86" s="827"/>
      <c r="N86" s="52">
        <f>L83+L84+L85</f>
        <v>37229.344676100787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161327.1602631034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45</v>
      </c>
      <c r="N37" s="272">
        <f>K37/M37</f>
        <v>3917.3983586459963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8846.6776400927338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57200.505407797056</v>
      </c>
      <c r="N48" s="272">
        <f>K48*M48</f>
        <v>74360.657030136179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429.70056747498398</v>
      </c>
      <c r="N49" s="272">
        <f>K49*M49</f>
        <v>38673.05107274856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113033.70810288473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124097.81558700262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24819.563117400525</v>
      </c>
      <c r="M83" s="861"/>
      <c r="N83" s="51"/>
    </row>
    <row r="84" spans="1:14">
      <c r="B84" s="89" t="s">
        <v>973</v>
      </c>
      <c r="C84" s="90"/>
      <c r="D84" s="90"/>
      <c r="E84" s="90"/>
      <c r="F84" s="90"/>
      <c r="G84" s="90"/>
      <c r="H84" s="90"/>
      <c r="I84" s="87"/>
      <c r="J84" s="88"/>
      <c r="K84" s="304">
        <v>0.05</v>
      </c>
      <c r="L84" s="860">
        <f>N78*K84</f>
        <v>6204.8907793501312</v>
      </c>
      <c r="M84" s="861"/>
      <c r="N84" s="51"/>
    </row>
    <row r="85" spans="1:14" ht="15.75" thickBot="1">
      <c r="B85" s="91" t="s">
        <v>974</v>
      </c>
      <c r="C85" s="92"/>
      <c r="D85" s="92"/>
      <c r="E85" s="92"/>
      <c r="F85" s="92"/>
      <c r="G85" s="92"/>
      <c r="H85" s="92"/>
      <c r="I85" s="93"/>
      <c r="J85" s="94"/>
      <c r="K85" s="305">
        <v>0.05</v>
      </c>
      <c r="L85" s="862">
        <f>N78*K85</f>
        <v>6204.8907793501312</v>
      </c>
      <c r="M85" s="863"/>
      <c r="N85" s="51"/>
    </row>
    <row r="86" spans="1:14" ht="15.75" thickBot="1">
      <c r="B86" s="825" t="s">
        <v>953</v>
      </c>
      <c r="C86" s="826"/>
      <c r="D86" s="826"/>
      <c r="E86" s="826"/>
      <c r="F86" s="826"/>
      <c r="G86" s="826"/>
      <c r="H86" s="826"/>
      <c r="I86" s="826"/>
      <c r="J86" s="826"/>
      <c r="K86" s="826"/>
      <c r="L86" s="826"/>
      <c r="M86" s="827"/>
      <c r="N86" s="52">
        <f>L83+L84+L85</f>
        <v>37229.344676100787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161327.1602631034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45</v>
      </c>
      <c r="N37" s="272">
        <f>K37/M37</f>
        <v>3917.3983586459963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8846.6776400927338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57200.505407797056</v>
      </c>
      <c r="N48" s="272">
        <f>K48*M48</f>
        <v>74360.657030136179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74360.657030136179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85424.764514254071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17084.952902850815</v>
      </c>
      <c r="M83" s="861"/>
      <c r="N83" s="51"/>
    </row>
    <row r="84" spans="1:14">
      <c r="B84" s="89" t="s">
        <v>973</v>
      </c>
      <c r="C84" s="90"/>
      <c r="D84" s="90"/>
      <c r="E84" s="90"/>
      <c r="F84" s="90"/>
      <c r="G84" s="90"/>
      <c r="H84" s="90"/>
      <c r="I84" s="87"/>
      <c r="J84" s="88"/>
      <c r="K84" s="304">
        <v>0.05</v>
      </c>
      <c r="L84" s="860">
        <f>N78*K84</f>
        <v>4271.2382257127038</v>
      </c>
      <c r="M84" s="861"/>
      <c r="N84" s="51"/>
    </row>
    <row r="85" spans="1:14" ht="15.75" thickBot="1">
      <c r="B85" s="91" t="s">
        <v>974</v>
      </c>
      <c r="C85" s="92"/>
      <c r="D85" s="92"/>
      <c r="E85" s="92"/>
      <c r="F85" s="92"/>
      <c r="G85" s="92"/>
      <c r="H85" s="92"/>
      <c r="I85" s="93"/>
      <c r="J85" s="94"/>
      <c r="K85" s="305">
        <v>0.05</v>
      </c>
      <c r="L85" s="862">
        <f>N78*K85</f>
        <v>4271.2382257127038</v>
      </c>
      <c r="M85" s="863"/>
      <c r="N85" s="51"/>
    </row>
    <row r="86" spans="1:14" ht="15.75" thickBot="1">
      <c r="B86" s="825" t="s">
        <v>953</v>
      </c>
      <c r="C86" s="826"/>
      <c r="D86" s="826"/>
      <c r="E86" s="826"/>
      <c r="F86" s="826"/>
      <c r="G86" s="826"/>
      <c r="H86" s="826"/>
      <c r="I86" s="826"/>
      <c r="J86" s="826"/>
      <c r="K86" s="826"/>
      <c r="L86" s="826"/>
      <c r="M86" s="827"/>
      <c r="N86" s="52">
        <f>L83+L84+L85</f>
        <v>25627.429354276221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111052.19386853029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45</v>
      </c>
      <c r="N36" s="272">
        <f>K36/M36</f>
        <v>1814.4057025619466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176282.92613906984</v>
      </c>
      <c r="L37" s="270"/>
      <c r="M37" s="271">
        <v>45</v>
      </c>
      <c r="N37" s="272">
        <f>K37/M37</f>
        <v>3917.3983586459963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139900.62574529758</v>
      </c>
      <c r="L38" s="270"/>
      <c r="M38" s="271">
        <v>45</v>
      </c>
      <c r="N38" s="272">
        <f>K38/M38</f>
        <v>3108.9027943399465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8846.6776400927338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57200.505407797056</v>
      </c>
      <c r="N48" s="272">
        <f>K48*M48</f>
        <v>74360.657030136179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74360.657030136179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85424.764514254071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17084.952902850815</v>
      </c>
      <c r="M83" s="861"/>
      <c r="N83" s="51"/>
    </row>
    <row r="84" spans="1:14">
      <c r="B84" s="89" t="s">
        <v>973</v>
      </c>
      <c r="C84" s="90"/>
      <c r="D84" s="90"/>
      <c r="E84" s="90"/>
      <c r="F84" s="90"/>
      <c r="G84" s="90"/>
      <c r="H84" s="90"/>
      <c r="I84" s="87"/>
      <c r="J84" s="88"/>
      <c r="K84" s="304">
        <v>0.05</v>
      </c>
      <c r="L84" s="860">
        <f>N78*K84</f>
        <v>4271.2382257127038</v>
      </c>
      <c r="M84" s="861"/>
      <c r="N84" s="51"/>
    </row>
    <row r="85" spans="1:14" ht="15.75" thickBot="1">
      <c r="B85" s="91" t="s">
        <v>974</v>
      </c>
      <c r="C85" s="92"/>
      <c r="D85" s="92"/>
      <c r="E85" s="92"/>
      <c r="F85" s="92"/>
      <c r="G85" s="92"/>
      <c r="H85" s="92"/>
      <c r="I85" s="93"/>
      <c r="J85" s="94"/>
      <c r="K85" s="305">
        <v>0.05</v>
      </c>
      <c r="L85" s="862">
        <f>N78*K85</f>
        <v>4271.2382257127038</v>
      </c>
      <c r="M85" s="863"/>
      <c r="N85" s="51"/>
    </row>
    <row r="86" spans="1:14" ht="15.75" thickBot="1">
      <c r="B86" s="825" t="s">
        <v>953</v>
      </c>
      <c r="C86" s="826"/>
      <c r="D86" s="826"/>
      <c r="E86" s="826"/>
      <c r="F86" s="826"/>
      <c r="G86" s="826"/>
      <c r="H86" s="826"/>
      <c r="I86" s="826"/>
      <c r="J86" s="826"/>
      <c r="K86" s="826"/>
      <c r="L86" s="826"/>
      <c r="M86" s="827"/>
      <c r="N86" s="52">
        <f>L83+L84+L85</f>
        <v>25627.429354276221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111052.19386853029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429.70056747498398</v>
      </c>
      <c r="N48" s="272">
        <f>K48*M48</f>
        <v>429.70056747498398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429.70056747498398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429.70056747498398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85.940113494996808</v>
      </c>
      <c r="M83" s="861"/>
      <c r="N83" s="51"/>
    </row>
    <row r="84" spans="1:14">
      <c r="B84" s="89" t="s">
        <v>973</v>
      </c>
      <c r="C84" s="90"/>
      <c r="D84" s="90"/>
      <c r="E84" s="90"/>
      <c r="F84" s="90"/>
      <c r="G84" s="90"/>
      <c r="H84" s="90"/>
      <c r="I84" s="87"/>
      <c r="J84" s="88"/>
      <c r="K84" s="304">
        <v>0.05</v>
      </c>
      <c r="L84" s="860">
        <f>N78*K84</f>
        <v>21.485028373749202</v>
      </c>
      <c r="M84" s="861"/>
      <c r="N84" s="51"/>
    </row>
    <row r="85" spans="1:14" ht="15.75" thickBot="1">
      <c r="B85" s="91" t="s">
        <v>974</v>
      </c>
      <c r="C85" s="92"/>
      <c r="D85" s="92"/>
      <c r="E85" s="92"/>
      <c r="F85" s="92"/>
      <c r="G85" s="92"/>
      <c r="H85" s="92"/>
      <c r="I85" s="93"/>
      <c r="J85" s="94"/>
      <c r="K85" s="305">
        <v>0.05</v>
      </c>
      <c r="L85" s="862">
        <f>N78*K85</f>
        <v>21.485028373749202</v>
      </c>
      <c r="M85" s="863"/>
      <c r="N85" s="51"/>
    </row>
    <row r="86" spans="1:14" ht="15.75" thickBot="1">
      <c r="B86" s="825" t="s">
        <v>953</v>
      </c>
      <c r="C86" s="826"/>
      <c r="D86" s="826"/>
      <c r="E86" s="826"/>
      <c r="F86" s="826"/>
      <c r="G86" s="826"/>
      <c r="H86" s="826"/>
      <c r="I86" s="826"/>
      <c r="J86" s="826"/>
      <c r="K86" s="826"/>
      <c r="L86" s="826"/>
      <c r="M86" s="827"/>
      <c r="N86" s="52">
        <f>L83+L84+L85</f>
        <v>128.91017024249521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558.6107377174792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452"/>
      <c r="L30" s="801" t="s">
        <v>945</v>
      </c>
      <c r="M30" s="802"/>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1793.4271665131196</v>
      </c>
      <c r="N48" s="272">
        <f>K48*M48</f>
        <v>1793.4271665131196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1793.4271665131196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1793.4271665131196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358.68543330262395</v>
      </c>
      <c r="M83" s="861"/>
      <c r="N83" s="51"/>
    </row>
    <row r="84" spans="1:14">
      <c r="B84" s="89" t="s">
        <v>973</v>
      </c>
      <c r="C84" s="90"/>
      <c r="D84" s="90"/>
      <c r="E84" s="90"/>
      <c r="F84" s="90"/>
      <c r="G84" s="90"/>
      <c r="H84" s="90"/>
      <c r="I84" s="87"/>
      <c r="J84" s="88"/>
      <c r="K84" s="304">
        <v>0.05</v>
      </c>
      <c r="L84" s="860">
        <f>N78*K84</f>
        <v>89.671358325655987</v>
      </c>
      <c r="M84" s="861"/>
      <c r="N84" s="51"/>
    </row>
    <row r="85" spans="1:14" ht="15.75" thickBot="1">
      <c r="B85" s="91" t="s">
        <v>974</v>
      </c>
      <c r="C85" s="92"/>
      <c r="D85" s="92"/>
      <c r="E85" s="92"/>
      <c r="F85" s="92"/>
      <c r="G85" s="92"/>
      <c r="H85" s="92"/>
      <c r="I85" s="93"/>
      <c r="J85" s="94"/>
      <c r="K85" s="305">
        <v>0.05</v>
      </c>
      <c r="L85" s="862">
        <f>N78*K85</f>
        <v>89.671358325655987</v>
      </c>
      <c r="M85" s="863"/>
      <c r="N85" s="51"/>
    </row>
    <row r="86" spans="1:14" ht="15.75" thickBot="1">
      <c r="B86" s="825" t="s">
        <v>953</v>
      </c>
      <c r="C86" s="826"/>
      <c r="D86" s="826"/>
      <c r="E86" s="826"/>
      <c r="F86" s="826"/>
      <c r="G86" s="826"/>
      <c r="H86" s="826"/>
      <c r="I86" s="826"/>
      <c r="J86" s="826"/>
      <c r="K86" s="826"/>
      <c r="L86" s="826"/>
      <c r="M86" s="827"/>
      <c r="N86" s="52">
        <f>L83+L84+L85</f>
        <v>538.02814995393589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2331.4553164670556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1737.1981746464414</v>
      </c>
      <c r="N48" s="272">
        <f>K48*M48</f>
        <v>1737.1981746464414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1737.1981746464414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1737.1981746464414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347.43963492928833</v>
      </c>
      <c r="M83" s="861"/>
      <c r="N83" s="51"/>
    </row>
    <row r="84" spans="1:14">
      <c r="B84" s="89" t="s">
        <v>973</v>
      </c>
      <c r="C84" s="90"/>
      <c r="D84" s="90"/>
      <c r="E84" s="90"/>
      <c r="F84" s="90"/>
      <c r="G84" s="90"/>
      <c r="H84" s="90"/>
      <c r="I84" s="87"/>
      <c r="J84" s="88"/>
      <c r="K84" s="304">
        <v>0.05</v>
      </c>
      <c r="L84" s="860">
        <f>N78*K84</f>
        <v>86.859908732322083</v>
      </c>
      <c r="M84" s="861"/>
      <c r="N84" s="51"/>
    </row>
    <row r="85" spans="1:14" ht="15.75" thickBot="1">
      <c r="B85" s="91" t="s">
        <v>974</v>
      </c>
      <c r="C85" s="92"/>
      <c r="D85" s="92"/>
      <c r="E85" s="92"/>
      <c r="F85" s="92"/>
      <c r="G85" s="92"/>
      <c r="H85" s="92"/>
      <c r="I85" s="93"/>
      <c r="J85" s="94"/>
      <c r="K85" s="305">
        <v>0.05</v>
      </c>
      <c r="L85" s="862">
        <f>N78*K85</f>
        <v>86.859908732322083</v>
      </c>
      <c r="M85" s="863"/>
      <c r="N85" s="51"/>
    </row>
    <row r="86" spans="1:14" ht="15.75" thickBot="1">
      <c r="B86" s="825" t="s">
        <v>953</v>
      </c>
      <c r="C86" s="826"/>
      <c r="D86" s="826"/>
      <c r="E86" s="826"/>
      <c r="F86" s="826"/>
      <c r="G86" s="826"/>
      <c r="H86" s="826"/>
      <c r="I86" s="826"/>
      <c r="J86" s="826"/>
      <c r="K86" s="826"/>
      <c r="L86" s="826"/>
      <c r="M86" s="827"/>
      <c r="N86" s="52">
        <f>L83+L84+L85</f>
        <v>521.1594523939325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2258.3576270403737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1660.8378153213232</v>
      </c>
      <c r="N48" s="272">
        <f>K48*M48</f>
        <v>1660.8378153213232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1660.8378153213232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1660.8378153213232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332.16756306426464</v>
      </c>
      <c r="M83" s="861"/>
      <c r="N83" s="51"/>
    </row>
    <row r="84" spans="1:14">
      <c r="B84" s="89" t="s">
        <v>973</v>
      </c>
      <c r="C84" s="90"/>
      <c r="D84" s="90"/>
      <c r="E84" s="90"/>
      <c r="F84" s="90"/>
      <c r="G84" s="90"/>
      <c r="H84" s="90"/>
      <c r="I84" s="87"/>
      <c r="J84" s="88"/>
      <c r="K84" s="304">
        <v>0.05</v>
      </c>
      <c r="L84" s="860">
        <f>N78*K84</f>
        <v>83.04189076606616</v>
      </c>
      <c r="M84" s="861"/>
      <c r="N84" s="51"/>
    </row>
    <row r="85" spans="1:14" ht="15.75" thickBot="1">
      <c r="B85" s="91" t="s">
        <v>974</v>
      </c>
      <c r="C85" s="92"/>
      <c r="D85" s="92"/>
      <c r="E85" s="92"/>
      <c r="F85" s="92"/>
      <c r="G85" s="92"/>
      <c r="H85" s="92"/>
      <c r="I85" s="93"/>
      <c r="J85" s="94"/>
      <c r="K85" s="305">
        <v>0.05</v>
      </c>
      <c r="L85" s="862">
        <f>N78*K85</f>
        <v>83.04189076606616</v>
      </c>
      <c r="M85" s="863"/>
      <c r="N85" s="51"/>
    </row>
    <row r="86" spans="1:14" ht="15.75" thickBot="1">
      <c r="B86" s="825" t="s">
        <v>953</v>
      </c>
      <c r="C86" s="826"/>
      <c r="D86" s="826"/>
      <c r="E86" s="826"/>
      <c r="F86" s="826"/>
      <c r="G86" s="826"/>
      <c r="H86" s="826"/>
      <c r="I86" s="826"/>
      <c r="J86" s="826"/>
      <c r="K86" s="826"/>
      <c r="L86" s="826"/>
      <c r="M86" s="827"/>
      <c r="N86" s="52">
        <f>L83+L84+L85</f>
        <v>498.25134459639696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2159.0891599177203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2023.5495221156352</v>
      </c>
      <c r="N48" s="272">
        <f>K48*M48</f>
        <v>2023.5495221156352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2023.5495221156352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2023.5495221156352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404.70990442312706</v>
      </c>
      <c r="M83" s="861"/>
      <c r="N83" s="51"/>
    </row>
    <row r="84" spans="1:14">
      <c r="B84" s="89" t="s">
        <v>973</v>
      </c>
      <c r="C84" s="90"/>
      <c r="D84" s="90"/>
      <c r="E84" s="90"/>
      <c r="F84" s="90"/>
      <c r="G84" s="90"/>
      <c r="H84" s="90"/>
      <c r="I84" s="87"/>
      <c r="J84" s="88"/>
      <c r="K84" s="304">
        <v>0.05</v>
      </c>
      <c r="L84" s="860">
        <f>N78*K84</f>
        <v>101.17747610578176</v>
      </c>
      <c r="M84" s="861"/>
      <c r="N84" s="51"/>
    </row>
    <row r="85" spans="1:14" ht="15.75" thickBot="1">
      <c r="B85" s="91" t="s">
        <v>974</v>
      </c>
      <c r="C85" s="92"/>
      <c r="D85" s="92"/>
      <c r="E85" s="92"/>
      <c r="F85" s="92"/>
      <c r="G85" s="92"/>
      <c r="H85" s="92"/>
      <c r="I85" s="93"/>
      <c r="J85" s="94"/>
      <c r="K85" s="305">
        <v>0.05</v>
      </c>
      <c r="L85" s="862">
        <f>N78*K85</f>
        <v>101.17747610578176</v>
      </c>
      <c r="M85" s="863"/>
      <c r="N85" s="51"/>
    </row>
    <row r="86" spans="1:14" ht="15.75" thickBot="1">
      <c r="B86" s="825" t="s">
        <v>953</v>
      </c>
      <c r="C86" s="826"/>
      <c r="D86" s="826"/>
      <c r="E86" s="826"/>
      <c r="F86" s="826"/>
      <c r="G86" s="826"/>
      <c r="H86" s="826"/>
      <c r="I86" s="826"/>
      <c r="J86" s="826"/>
      <c r="K86" s="826"/>
      <c r="L86" s="826"/>
      <c r="M86" s="827"/>
      <c r="N86" s="52">
        <f>L83+L84+L85</f>
        <v>607.06485663469061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2630.6143787503261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2098.1744187288191</v>
      </c>
      <c r="N48" s="272">
        <f>K48*M48</f>
        <v>2098.1744187288191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2098.1744187288191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2098.1744187288191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419.63488374576383</v>
      </c>
      <c r="M83" s="861"/>
      <c r="N83" s="51"/>
    </row>
    <row r="84" spans="1:14">
      <c r="B84" s="89" t="s">
        <v>973</v>
      </c>
      <c r="C84" s="90"/>
      <c r="D84" s="90"/>
      <c r="E84" s="90"/>
      <c r="F84" s="90"/>
      <c r="G84" s="90"/>
      <c r="H84" s="90"/>
      <c r="I84" s="87"/>
      <c r="J84" s="88"/>
      <c r="K84" s="304">
        <v>0.05</v>
      </c>
      <c r="L84" s="860">
        <f>N78*K84</f>
        <v>104.90872093644096</v>
      </c>
      <c r="M84" s="861"/>
      <c r="N84" s="51"/>
    </row>
    <row r="85" spans="1:14" ht="15.75" thickBot="1">
      <c r="B85" s="91" t="s">
        <v>974</v>
      </c>
      <c r="C85" s="92"/>
      <c r="D85" s="92"/>
      <c r="E85" s="92"/>
      <c r="F85" s="92"/>
      <c r="G85" s="92"/>
      <c r="H85" s="92"/>
      <c r="I85" s="93"/>
      <c r="J85" s="94"/>
      <c r="K85" s="305">
        <v>0.05</v>
      </c>
      <c r="L85" s="862">
        <f>N78*K85</f>
        <v>104.90872093644096</v>
      </c>
      <c r="M85" s="863"/>
      <c r="N85" s="51"/>
    </row>
    <row r="86" spans="1:14" ht="15.75" thickBot="1">
      <c r="B86" s="825" t="s">
        <v>953</v>
      </c>
      <c r="C86" s="826"/>
      <c r="D86" s="826"/>
      <c r="E86" s="826"/>
      <c r="F86" s="826"/>
      <c r="G86" s="826"/>
      <c r="H86" s="826"/>
      <c r="I86" s="826"/>
      <c r="J86" s="826"/>
      <c r="K86" s="826"/>
      <c r="L86" s="826"/>
      <c r="M86" s="827"/>
      <c r="N86" s="52">
        <f>L83+L84+L85</f>
        <v>629.45232561864577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2727.6267443474649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2717.7346068894381</v>
      </c>
      <c r="N48" s="272">
        <f>K48*M48</f>
        <v>2717.7346068894381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2717.7346068894381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2717.7346068894381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543.54692137788766</v>
      </c>
      <c r="M83" s="861"/>
      <c r="N83" s="51"/>
    </row>
    <row r="84" spans="1:14">
      <c r="B84" s="89" t="s">
        <v>973</v>
      </c>
      <c r="C84" s="90"/>
      <c r="D84" s="90"/>
      <c r="E84" s="90"/>
      <c r="F84" s="90"/>
      <c r="G84" s="90"/>
      <c r="H84" s="90"/>
      <c r="I84" s="87"/>
      <c r="J84" s="88"/>
      <c r="K84" s="304">
        <v>0.05</v>
      </c>
      <c r="L84" s="860">
        <f>N78*K84</f>
        <v>135.88673034447191</v>
      </c>
      <c r="M84" s="861"/>
      <c r="N84" s="51"/>
    </row>
    <row r="85" spans="1:14" ht="15.75" thickBot="1">
      <c r="B85" s="91" t="s">
        <v>974</v>
      </c>
      <c r="C85" s="92"/>
      <c r="D85" s="92"/>
      <c r="E85" s="92"/>
      <c r="F85" s="92"/>
      <c r="G85" s="92"/>
      <c r="H85" s="92"/>
      <c r="I85" s="93"/>
      <c r="J85" s="94"/>
      <c r="K85" s="305">
        <v>0.05</v>
      </c>
      <c r="L85" s="862">
        <f>N78*K85</f>
        <v>135.88673034447191</v>
      </c>
      <c r="M85" s="863"/>
      <c r="N85" s="51"/>
    </row>
    <row r="86" spans="1:14" ht="15.75" thickBot="1">
      <c r="B86" s="825" t="s">
        <v>953</v>
      </c>
      <c r="C86" s="826"/>
      <c r="D86" s="826"/>
      <c r="E86" s="826"/>
      <c r="F86" s="826"/>
      <c r="G86" s="826"/>
      <c r="H86" s="826"/>
      <c r="I86" s="826"/>
      <c r="J86" s="826"/>
      <c r="K86" s="826"/>
      <c r="L86" s="826"/>
      <c r="M86" s="827"/>
      <c r="N86" s="52">
        <f>L83+L84+L85</f>
        <v>815.3203820668316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3533.0549889562699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2020.0785966917663</v>
      </c>
      <c r="N48" s="272">
        <f>K48*M48</f>
        <v>2020.0785966917663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2020.0785966917663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2020.0785966917663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404.01571933835328</v>
      </c>
      <c r="M83" s="861"/>
      <c r="N83" s="51"/>
    </row>
    <row r="84" spans="1:14">
      <c r="B84" s="89" t="s">
        <v>973</v>
      </c>
      <c r="C84" s="90"/>
      <c r="D84" s="90"/>
      <c r="E84" s="90"/>
      <c r="F84" s="90"/>
      <c r="G84" s="90"/>
      <c r="H84" s="90"/>
      <c r="I84" s="87"/>
      <c r="J84" s="88"/>
      <c r="K84" s="304">
        <v>0.05</v>
      </c>
      <c r="L84" s="860">
        <f>N78*K84</f>
        <v>101.00392983458832</v>
      </c>
      <c r="M84" s="861"/>
      <c r="N84" s="51"/>
    </row>
    <row r="85" spans="1:14" ht="15.75" thickBot="1">
      <c r="B85" s="91" t="s">
        <v>974</v>
      </c>
      <c r="C85" s="92"/>
      <c r="D85" s="92"/>
      <c r="E85" s="92"/>
      <c r="F85" s="92"/>
      <c r="G85" s="92"/>
      <c r="H85" s="92"/>
      <c r="I85" s="93"/>
      <c r="J85" s="94"/>
      <c r="K85" s="305">
        <v>0.05</v>
      </c>
      <c r="L85" s="862">
        <f>N78*K85</f>
        <v>101.00392983458832</v>
      </c>
      <c r="M85" s="863"/>
      <c r="N85" s="51"/>
    </row>
    <row r="86" spans="1:14" ht="15.75" thickBot="1">
      <c r="B86" s="825" t="s">
        <v>953</v>
      </c>
      <c r="C86" s="826"/>
      <c r="D86" s="826"/>
      <c r="E86" s="826"/>
      <c r="F86" s="826"/>
      <c r="G86" s="826"/>
      <c r="H86" s="826"/>
      <c r="I86" s="826"/>
      <c r="J86" s="826"/>
      <c r="K86" s="826"/>
      <c r="L86" s="826"/>
      <c r="M86" s="827"/>
      <c r="N86" s="52">
        <f>L83+L84+L85</f>
        <v>606.02357900752997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2626.1021756992964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2570.914461459779</v>
      </c>
      <c r="N48" s="272">
        <f>K48*M48</f>
        <v>2570.914461459779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2570.914461459779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2570.914461459779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514.1828922919558</v>
      </c>
      <c r="M83" s="861"/>
      <c r="N83" s="51"/>
    </row>
    <row r="84" spans="1:14">
      <c r="B84" s="89" t="s">
        <v>973</v>
      </c>
      <c r="C84" s="90"/>
      <c r="D84" s="90"/>
      <c r="E84" s="90"/>
      <c r="F84" s="90"/>
      <c r="G84" s="90"/>
      <c r="H84" s="90"/>
      <c r="I84" s="87"/>
      <c r="J84" s="88"/>
      <c r="K84" s="304">
        <v>0.05</v>
      </c>
      <c r="L84" s="860">
        <f>N78*K84</f>
        <v>128.54572307298895</v>
      </c>
      <c r="M84" s="861"/>
      <c r="N84" s="51"/>
    </row>
    <row r="85" spans="1:14" ht="15.75" thickBot="1">
      <c r="B85" s="91" t="s">
        <v>974</v>
      </c>
      <c r="C85" s="92"/>
      <c r="D85" s="92"/>
      <c r="E85" s="92"/>
      <c r="F85" s="92"/>
      <c r="G85" s="92"/>
      <c r="H85" s="92"/>
      <c r="I85" s="93"/>
      <c r="J85" s="94"/>
      <c r="K85" s="305">
        <v>0.05</v>
      </c>
      <c r="L85" s="862">
        <f>N78*K85</f>
        <v>128.54572307298895</v>
      </c>
      <c r="M85" s="863"/>
      <c r="N85" s="51"/>
    </row>
    <row r="86" spans="1:14" ht="15.75" thickBot="1">
      <c r="B86" s="825" t="s">
        <v>953</v>
      </c>
      <c r="C86" s="826"/>
      <c r="D86" s="826"/>
      <c r="E86" s="826"/>
      <c r="F86" s="826"/>
      <c r="G86" s="826"/>
      <c r="H86" s="826"/>
      <c r="I86" s="826"/>
      <c r="J86" s="826"/>
      <c r="K86" s="826"/>
      <c r="L86" s="826"/>
      <c r="M86" s="827"/>
      <c r="N86" s="52">
        <f>L83+L84+L85</f>
        <v>771.27433843793369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3342.1887998977127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2810.4083157067407</v>
      </c>
      <c r="N48" s="272">
        <f>K48*M48</f>
        <v>2810.4083157067407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2810.4083157067407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2810.4083157067407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562.08166314134814</v>
      </c>
      <c r="M83" s="861"/>
      <c r="N83" s="51"/>
    </row>
    <row r="84" spans="1:14">
      <c r="B84" s="89" t="s">
        <v>973</v>
      </c>
      <c r="C84" s="90"/>
      <c r="D84" s="90"/>
      <c r="E84" s="90"/>
      <c r="F84" s="90"/>
      <c r="G84" s="90"/>
      <c r="H84" s="90"/>
      <c r="I84" s="87"/>
      <c r="J84" s="88"/>
      <c r="K84" s="304">
        <v>0.05</v>
      </c>
      <c r="L84" s="860">
        <f>N78*K84</f>
        <v>140.52041578533704</v>
      </c>
      <c r="M84" s="861"/>
      <c r="N84" s="51"/>
    </row>
    <row r="85" spans="1:14" ht="15.75" thickBot="1">
      <c r="B85" s="91" t="s">
        <v>974</v>
      </c>
      <c r="C85" s="92"/>
      <c r="D85" s="92"/>
      <c r="E85" s="92"/>
      <c r="F85" s="92"/>
      <c r="G85" s="92"/>
      <c r="H85" s="92"/>
      <c r="I85" s="93"/>
      <c r="J85" s="94"/>
      <c r="K85" s="305">
        <v>0.05</v>
      </c>
      <c r="L85" s="862">
        <f>N78*K85</f>
        <v>140.52041578533704</v>
      </c>
      <c r="M85" s="863"/>
      <c r="N85" s="51"/>
    </row>
    <row r="86" spans="1:14" ht="15.75" thickBot="1">
      <c r="B86" s="825" t="s">
        <v>953</v>
      </c>
      <c r="C86" s="826"/>
      <c r="D86" s="826"/>
      <c r="E86" s="826"/>
      <c r="F86" s="826"/>
      <c r="G86" s="826"/>
      <c r="H86" s="826"/>
      <c r="I86" s="826"/>
      <c r="J86" s="826"/>
      <c r="K86" s="826"/>
      <c r="L86" s="826"/>
      <c r="M86" s="827"/>
      <c r="N86" s="52">
        <f>L83+L84+L85</f>
        <v>843.12249471202222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3653.5308104187629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2912.1064306261028</v>
      </c>
      <c r="N48" s="272">
        <f>K48*M48</f>
        <v>2912.1064306261028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2912.1064306261028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2912.1064306261028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582.4212861252206</v>
      </c>
      <c r="M83" s="861"/>
      <c r="N83" s="51"/>
    </row>
    <row r="84" spans="1:14">
      <c r="B84" s="89" t="s">
        <v>973</v>
      </c>
      <c r="C84" s="90"/>
      <c r="D84" s="90"/>
      <c r="E84" s="90"/>
      <c r="F84" s="90"/>
      <c r="G84" s="90"/>
      <c r="H84" s="90"/>
      <c r="I84" s="87"/>
      <c r="J84" s="88"/>
      <c r="K84" s="304">
        <v>0.05</v>
      </c>
      <c r="L84" s="860">
        <f>N78*K84</f>
        <v>145.60532153130515</v>
      </c>
      <c r="M84" s="861"/>
      <c r="N84" s="51"/>
    </row>
    <row r="85" spans="1:14" ht="15.75" thickBot="1">
      <c r="B85" s="91" t="s">
        <v>974</v>
      </c>
      <c r="C85" s="92"/>
      <c r="D85" s="92"/>
      <c r="E85" s="92"/>
      <c r="F85" s="92"/>
      <c r="G85" s="92"/>
      <c r="H85" s="92"/>
      <c r="I85" s="93"/>
      <c r="J85" s="94"/>
      <c r="K85" s="305">
        <v>0.05</v>
      </c>
      <c r="L85" s="862">
        <f>N78*K85</f>
        <v>145.60532153130515</v>
      </c>
      <c r="M85" s="863"/>
      <c r="N85" s="51"/>
    </row>
    <row r="86" spans="1:14" ht="15.75" thickBot="1">
      <c r="B86" s="825" t="s">
        <v>953</v>
      </c>
      <c r="C86" s="826"/>
      <c r="D86" s="826"/>
      <c r="E86" s="826"/>
      <c r="F86" s="826"/>
      <c r="G86" s="826"/>
      <c r="H86" s="826"/>
      <c r="I86" s="826"/>
      <c r="J86" s="826"/>
      <c r="K86" s="826"/>
      <c r="L86" s="826"/>
      <c r="M86" s="827"/>
      <c r="N86" s="52">
        <f>L83+L84+L85</f>
        <v>873.63192918783102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3785.738359813934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2898.222728930627</v>
      </c>
      <c r="N48" s="272">
        <f>K48*M48</f>
        <v>2898.222728930627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2898.222728930627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2898.222728930627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579.64454578612538</v>
      </c>
      <c r="M83" s="861"/>
      <c r="N83" s="51"/>
    </row>
    <row r="84" spans="1:14">
      <c r="B84" s="89" t="s">
        <v>973</v>
      </c>
      <c r="C84" s="90"/>
      <c r="D84" s="90"/>
      <c r="E84" s="90"/>
      <c r="F84" s="90"/>
      <c r="G84" s="90"/>
      <c r="H84" s="90"/>
      <c r="I84" s="87"/>
      <c r="J84" s="88"/>
      <c r="K84" s="304">
        <v>0.05</v>
      </c>
      <c r="L84" s="860">
        <f>N78*K84</f>
        <v>144.91113644653134</v>
      </c>
      <c r="M84" s="861"/>
      <c r="N84" s="51"/>
    </row>
    <row r="85" spans="1:14" ht="15.75" thickBot="1">
      <c r="B85" s="91" t="s">
        <v>974</v>
      </c>
      <c r="C85" s="92"/>
      <c r="D85" s="92"/>
      <c r="E85" s="92"/>
      <c r="F85" s="92"/>
      <c r="G85" s="92"/>
      <c r="H85" s="92"/>
      <c r="I85" s="93"/>
      <c r="J85" s="94"/>
      <c r="K85" s="305">
        <v>0.05</v>
      </c>
      <c r="L85" s="862">
        <f>N78*K85</f>
        <v>144.91113644653134</v>
      </c>
      <c r="M85" s="863"/>
      <c r="N85" s="51"/>
    </row>
    <row r="86" spans="1:14" ht="15.75" thickBot="1">
      <c r="B86" s="825" t="s">
        <v>953</v>
      </c>
      <c r="C86" s="826"/>
      <c r="D86" s="826"/>
      <c r="E86" s="826"/>
      <c r="F86" s="826"/>
      <c r="G86" s="826"/>
      <c r="H86" s="826"/>
      <c r="I86" s="826"/>
      <c r="J86" s="826"/>
      <c r="K86" s="826"/>
      <c r="L86" s="826"/>
      <c r="M86" s="827"/>
      <c r="N86" s="52">
        <f>L83+L84+L85</f>
        <v>869.46681867918812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3767.6895476098152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3130.7747323298508</v>
      </c>
      <c r="N48" s="272">
        <f>K48*M48</f>
        <v>3130.7747323298508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3130.7747323298508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3130.7747323298508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626.15494646597017</v>
      </c>
      <c r="M83" s="861"/>
      <c r="N83" s="51"/>
    </row>
    <row r="84" spans="1:14">
      <c r="B84" s="89" t="s">
        <v>973</v>
      </c>
      <c r="C84" s="90"/>
      <c r="D84" s="90"/>
      <c r="E84" s="90"/>
      <c r="F84" s="90"/>
      <c r="G84" s="90"/>
      <c r="H84" s="90"/>
      <c r="I84" s="87"/>
      <c r="J84" s="88"/>
      <c r="K84" s="304">
        <v>0.05</v>
      </c>
      <c r="L84" s="860">
        <f>N78*K84</f>
        <v>156.53873661649254</v>
      </c>
      <c r="M84" s="861"/>
      <c r="N84" s="51"/>
    </row>
    <row r="85" spans="1:14" ht="15.75" thickBot="1">
      <c r="B85" s="91" t="s">
        <v>974</v>
      </c>
      <c r="C85" s="92"/>
      <c r="D85" s="92"/>
      <c r="E85" s="92"/>
      <c r="F85" s="92"/>
      <c r="G85" s="92"/>
      <c r="H85" s="92"/>
      <c r="I85" s="93"/>
      <c r="J85" s="94"/>
      <c r="K85" s="305">
        <v>0.05</v>
      </c>
      <c r="L85" s="862">
        <f>N78*K85</f>
        <v>156.53873661649254</v>
      </c>
      <c r="M85" s="863"/>
      <c r="N85" s="51"/>
    </row>
    <row r="86" spans="1:14" ht="15.75" thickBot="1">
      <c r="B86" s="825" t="s">
        <v>953</v>
      </c>
      <c r="C86" s="826"/>
      <c r="D86" s="826"/>
      <c r="E86" s="826"/>
      <c r="F86" s="826"/>
      <c r="G86" s="826"/>
      <c r="H86" s="826"/>
      <c r="I86" s="826"/>
      <c r="J86" s="826"/>
      <c r="K86" s="826"/>
      <c r="L86" s="826"/>
      <c r="M86" s="827"/>
      <c r="N86" s="52">
        <f>L83+L84+L85</f>
        <v>939.23241969895525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4070.0071520288061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3130.7747323298508</v>
      </c>
      <c r="N48" s="272">
        <f>K48*M48</f>
        <v>3130.7747323298508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3130.7747323298508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3130.7747323298508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626.15494646597017</v>
      </c>
      <c r="M83" s="861"/>
      <c r="N83" s="51"/>
    </row>
    <row r="84" spans="1:14">
      <c r="B84" s="89" t="s">
        <v>973</v>
      </c>
      <c r="C84" s="90"/>
      <c r="D84" s="90"/>
      <c r="E84" s="90"/>
      <c r="F84" s="90"/>
      <c r="G84" s="90"/>
      <c r="H84" s="90"/>
      <c r="I84" s="87"/>
      <c r="J84" s="88"/>
      <c r="K84" s="304">
        <v>0.05</v>
      </c>
      <c r="L84" s="860">
        <f>N78*K84</f>
        <v>156.53873661649254</v>
      </c>
      <c r="M84" s="861"/>
      <c r="N84" s="51"/>
    </row>
    <row r="85" spans="1:14" ht="15.75" thickBot="1">
      <c r="B85" s="91" t="s">
        <v>974</v>
      </c>
      <c r="C85" s="92"/>
      <c r="D85" s="92"/>
      <c r="E85" s="92"/>
      <c r="F85" s="92"/>
      <c r="G85" s="92"/>
      <c r="H85" s="92"/>
      <c r="I85" s="93"/>
      <c r="J85" s="94"/>
      <c r="K85" s="305">
        <v>0.05</v>
      </c>
      <c r="L85" s="862">
        <f>N78*K85</f>
        <v>156.53873661649254</v>
      </c>
      <c r="M85" s="863"/>
      <c r="N85" s="51"/>
    </row>
    <row r="86" spans="1:14" ht="15.75" thickBot="1">
      <c r="B86" s="825" t="s">
        <v>953</v>
      </c>
      <c r="C86" s="826"/>
      <c r="D86" s="826"/>
      <c r="E86" s="826"/>
      <c r="F86" s="826"/>
      <c r="G86" s="826"/>
      <c r="H86" s="826"/>
      <c r="I86" s="826"/>
      <c r="J86" s="826"/>
      <c r="K86" s="826"/>
      <c r="L86" s="826"/>
      <c r="M86" s="827"/>
      <c r="N86" s="52">
        <f>L83+L84+L85</f>
        <v>939.23241969895525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4070.0071520288061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3113.4201052105059</v>
      </c>
      <c r="N48" s="272">
        <f>K48*M48</f>
        <v>3113.4201052105059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3113.4201052105059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3113.4201052105059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622.68402104210122</v>
      </c>
      <c r="M83" s="861"/>
      <c r="N83" s="51"/>
    </row>
    <row r="84" spans="1:14">
      <c r="B84" s="89" t="s">
        <v>973</v>
      </c>
      <c r="C84" s="90"/>
      <c r="D84" s="90"/>
      <c r="E84" s="90"/>
      <c r="F84" s="90"/>
      <c r="G84" s="90"/>
      <c r="H84" s="90"/>
      <c r="I84" s="87"/>
      <c r="J84" s="88"/>
      <c r="K84" s="304">
        <v>0.05</v>
      </c>
      <c r="L84" s="860">
        <f>N78*K84</f>
        <v>155.67100526052531</v>
      </c>
      <c r="M84" s="861"/>
      <c r="N84" s="51"/>
    </row>
    <row r="85" spans="1:14" ht="15.75" thickBot="1">
      <c r="B85" s="91" t="s">
        <v>974</v>
      </c>
      <c r="C85" s="92"/>
      <c r="D85" s="92"/>
      <c r="E85" s="92"/>
      <c r="F85" s="92"/>
      <c r="G85" s="92"/>
      <c r="H85" s="92"/>
      <c r="I85" s="93"/>
      <c r="J85" s="94"/>
      <c r="K85" s="305">
        <v>0.05</v>
      </c>
      <c r="L85" s="862">
        <f>N78*K85</f>
        <v>155.67100526052531</v>
      </c>
      <c r="M85" s="863"/>
      <c r="N85" s="51"/>
    </row>
    <row r="86" spans="1:14" ht="15.75" thickBot="1">
      <c r="B86" s="825" t="s">
        <v>953</v>
      </c>
      <c r="C86" s="826"/>
      <c r="D86" s="826"/>
      <c r="E86" s="826"/>
      <c r="F86" s="826"/>
      <c r="G86" s="826"/>
      <c r="H86" s="826"/>
      <c r="I86" s="826"/>
      <c r="J86" s="826"/>
      <c r="K86" s="826"/>
      <c r="L86" s="826"/>
      <c r="M86" s="827"/>
      <c r="N86" s="52">
        <f>L83+L84+L85</f>
        <v>934.02603156315195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4047.4461367736576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3335.5593323381227</v>
      </c>
      <c r="N48" s="272">
        <f>K48*M48</f>
        <v>3335.5593323381227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3335.5593323381227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3335.5593323381227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667.11186646762462</v>
      </c>
      <c r="M83" s="861"/>
      <c r="N83" s="51"/>
    </row>
    <row r="84" spans="1:14">
      <c r="B84" s="89" t="s">
        <v>973</v>
      </c>
      <c r="C84" s="90"/>
      <c r="D84" s="90"/>
      <c r="E84" s="90"/>
      <c r="F84" s="90"/>
      <c r="G84" s="90"/>
      <c r="H84" s="90"/>
      <c r="I84" s="87"/>
      <c r="J84" s="88"/>
      <c r="K84" s="304">
        <v>0.05</v>
      </c>
      <c r="L84" s="860">
        <f>N78*K84</f>
        <v>166.77796661690616</v>
      </c>
      <c r="M84" s="861"/>
      <c r="N84" s="51"/>
    </row>
    <row r="85" spans="1:14" ht="15.75" thickBot="1">
      <c r="B85" s="91" t="s">
        <v>974</v>
      </c>
      <c r="C85" s="92"/>
      <c r="D85" s="92"/>
      <c r="E85" s="92"/>
      <c r="F85" s="92"/>
      <c r="G85" s="92"/>
      <c r="H85" s="92"/>
      <c r="I85" s="93"/>
      <c r="J85" s="94"/>
      <c r="K85" s="305">
        <v>0.05</v>
      </c>
      <c r="L85" s="862">
        <f>N78*K85</f>
        <v>166.77796661690616</v>
      </c>
      <c r="M85" s="863"/>
      <c r="N85" s="51"/>
    </row>
    <row r="86" spans="1:14" ht="15.75" thickBot="1">
      <c r="B86" s="825" t="s">
        <v>953</v>
      </c>
      <c r="C86" s="826"/>
      <c r="D86" s="826"/>
      <c r="E86" s="826"/>
      <c r="F86" s="826"/>
      <c r="G86" s="826"/>
      <c r="H86" s="826"/>
      <c r="I86" s="826"/>
      <c r="J86" s="826"/>
      <c r="K86" s="826"/>
      <c r="L86" s="826"/>
      <c r="M86" s="827"/>
      <c r="N86" s="52">
        <f>L83+L84+L85</f>
        <v>1000.6677997014369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4336.2271320395594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3509.7997886163471</v>
      </c>
      <c r="N48" s="272">
        <f>K48*M48</f>
        <v>3509.7997886163471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3509.7997886163471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3509.7997886163471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701.95995772326944</v>
      </c>
      <c r="M83" s="861"/>
      <c r="N83" s="51"/>
    </row>
    <row r="84" spans="1:14">
      <c r="B84" s="89" t="s">
        <v>973</v>
      </c>
      <c r="C84" s="90"/>
      <c r="D84" s="90"/>
      <c r="E84" s="90"/>
      <c r="F84" s="90"/>
      <c r="G84" s="90"/>
      <c r="H84" s="90"/>
      <c r="I84" s="87"/>
      <c r="J84" s="88"/>
      <c r="K84" s="304">
        <v>0.05</v>
      </c>
      <c r="L84" s="860">
        <f>N78*K84</f>
        <v>175.48998943081736</v>
      </c>
      <c r="M84" s="861"/>
      <c r="N84" s="51"/>
    </row>
    <row r="85" spans="1:14" ht="15.75" thickBot="1">
      <c r="B85" s="91" t="s">
        <v>974</v>
      </c>
      <c r="C85" s="92"/>
      <c r="D85" s="92"/>
      <c r="E85" s="92"/>
      <c r="F85" s="92"/>
      <c r="G85" s="92"/>
      <c r="H85" s="92"/>
      <c r="I85" s="93"/>
      <c r="J85" s="94"/>
      <c r="K85" s="305">
        <v>0.05</v>
      </c>
      <c r="L85" s="862">
        <f>N78*K85</f>
        <v>175.48998943081736</v>
      </c>
      <c r="M85" s="863"/>
      <c r="N85" s="51"/>
    </row>
    <row r="86" spans="1:14" ht="15.75" thickBot="1">
      <c r="B86" s="825" t="s">
        <v>953</v>
      </c>
      <c r="C86" s="826"/>
      <c r="D86" s="826"/>
      <c r="E86" s="826"/>
      <c r="F86" s="826"/>
      <c r="G86" s="826"/>
      <c r="H86" s="826"/>
      <c r="I86" s="826"/>
      <c r="J86" s="826"/>
      <c r="K86" s="826"/>
      <c r="L86" s="826"/>
      <c r="M86" s="827"/>
      <c r="N86" s="52">
        <f>L83+L84+L85</f>
        <v>1052.9399365849042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4562.7397252012515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2719.4700696013724</v>
      </c>
      <c r="N48" s="272">
        <f>K48*M48</f>
        <v>2719.4700696013724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2719.4700696013724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2719.4700696013724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543.89401392027446</v>
      </c>
      <c r="M83" s="861"/>
      <c r="N83" s="51"/>
    </row>
    <row r="84" spans="1:14">
      <c r="B84" s="89" t="s">
        <v>973</v>
      </c>
      <c r="C84" s="90"/>
      <c r="D84" s="90"/>
      <c r="E84" s="90"/>
      <c r="F84" s="90"/>
      <c r="G84" s="90"/>
      <c r="H84" s="90"/>
      <c r="I84" s="87"/>
      <c r="J84" s="88"/>
      <c r="K84" s="304">
        <v>0.05</v>
      </c>
      <c r="L84" s="860">
        <f>N78*K84</f>
        <v>135.97350348006862</v>
      </c>
      <c r="M84" s="861"/>
      <c r="N84" s="51"/>
    </row>
    <row r="85" spans="1:14" ht="15.75" thickBot="1">
      <c r="B85" s="91" t="s">
        <v>974</v>
      </c>
      <c r="C85" s="92"/>
      <c r="D85" s="92"/>
      <c r="E85" s="92"/>
      <c r="F85" s="92"/>
      <c r="G85" s="92"/>
      <c r="H85" s="92"/>
      <c r="I85" s="93"/>
      <c r="J85" s="94"/>
      <c r="K85" s="305">
        <v>0.05</v>
      </c>
      <c r="L85" s="862">
        <f>N78*K85</f>
        <v>135.97350348006862</v>
      </c>
      <c r="M85" s="863"/>
      <c r="N85" s="51"/>
    </row>
    <row r="86" spans="1:14" ht="15.75" thickBot="1">
      <c r="B86" s="825" t="s">
        <v>953</v>
      </c>
      <c r="C86" s="826"/>
      <c r="D86" s="826"/>
      <c r="E86" s="826"/>
      <c r="F86" s="826"/>
      <c r="G86" s="826"/>
      <c r="H86" s="826"/>
      <c r="I86" s="826"/>
      <c r="J86" s="826"/>
      <c r="K86" s="826"/>
      <c r="L86" s="826"/>
      <c r="M86" s="827"/>
      <c r="N86" s="52">
        <f>L83+L84+L85</f>
        <v>815.84102088041175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3535.311090481784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500</v>
      </c>
      <c r="N36" s="272">
        <f>K36/M36</f>
        <v>233.111197769976</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500</v>
      </c>
      <c r="N37" s="272">
        <f>K37/M37</f>
        <v>145.39357324184101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379.04608101181702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2080.8197916094741</v>
      </c>
      <c r="N48" s="272">
        <f>K48*M48</f>
        <v>2080.8197916094741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2080.8197916094741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4" ht="15.75" thickBot="1">
      <c r="B65" s="914" t="s">
        <v>953</v>
      </c>
      <c r="C65" s="868"/>
      <c r="D65" s="868"/>
      <c r="E65" s="868"/>
      <c r="F65" s="868"/>
      <c r="G65" s="868"/>
      <c r="H65" s="868"/>
      <c r="I65" s="868"/>
      <c r="J65" s="868"/>
      <c r="K65" s="868"/>
      <c r="L65" s="868"/>
      <c r="M65" s="869"/>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4" t="s">
        <v>963</v>
      </c>
      <c r="C69" s="865"/>
      <c r="D69" s="865"/>
      <c r="E69" s="865"/>
      <c r="F69" s="865"/>
      <c r="G69" s="865"/>
      <c r="H69" s="865"/>
      <c r="I69" s="73" t="s">
        <v>964</v>
      </c>
      <c r="J69" s="75" t="s">
        <v>1410</v>
      </c>
      <c r="K69" s="74" t="s">
        <v>966</v>
      </c>
      <c r="L69" s="866" t="s">
        <v>950</v>
      </c>
      <c r="M69" s="867"/>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901"/>
      <c r="C74" s="902"/>
      <c r="D74" s="902"/>
      <c r="E74" s="902"/>
      <c r="F74" s="902"/>
      <c r="G74" s="902"/>
      <c r="H74" s="902"/>
      <c r="I74" s="126"/>
      <c r="J74" s="126"/>
      <c r="K74" s="126"/>
      <c r="L74" s="915"/>
      <c r="M74" s="915"/>
      <c r="N74" s="45"/>
    </row>
    <row r="75" spans="1:14" ht="15.75" thickBot="1">
      <c r="B75" s="914" t="s">
        <v>953</v>
      </c>
      <c r="C75" s="868"/>
      <c r="D75" s="868"/>
      <c r="E75" s="868"/>
      <c r="F75" s="868"/>
      <c r="G75" s="868"/>
      <c r="H75" s="868"/>
      <c r="I75" s="868"/>
      <c r="J75" s="868"/>
      <c r="K75" s="868"/>
      <c r="L75" s="868"/>
      <c r="M75" s="869"/>
      <c r="N75" s="301">
        <f>SUM(N70:N74)</f>
        <v>54.131</v>
      </c>
    </row>
    <row r="76" spans="1:14" ht="15.75" thickBot="1">
      <c r="B76" s="33"/>
      <c r="C76" s="34"/>
      <c r="D76" s="34"/>
      <c r="E76" s="34"/>
      <c r="F76" s="34"/>
      <c r="G76" s="34"/>
      <c r="H76" s="34"/>
      <c r="I76" s="34"/>
      <c r="J76" s="34"/>
      <c r="K76" s="34"/>
      <c r="L76" s="34"/>
      <c r="M76" s="34"/>
      <c r="N76" s="35"/>
    </row>
    <row r="77" spans="1:14" ht="15.75" thickBot="1">
      <c r="B77" s="825" t="s">
        <v>967</v>
      </c>
      <c r="C77" s="826"/>
      <c r="D77" s="826"/>
      <c r="E77" s="826"/>
      <c r="F77" s="826"/>
      <c r="G77" s="826"/>
      <c r="H77" s="826"/>
      <c r="I77" s="826"/>
      <c r="J77" s="826"/>
      <c r="K77" s="826"/>
      <c r="L77" s="826"/>
      <c r="M77" s="827"/>
      <c r="N77" s="99">
        <f>N43+N54+N65+N75</f>
        <v>2513.996872621291</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502.79937452425821</v>
      </c>
      <c r="M82" s="861"/>
      <c r="N82" s="51"/>
    </row>
    <row r="83" spans="1:14">
      <c r="B83" s="89" t="s">
        <v>973</v>
      </c>
      <c r="C83" s="90"/>
      <c r="D83" s="90"/>
      <c r="E83" s="90"/>
      <c r="F83" s="90"/>
      <c r="G83" s="90"/>
      <c r="H83" s="90"/>
      <c r="I83" s="87"/>
      <c r="J83" s="88"/>
      <c r="K83" s="304">
        <v>0.05</v>
      </c>
      <c r="L83" s="860">
        <f>N77*K83</f>
        <v>125.69984363106455</v>
      </c>
      <c r="M83" s="861"/>
      <c r="N83" s="51"/>
    </row>
    <row r="84" spans="1:14" ht="15.75" thickBot="1">
      <c r="B84" s="91" t="s">
        <v>974</v>
      </c>
      <c r="C84" s="92"/>
      <c r="D84" s="92"/>
      <c r="E84" s="92"/>
      <c r="F84" s="92"/>
      <c r="G84" s="92"/>
      <c r="H84" s="92"/>
      <c r="I84" s="93"/>
      <c r="J84" s="94"/>
      <c r="K84" s="305">
        <v>0.05</v>
      </c>
      <c r="L84" s="862">
        <f>N77*K84</f>
        <v>125.69984363106455</v>
      </c>
      <c r="M84" s="863"/>
      <c r="N84" s="51"/>
    </row>
    <row r="85" spans="1:14" ht="15.75" thickBot="1">
      <c r="B85" s="825" t="s">
        <v>953</v>
      </c>
      <c r="C85" s="826"/>
      <c r="D85" s="826"/>
      <c r="E85" s="826"/>
      <c r="F85" s="826"/>
      <c r="G85" s="826"/>
      <c r="H85" s="826"/>
      <c r="I85" s="826"/>
      <c r="J85" s="826"/>
      <c r="K85" s="826"/>
      <c r="L85" s="826"/>
      <c r="M85" s="827"/>
      <c r="N85" s="52">
        <f>L82+L83+L84</f>
        <v>754.19906178638735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3268.1959344076786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500</v>
      </c>
      <c r="N36" s="272">
        <f>K36/M36</f>
        <v>233.111197769976</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500</v>
      </c>
      <c r="N37" s="272">
        <f>K37/M37</f>
        <v>145.39357324184101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379.04608101181702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2080.8197916094741</v>
      </c>
      <c r="N48" s="272">
        <f>K48*M48</f>
        <v>2080.8197916094741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2080.8197916094741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2513.996872621291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502.79937452425821</v>
      </c>
      <c r="M83" s="861"/>
      <c r="N83" s="51"/>
    </row>
    <row r="84" spans="1:14">
      <c r="B84" s="89" t="s">
        <v>973</v>
      </c>
      <c r="C84" s="90"/>
      <c r="D84" s="90"/>
      <c r="E84" s="90"/>
      <c r="F84" s="90"/>
      <c r="G84" s="90"/>
      <c r="H84" s="90"/>
      <c r="I84" s="87"/>
      <c r="J84" s="88"/>
      <c r="K84" s="304">
        <v>0.05</v>
      </c>
      <c r="L84" s="860">
        <f>N78*K84</f>
        <v>125.69984363106455</v>
      </c>
      <c r="M84" s="861"/>
      <c r="N84" s="51"/>
    </row>
    <row r="85" spans="1:14" ht="15.75" thickBot="1">
      <c r="B85" s="91" t="s">
        <v>974</v>
      </c>
      <c r="C85" s="92"/>
      <c r="D85" s="92"/>
      <c r="E85" s="92"/>
      <c r="F85" s="92"/>
      <c r="G85" s="92"/>
      <c r="H85" s="92"/>
      <c r="I85" s="93"/>
      <c r="J85" s="94"/>
      <c r="K85" s="305">
        <v>0.05</v>
      </c>
      <c r="L85" s="862">
        <f>N78*K85</f>
        <v>125.69984363106455</v>
      </c>
      <c r="M85" s="863"/>
      <c r="N85" s="51"/>
    </row>
    <row r="86" spans="1:14" ht="15.75" thickBot="1">
      <c r="B86" s="825" t="s">
        <v>953</v>
      </c>
      <c r="C86" s="826"/>
      <c r="D86" s="826"/>
      <c r="E86" s="826"/>
      <c r="F86" s="826"/>
      <c r="G86" s="826"/>
      <c r="H86" s="826"/>
      <c r="I86" s="826"/>
      <c r="J86" s="826"/>
      <c r="K86" s="826"/>
      <c r="L86" s="826"/>
      <c r="M86" s="827"/>
      <c r="N86" s="52">
        <f>L83+L84+L85</f>
        <v>754.19906178638735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3268.1959344076786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P119"/>
  <sheetViews>
    <sheetView topLeftCell="A73" zoomScale="78" zoomScaleNormal="78" workbookViewId="0">
      <selection activeCell="F41" sqref="F41"/>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500</v>
      </c>
      <c r="N36" s="272">
        <f>K36/M36</f>
        <v>233.111197769976</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500</v>
      </c>
      <c r="N37" s="272">
        <f>K37/M37</f>
        <v>145.39357324184101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379.04608101181702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10360.712390249008</v>
      </c>
      <c r="N48" s="272">
        <f>K48*M48</f>
        <v>3108.2137170747023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3108.2137170747023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3541.3907980865192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6" ht="15.75" thickBot="1">
      <c r="B81" s="68"/>
      <c r="C81" s="61"/>
      <c r="D81" s="61"/>
      <c r="E81" s="61"/>
      <c r="F81" s="61"/>
      <c r="G81" s="61"/>
      <c r="H81" s="61"/>
      <c r="I81" s="61"/>
      <c r="J81" s="61"/>
      <c r="K81" s="61"/>
      <c r="L81" s="61"/>
      <c r="M81" s="61"/>
      <c r="N81" s="63"/>
    </row>
    <row r="82" spans="1:16">
      <c r="B82" s="870" t="s">
        <v>969</v>
      </c>
      <c r="C82" s="871"/>
      <c r="D82" s="871"/>
      <c r="E82" s="871"/>
      <c r="F82" s="871"/>
      <c r="G82" s="871"/>
      <c r="H82" s="871"/>
      <c r="I82" s="314"/>
      <c r="J82" s="334"/>
      <c r="K82" s="302" t="s">
        <v>970</v>
      </c>
      <c r="L82" s="872" t="s">
        <v>971</v>
      </c>
      <c r="M82" s="873"/>
      <c r="N82" s="303"/>
    </row>
    <row r="83" spans="1:16">
      <c r="B83" s="858" t="s">
        <v>972</v>
      </c>
      <c r="C83" s="859"/>
      <c r="D83" s="859"/>
      <c r="E83" s="859"/>
      <c r="F83" s="859"/>
      <c r="G83" s="859"/>
      <c r="H83" s="859"/>
      <c r="I83" s="87"/>
      <c r="J83" s="88"/>
      <c r="K83" s="304">
        <v>0.2</v>
      </c>
      <c r="L83" s="860">
        <f>N78*K83</f>
        <v>708.27815961730391</v>
      </c>
      <c r="M83" s="861"/>
      <c r="N83" s="51"/>
    </row>
    <row r="84" spans="1:16">
      <c r="B84" s="89" t="s">
        <v>973</v>
      </c>
      <c r="C84" s="90"/>
      <c r="D84" s="90"/>
      <c r="E84" s="90"/>
      <c r="F84" s="90"/>
      <c r="G84" s="90"/>
      <c r="H84" s="90"/>
      <c r="I84" s="87"/>
      <c r="J84" s="88"/>
      <c r="K84" s="304">
        <v>0.05</v>
      </c>
      <c r="L84" s="860">
        <f>N78*K84</f>
        <v>177.06953990432598</v>
      </c>
      <c r="M84" s="861"/>
      <c r="N84" s="51"/>
    </row>
    <row r="85" spans="1:16" ht="15.75" thickBot="1">
      <c r="B85" s="91" t="s">
        <v>974</v>
      </c>
      <c r="C85" s="92"/>
      <c r="D85" s="92"/>
      <c r="E85" s="92"/>
      <c r="F85" s="92"/>
      <c r="G85" s="92"/>
      <c r="H85" s="92"/>
      <c r="I85" s="93"/>
      <c r="J85" s="94"/>
      <c r="K85" s="305">
        <v>0.05</v>
      </c>
      <c r="L85" s="862">
        <f>N78*K85</f>
        <v>177.06953990432598</v>
      </c>
      <c r="M85" s="863"/>
      <c r="N85" s="51"/>
    </row>
    <row r="86" spans="1:16" ht="15.75" thickBot="1">
      <c r="B86" s="825" t="s">
        <v>953</v>
      </c>
      <c r="C86" s="826"/>
      <c r="D86" s="826"/>
      <c r="E86" s="826"/>
      <c r="F86" s="826"/>
      <c r="G86" s="826"/>
      <c r="H86" s="826"/>
      <c r="I86" s="826"/>
      <c r="J86" s="826"/>
      <c r="K86" s="826"/>
      <c r="L86" s="826"/>
      <c r="M86" s="827"/>
      <c r="N86" s="52">
        <f>L83+L84+L85</f>
        <v>1062.4172394259558</v>
      </c>
    </row>
    <row r="87" spans="1:16" ht="15.75" thickBot="1">
      <c r="B87" s="33"/>
      <c r="C87" s="34"/>
      <c r="D87" s="34"/>
      <c r="E87" s="34"/>
      <c r="F87" s="34"/>
      <c r="G87" s="34"/>
      <c r="H87" s="34"/>
      <c r="I87" s="34"/>
      <c r="J87" s="34"/>
      <c r="K87" s="34"/>
      <c r="L87" s="34"/>
      <c r="M87" s="34"/>
      <c r="N87" s="35"/>
    </row>
    <row r="88" spans="1:16" ht="15.75" thickBot="1">
      <c r="A88" t="s">
        <v>2016</v>
      </c>
      <c r="B88" s="825" t="s">
        <v>975</v>
      </c>
      <c r="C88" s="826"/>
      <c r="D88" s="826"/>
      <c r="E88" s="826"/>
      <c r="F88" s="826"/>
      <c r="G88" s="826"/>
      <c r="H88" s="826"/>
      <c r="I88" s="826"/>
      <c r="J88" s="826"/>
      <c r="K88" s="826"/>
      <c r="L88" s="826"/>
      <c r="M88" s="827"/>
      <c r="N88" s="188">
        <f>N78+N86</f>
        <v>4603.8080375124755</v>
      </c>
      <c r="O88">
        <v>3550.0445159616665</v>
      </c>
      <c r="P88" s="646">
        <f>+O88-N88</f>
        <v>-1053.7635215508089</v>
      </c>
    </row>
    <row r="89" spans="1:16">
      <c r="B89" s="13"/>
      <c r="C89" s="14"/>
      <c r="D89" s="14"/>
      <c r="E89" s="14"/>
      <c r="F89" s="14"/>
      <c r="G89" s="14"/>
      <c r="H89" s="14"/>
      <c r="I89" s="14"/>
      <c r="J89" s="14"/>
      <c r="K89" s="14"/>
      <c r="L89" s="14"/>
      <c r="M89" s="14"/>
      <c r="N89" s="15"/>
    </row>
    <row r="90" spans="1:16">
      <c r="B90" s="16"/>
      <c r="C90" s="12"/>
      <c r="D90" s="12"/>
      <c r="E90" s="12"/>
      <c r="F90" s="12"/>
      <c r="G90" s="12"/>
      <c r="H90" s="12"/>
      <c r="I90" s="12"/>
      <c r="J90" s="12"/>
      <c r="K90" s="12"/>
      <c r="L90" s="12"/>
      <c r="M90" s="12"/>
      <c r="N90" s="17"/>
    </row>
    <row r="91" spans="1:16">
      <c r="B91" s="16"/>
      <c r="C91" s="12"/>
      <c r="D91" s="12"/>
      <c r="E91" s="12"/>
      <c r="F91" s="12"/>
      <c r="G91" s="12"/>
      <c r="H91" s="12"/>
      <c r="I91" s="12"/>
      <c r="J91" s="12"/>
      <c r="K91" s="12"/>
      <c r="L91" s="12"/>
      <c r="M91" s="12"/>
      <c r="N91" s="17"/>
    </row>
    <row r="92" spans="1:16">
      <c r="B92" s="16"/>
      <c r="C92" s="12"/>
      <c r="D92" s="12"/>
      <c r="E92" s="12"/>
      <c r="F92" s="12"/>
      <c r="G92" s="12"/>
      <c r="H92" s="12"/>
      <c r="I92" s="12"/>
      <c r="J92" s="12"/>
      <c r="K92" s="12"/>
      <c r="L92" s="12"/>
      <c r="M92" s="12"/>
      <c r="N92" s="17"/>
    </row>
    <row r="93" spans="1:16">
      <c r="B93" s="16"/>
      <c r="C93" s="12"/>
      <c r="D93" s="12"/>
      <c r="E93" s="53" t="s">
        <v>976</v>
      </c>
      <c r="F93" s="53"/>
      <c r="G93" s="53"/>
      <c r="H93" s="53"/>
      <c r="I93" s="53"/>
      <c r="J93" s="53"/>
      <c r="K93" s="12"/>
      <c r="L93" s="12"/>
      <c r="M93" s="12"/>
      <c r="N93" s="17"/>
    </row>
    <row r="94" spans="1:16">
      <c r="B94" s="16"/>
      <c r="C94" s="12"/>
      <c r="D94" s="12"/>
      <c r="E94" s="12" t="s">
        <v>977</v>
      </c>
      <c r="F94" s="12"/>
      <c r="G94" s="12"/>
      <c r="H94" s="12"/>
      <c r="I94" s="12"/>
      <c r="J94" s="12"/>
      <c r="K94" s="12"/>
      <c r="L94" s="12"/>
      <c r="M94" s="12"/>
      <c r="N94" s="17"/>
    </row>
    <row r="95" spans="1:16">
      <c r="B95" s="16"/>
      <c r="C95" s="12"/>
      <c r="D95" s="12"/>
      <c r="E95" s="12" t="s">
        <v>978</v>
      </c>
      <c r="F95" s="12"/>
      <c r="G95" s="12"/>
      <c r="H95" s="12"/>
      <c r="I95" s="12"/>
      <c r="J95" s="12"/>
      <c r="K95" s="12"/>
      <c r="L95" s="12"/>
      <c r="M95" s="12"/>
      <c r="N95" s="17"/>
    </row>
    <row r="96" spans="1:16">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957" t="str">
        <f>VLOOKUP(A36,EQUIPOS!A6:D154,3,FALSE)</f>
        <v>Carrotanque Irrigador de asfalto, 1000 GALONES DE CAPACIDAD</v>
      </c>
      <c r="C36" s="958"/>
      <c r="D36" s="958"/>
      <c r="E36" s="958"/>
      <c r="F36" s="958"/>
      <c r="G36" s="958"/>
      <c r="H36" s="959"/>
      <c r="I36" s="267"/>
      <c r="J36" s="268"/>
      <c r="K36" s="269">
        <f>VLOOKUP(A36,EQUIPOS!A6:D163,4,FALSE)</f>
        <v>116555.59888498799</v>
      </c>
      <c r="L36" s="270"/>
      <c r="M36" s="271">
        <v>500</v>
      </c>
      <c r="N36" s="272">
        <f>K36/M36</f>
        <v>233.111197769976</v>
      </c>
    </row>
    <row r="37" spans="1:14">
      <c r="A37" s="113" t="s">
        <v>176</v>
      </c>
      <c r="B37" s="957" t="str">
        <f>VLOOKUP(A37,EQUIPOS!A7:D154,3,FALSE)</f>
        <v xml:space="preserve">Compresor (barrido y soplado)
</v>
      </c>
      <c r="C37" s="958"/>
      <c r="D37" s="958"/>
      <c r="E37" s="958"/>
      <c r="F37" s="958"/>
      <c r="G37" s="958"/>
      <c r="H37" s="959"/>
      <c r="I37" s="267"/>
      <c r="J37" s="268"/>
      <c r="K37" s="269">
        <f>VLOOKUP(A37,EQUIPOS!A7:D164,4,FALSE)</f>
        <v>72696.786620920509</v>
      </c>
      <c r="L37" s="270"/>
      <c r="M37" s="271">
        <v>500</v>
      </c>
      <c r="N37" s="272">
        <f>K37/M37</f>
        <v>145.39357324184101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379.04608101181702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1887.4892454999699</v>
      </c>
      <c r="N48" s="272">
        <f>K48*M48</f>
        <v>849.37016047498651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849.37016047498651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1282.5472414868036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256.50944829736073</v>
      </c>
      <c r="M83" s="861"/>
      <c r="N83" s="51"/>
    </row>
    <row r="84" spans="1:14">
      <c r="B84" s="89" t="s">
        <v>973</v>
      </c>
      <c r="C84" s="90"/>
      <c r="D84" s="90"/>
      <c r="E84" s="90"/>
      <c r="F84" s="90"/>
      <c r="G84" s="90"/>
      <c r="H84" s="90"/>
      <c r="I84" s="87"/>
      <c r="J84" s="88"/>
      <c r="K84" s="304">
        <v>0.05</v>
      </c>
      <c r="L84" s="860">
        <f>N78*K84</f>
        <v>64.127362074340184</v>
      </c>
      <c r="M84" s="861"/>
      <c r="N84" s="51"/>
    </row>
    <row r="85" spans="1:14" ht="15.75" thickBot="1">
      <c r="B85" s="91" t="s">
        <v>974</v>
      </c>
      <c r="C85" s="92"/>
      <c r="D85" s="92"/>
      <c r="E85" s="92"/>
      <c r="F85" s="92"/>
      <c r="G85" s="92"/>
      <c r="H85" s="92"/>
      <c r="I85" s="93"/>
      <c r="J85" s="94"/>
      <c r="K85" s="305">
        <v>0.05</v>
      </c>
      <c r="L85" s="862">
        <f>N78*K85</f>
        <v>64.127362074340184</v>
      </c>
      <c r="M85" s="863"/>
      <c r="N85" s="51"/>
    </row>
    <row r="86" spans="1:14" ht="15.75" thickBot="1">
      <c r="B86" s="825" t="s">
        <v>953</v>
      </c>
      <c r="C86" s="826"/>
      <c r="D86" s="826"/>
      <c r="E86" s="826"/>
      <c r="F86" s="826"/>
      <c r="G86" s="826"/>
      <c r="H86" s="826"/>
      <c r="I86" s="826"/>
      <c r="J86" s="826"/>
      <c r="K86" s="826"/>
      <c r="L86" s="826"/>
      <c r="M86" s="827"/>
      <c r="N86" s="52">
        <f>L83+L84+L85</f>
        <v>384.76417244604107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1667.3114139328447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500</v>
      </c>
      <c r="N36" s="272">
        <f>K36/M36</f>
        <v>233.111197769976</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500</v>
      </c>
      <c r="N37" s="272">
        <f>K37/M37</f>
        <v>145.39357324184101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379.04608101181702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2191.8894051732823</v>
      </c>
      <c r="N48" s="272">
        <f>K48*M48</f>
        <v>986.3502323279771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986.3502323279771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1419.5273133397943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283.90546266795889</v>
      </c>
      <c r="M83" s="861"/>
      <c r="N83" s="51"/>
    </row>
    <row r="84" spans="1:14">
      <c r="B84" s="89" t="s">
        <v>973</v>
      </c>
      <c r="C84" s="90"/>
      <c r="D84" s="90"/>
      <c r="E84" s="90"/>
      <c r="F84" s="90"/>
      <c r="G84" s="90"/>
      <c r="H84" s="90"/>
      <c r="I84" s="87"/>
      <c r="J84" s="88"/>
      <c r="K84" s="304">
        <v>0.05</v>
      </c>
      <c r="L84" s="860">
        <f>N78*K84</f>
        <v>70.976365666989722</v>
      </c>
      <c r="M84" s="861"/>
      <c r="N84" s="51"/>
    </row>
    <row r="85" spans="1:14" ht="15.75" thickBot="1">
      <c r="B85" s="91" t="s">
        <v>974</v>
      </c>
      <c r="C85" s="92"/>
      <c r="D85" s="92"/>
      <c r="E85" s="92"/>
      <c r="F85" s="92"/>
      <c r="G85" s="92"/>
      <c r="H85" s="92"/>
      <c r="I85" s="93"/>
      <c r="J85" s="94"/>
      <c r="K85" s="305">
        <v>0.05</v>
      </c>
      <c r="L85" s="862">
        <f>N78*K85</f>
        <v>70.976365666989722</v>
      </c>
      <c r="M85" s="863"/>
      <c r="N85" s="51"/>
    </row>
    <row r="86" spans="1:14" ht="15.75" thickBot="1">
      <c r="B86" s="825" t="s">
        <v>953</v>
      </c>
      <c r="C86" s="826"/>
      <c r="D86" s="826"/>
      <c r="E86" s="826"/>
      <c r="F86" s="826"/>
      <c r="G86" s="826"/>
      <c r="H86" s="826"/>
      <c r="I86" s="826"/>
      <c r="J86" s="826"/>
      <c r="K86" s="826"/>
      <c r="L86" s="826"/>
      <c r="M86" s="827"/>
      <c r="N86" s="52">
        <f>L83+L84+L85</f>
        <v>425.85819400193839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1845.3855073417326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500</v>
      </c>
      <c r="N36" s="272">
        <f>K36/M36</f>
        <v>233.111197769976</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500</v>
      </c>
      <c r="N37" s="272">
        <f>K37/M37</f>
        <v>145.39357324184101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379.04608101181702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2079.0843288975398</v>
      </c>
      <c r="N48" s="272">
        <f>K48*M48</f>
        <v>935.58794800389296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935.58794800389296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1368.7650290157101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273.753005803142</v>
      </c>
      <c r="M83" s="861"/>
      <c r="N83" s="51"/>
    </row>
    <row r="84" spans="1:14">
      <c r="B84" s="89" t="s">
        <v>973</v>
      </c>
      <c r="C84" s="90"/>
      <c r="D84" s="90"/>
      <c r="E84" s="90"/>
      <c r="F84" s="90"/>
      <c r="G84" s="90"/>
      <c r="H84" s="90"/>
      <c r="I84" s="87"/>
      <c r="J84" s="88"/>
      <c r="K84" s="304">
        <v>0.05</v>
      </c>
      <c r="L84" s="860">
        <f>N78*K84</f>
        <v>68.438251450785501</v>
      </c>
      <c r="M84" s="861"/>
      <c r="N84" s="51"/>
    </row>
    <row r="85" spans="1:14" ht="15.75" thickBot="1">
      <c r="B85" s="91" t="s">
        <v>974</v>
      </c>
      <c r="C85" s="92"/>
      <c r="D85" s="92"/>
      <c r="E85" s="92"/>
      <c r="F85" s="92"/>
      <c r="G85" s="92"/>
      <c r="H85" s="92"/>
      <c r="I85" s="93"/>
      <c r="J85" s="94"/>
      <c r="K85" s="305">
        <v>0.05</v>
      </c>
      <c r="L85" s="862">
        <f>N78*K85</f>
        <v>68.438251450785501</v>
      </c>
      <c r="M85" s="863"/>
      <c r="N85" s="51"/>
    </row>
    <row r="86" spans="1:14" ht="15.75" thickBot="1">
      <c r="B86" s="825" t="s">
        <v>953</v>
      </c>
      <c r="C86" s="826"/>
      <c r="D86" s="826"/>
      <c r="E86" s="826"/>
      <c r="F86" s="826"/>
      <c r="G86" s="826"/>
      <c r="H86" s="826"/>
      <c r="I86" s="826"/>
      <c r="J86" s="826"/>
      <c r="K86" s="826"/>
      <c r="L86" s="826"/>
      <c r="M86" s="827"/>
      <c r="N86" s="52">
        <f>L83+L84+L85</f>
        <v>410.62950870471303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1779.3945377204232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500</v>
      </c>
      <c r="N36" s="272">
        <f>K36/M36</f>
        <v>233.111197769976</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500</v>
      </c>
      <c r="N37" s="272">
        <f>K37/M37</f>
        <v>145.39357324184101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379.04608101181702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2332.4618848399778</v>
      </c>
      <c r="N48" s="272">
        <f>K48*M48</f>
        <v>1049.60784817799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1049.60784817799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1482.7849291898071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296.55698583796146</v>
      </c>
      <c r="M83" s="861"/>
      <c r="N83" s="51"/>
    </row>
    <row r="84" spans="1:14">
      <c r="B84" s="89" t="s">
        <v>973</v>
      </c>
      <c r="C84" s="90"/>
      <c r="D84" s="90"/>
      <c r="E84" s="90"/>
      <c r="F84" s="90"/>
      <c r="G84" s="90"/>
      <c r="H84" s="90"/>
      <c r="I84" s="87"/>
      <c r="J84" s="88"/>
      <c r="K84" s="304">
        <v>0.05</v>
      </c>
      <c r="L84" s="860">
        <f>N78*K84</f>
        <v>74.139246459490366</v>
      </c>
      <c r="M84" s="861"/>
      <c r="N84" s="51"/>
    </row>
    <row r="85" spans="1:14" ht="15.75" thickBot="1">
      <c r="B85" s="91" t="s">
        <v>974</v>
      </c>
      <c r="C85" s="92"/>
      <c r="D85" s="92"/>
      <c r="E85" s="92"/>
      <c r="F85" s="92"/>
      <c r="G85" s="92"/>
      <c r="H85" s="92"/>
      <c r="I85" s="93"/>
      <c r="J85" s="94"/>
      <c r="K85" s="305">
        <v>0.05</v>
      </c>
      <c r="L85" s="862">
        <f>N78*K85</f>
        <v>74.139246459490366</v>
      </c>
      <c r="M85" s="863"/>
      <c r="N85" s="51"/>
    </row>
    <row r="86" spans="1:14" ht="15.75" thickBot="1">
      <c r="B86" s="825" t="s">
        <v>953</v>
      </c>
      <c r="C86" s="826"/>
      <c r="D86" s="826"/>
      <c r="E86" s="826"/>
      <c r="F86" s="826"/>
      <c r="G86" s="826"/>
      <c r="H86" s="826"/>
      <c r="I86" s="826"/>
      <c r="J86" s="826"/>
      <c r="K86" s="826"/>
      <c r="L86" s="826"/>
      <c r="M86" s="827"/>
      <c r="N86" s="52">
        <f>L83+L84+L85</f>
        <v>444.83547875694222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1927.6204079467493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400</v>
      </c>
      <c r="N36" s="272">
        <f>K36/M36</f>
        <v>291.38899721246997</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400</v>
      </c>
      <c r="N37" s="272">
        <f>K37/M37</f>
        <v>378.31828205360102</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72696.786620920509</v>
      </c>
      <c r="L38" s="270"/>
      <c r="M38" s="271">
        <v>400</v>
      </c>
      <c r="N38" s="272">
        <f>K38/M38</f>
        <v>181.74196655230128</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99279.939937525778</v>
      </c>
      <c r="L39" s="879">
        <v>400</v>
      </c>
      <c r="M39" s="880"/>
      <c r="N39" s="272">
        <f>K39/L39</f>
        <v>248.19984984381443</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1100.6591276734816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2191.8894051732823</v>
      </c>
      <c r="N48" s="272">
        <f>K48*M48</f>
        <v>4011.1576114671066</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69769.071945191055</v>
      </c>
      <c r="N49" s="272">
        <f>K49*M49</f>
        <v>1325.61236695863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5336.7699784257366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2">
        <f>VLOOKUP(A58,TRANSPORTE!A5:D117,4,FALSE)</f>
        <v>1246.4241458005358</v>
      </c>
      <c r="M58" s="913"/>
      <c r="N58" s="287">
        <f>K58*L58</f>
        <v>23.68205877021018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23.68205877021018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6562.1143659989311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1312.4228731997864</v>
      </c>
      <c r="M82" s="861"/>
      <c r="N82" s="51"/>
    </row>
    <row r="83" spans="1:14">
      <c r="B83" s="89" t="s">
        <v>973</v>
      </c>
      <c r="C83" s="90"/>
      <c r="D83" s="90"/>
      <c r="E83" s="90"/>
      <c r="F83" s="90"/>
      <c r="G83" s="90"/>
      <c r="H83" s="90"/>
      <c r="I83" s="87"/>
      <c r="J83" s="88"/>
      <c r="K83" s="304">
        <v>0.05</v>
      </c>
      <c r="L83" s="860">
        <f>N77*K83</f>
        <v>328.1057182999466</v>
      </c>
      <c r="M83" s="861"/>
      <c r="N83" s="51"/>
    </row>
    <row r="84" spans="1:14" ht="15.75" thickBot="1">
      <c r="B84" s="91" t="s">
        <v>974</v>
      </c>
      <c r="C84" s="92"/>
      <c r="D84" s="92"/>
      <c r="E84" s="92"/>
      <c r="F84" s="92"/>
      <c r="G84" s="92"/>
      <c r="H84" s="92"/>
      <c r="I84" s="93"/>
      <c r="J84" s="94"/>
      <c r="K84" s="305">
        <v>0.05</v>
      </c>
      <c r="L84" s="862">
        <f>N77*K84</f>
        <v>328.1057182999466</v>
      </c>
      <c r="M84" s="863"/>
      <c r="N84" s="51"/>
    </row>
    <row r="85" spans="1:14" ht="15.75" thickBot="1">
      <c r="B85" s="825" t="s">
        <v>953</v>
      </c>
      <c r="C85" s="826"/>
      <c r="D85" s="826"/>
      <c r="E85" s="826"/>
      <c r="F85" s="826"/>
      <c r="G85" s="826"/>
      <c r="H85" s="826"/>
      <c r="I85" s="826"/>
      <c r="J85" s="826"/>
      <c r="K85" s="826"/>
      <c r="L85" s="826"/>
      <c r="M85" s="827"/>
      <c r="N85" s="52">
        <f>L82+L83+L84</f>
        <v>1968.6343097996796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8530.7486757986117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400</v>
      </c>
      <c r="N36" s="272">
        <f>K36/M36</f>
        <v>291.38899721246997</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400</v>
      </c>
      <c r="N37" s="272">
        <f>K37/M37</f>
        <v>378.31828205360102</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72696.786620920509</v>
      </c>
      <c r="L38" s="270"/>
      <c r="M38" s="271">
        <v>400</v>
      </c>
      <c r="N38" s="272">
        <f>K38/M38</f>
        <v>181.74196655230128</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99279.939937525778</v>
      </c>
      <c r="L39" s="879">
        <v>400</v>
      </c>
      <c r="M39" s="880"/>
      <c r="N39" s="272">
        <f>K39/L39</f>
        <v>248.19984984381443</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1100.6591276734816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2191.8894051732823</v>
      </c>
      <c r="N48" s="272">
        <f>K48*M48</f>
        <v>3287.8341077599234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69769.071945191055</v>
      </c>
      <c r="N49" s="272">
        <f>K49*M49</f>
        <v>906.99793528748364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4194.8320430474068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2">
        <f>VLOOKUP(A58,TRANSPORTE!A5:D117,4,FALSE)</f>
        <v>1246.4241458005358</v>
      </c>
      <c r="M58" s="913"/>
      <c r="N58" s="287">
        <f>K58*L58</f>
        <v>16.203513895406964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16.203513895406964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5412.697885745798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1082.5395771491596</v>
      </c>
      <c r="M83" s="861"/>
      <c r="N83" s="51"/>
    </row>
    <row r="84" spans="1:14">
      <c r="B84" s="89" t="s">
        <v>973</v>
      </c>
      <c r="C84" s="90"/>
      <c r="D84" s="90"/>
      <c r="E84" s="90"/>
      <c r="F84" s="90"/>
      <c r="G84" s="90"/>
      <c r="H84" s="90"/>
      <c r="I84" s="87"/>
      <c r="J84" s="88"/>
      <c r="K84" s="304">
        <v>0.05</v>
      </c>
      <c r="L84" s="860">
        <f>N78*K84</f>
        <v>270.63489428728991</v>
      </c>
      <c r="M84" s="861"/>
      <c r="N84" s="51"/>
    </row>
    <row r="85" spans="1:14" ht="15.75" thickBot="1">
      <c r="B85" s="91" t="s">
        <v>974</v>
      </c>
      <c r="C85" s="92"/>
      <c r="D85" s="92"/>
      <c r="E85" s="92"/>
      <c r="F85" s="92"/>
      <c r="G85" s="92"/>
      <c r="H85" s="92"/>
      <c r="I85" s="93"/>
      <c r="J85" s="94"/>
      <c r="K85" s="305">
        <v>0.05</v>
      </c>
      <c r="L85" s="862">
        <f>N78*K85</f>
        <v>270.63489428728991</v>
      </c>
      <c r="M85" s="863"/>
      <c r="N85" s="51"/>
    </row>
    <row r="86" spans="1:14" ht="15.75" thickBot="1">
      <c r="B86" s="825" t="s">
        <v>953</v>
      </c>
      <c r="C86" s="826"/>
      <c r="D86" s="826"/>
      <c r="E86" s="826"/>
      <c r="F86" s="826"/>
      <c r="G86" s="826"/>
      <c r="H86" s="826"/>
      <c r="I86" s="826"/>
      <c r="J86" s="826"/>
      <c r="K86" s="826"/>
      <c r="L86" s="826"/>
      <c r="M86" s="827"/>
      <c r="N86" s="52">
        <f>L83+L84+L85</f>
        <v>1623.8093657237393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7036.5072514695376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400</v>
      </c>
      <c r="N36" s="272">
        <f>K36/M36</f>
        <v>291.38899721246997</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400</v>
      </c>
      <c r="N37" s="272">
        <f>K37/M37</f>
        <v>378.31828205360102</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72696.786620920509</v>
      </c>
      <c r="L38" s="270"/>
      <c r="M38" s="271">
        <v>400</v>
      </c>
      <c r="N38" s="272">
        <f>K38/M38</f>
        <v>181.74196655230128</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99279.939937525778</v>
      </c>
      <c r="L39" s="879">
        <v>400</v>
      </c>
      <c r="M39" s="880"/>
      <c r="N39" s="272">
        <f>K39/L39</f>
        <v>248.19984984381443</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1100.6591276734816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2191.8894051732823</v>
      </c>
      <c r="N48" s="272">
        <f>K48*M48</f>
        <v>4011.1576114671066</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69769.071945191055</v>
      </c>
      <c r="N49" s="272">
        <f>K49*M49</f>
        <v>1325.61236695863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5336.7699784257366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2">
        <f>VLOOKUP(A58,TRANSPORTE!A5:D117,4,FALSE)</f>
        <v>1246.4241458005358</v>
      </c>
      <c r="M58" s="913"/>
      <c r="N58" s="287">
        <f>K58*L58</f>
        <v>23.68205877021018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23.68205877021018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6562.1143659989311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1312.4228731997864</v>
      </c>
      <c r="M83" s="861"/>
      <c r="N83" s="51"/>
    </row>
    <row r="84" spans="1:14">
      <c r="B84" s="89" t="s">
        <v>973</v>
      </c>
      <c r="C84" s="90"/>
      <c r="D84" s="90"/>
      <c r="E84" s="90"/>
      <c r="F84" s="90"/>
      <c r="G84" s="90"/>
      <c r="H84" s="90"/>
      <c r="I84" s="87"/>
      <c r="J84" s="88"/>
      <c r="K84" s="304">
        <v>0.05</v>
      </c>
      <c r="L84" s="860">
        <f>N78*K84</f>
        <v>328.1057182999466</v>
      </c>
      <c r="M84" s="861"/>
      <c r="N84" s="51"/>
    </row>
    <row r="85" spans="1:14" ht="15.75" thickBot="1">
      <c r="B85" s="91" t="s">
        <v>974</v>
      </c>
      <c r="C85" s="92"/>
      <c r="D85" s="92"/>
      <c r="E85" s="92"/>
      <c r="F85" s="92"/>
      <c r="G85" s="92"/>
      <c r="H85" s="92"/>
      <c r="I85" s="93"/>
      <c r="J85" s="94"/>
      <c r="K85" s="305">
        <v>0.05</v>
      </c>
      <c r="L85" s="862">
        <f>N78*K85</f>
        <v>328.1057182999466</v>
      </c>
      <c r="M85" s="863"/>
      <c r="N85" s="51"/>
    </row>
    <row r="86" spans="1:14" ht="15.75" thickBot="1">
      <c r="B86" s="825" t="s">
        <v>953</v>
      </c>
      <c r="C86" s="826"/>
      <c r="D86" s="826"/>
      <c r="E86" s="826"/>
      <c r="F86" s="826"/>
      <c r="G86" s="826"/>
      <c r="H86" s="826"/>
      <c r="I86" s="826"/>
      <c r="J86" s="826"/>
      <c r="K86" s="826"/>
      <c r="L86" s="826"/>
      <c r="M86" s="827"/>
      <c r="N86" s="52">
        <f>L83+L84+L85</f>
        <v>1968.6343097996796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8530.7486757986117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400</v>
      </c>
      <c r="N36" s="272">
        <f>K36/M36</f>
        <v>291.38899721246997</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400</v>
      </c>
      <c r="N37" s="272">
        <f>K37/M37</f>
        <v>378.31828205360102</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72696.786620920509</v>
      </c>
      <c r="L38" s="270"/>
      <c r="M38" s="271">
        <v>400</v>
      </c>
      <c r="N38" s="272">
        <f>K38/M38</f>
        <v>181.74196655230128</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99279.939937525778</v>
      </c>
      <c r="L39" s="879">
        <v>400</v>
      </c>
      <c r="M39" s="880"/>
      <c r="N39" s="272">
        <f>K39/L39</f>
        <v>248.19984984381443</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1100.6591276734816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69769.071945191055</v>
      </c>
      <c r="N48" s="272">
        <f>K48*M48</f>
        <v>906.99793528748364</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2191.8894051732823</v>
      </c>
      <c r="N49" s="272">
        <f>K49*M49</f>
        <v>3287.8341077599234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4194.8320430474068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2">
        <f>VLOOKUP(A58,TRANSPORTE!A5:D117,4,FALSE)</f>
        <v>1246.4241458005358</v>
      </c>
      <c r="M58" s="913"/>
      <c r="N58" s="287">
        <f>K58*L58</f>
        <v>16.203513895406964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16.203513895406964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5412.697885745798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1082.5395771491596</v>
      </c>
      <c r="M83" s="861"/>
      <c r="N83" s="51"/>
    </row>
    <row r="84" spans="1:14">
      <c r="B84" s="89" t="s">
        <v>973</v>
      </c>
      <c r="C84" s="90"/>
      <c r="D84" s="90"/>
      <c r="E84" s="90"/>
      <c r="F84" s="90"/>
      <c r="G84" s="90"/>
      <c r="H84" s="90"/>
      <c r="I84" s="87"/>
      <c r="J84" s="88"/>
      <c r="K84" s="304">
        <v>0.05</v>
      </c>
      <c r="L84" s="860">
        <f>N78*K84</f>
        <v>270.63489428728991</v>
      </c>
      <c r="M84" s="861"/>
      <c r="N84" s="51"/>
    </row>
    <row r="85" spans="1:14" ht="15.75" thickBot="1">
      <c r="B85" s="91" t="s">
        <v>974</v>
      </c>
      <c r="C85" s="92"/>
      <c r="D85" s="92"/>
      <c r="E85" s="92"/>
      <c r="F85" s="92"/>
      <c r="G85" s="92"/>
      <c r="H85" s="92"/>
      <c r="I85" s="93"/>
      <c r="J85" s="94"/>
      <c r="K85" s="305">
        <v>0.05</v>
      </c>
      <c r="L85" s="862">
        <f>N78*K85</f>
        <v>270.63489428728991</v>
      </c>
      <c r="M85" s="863"/>
      <c r="N85" s="51"/>
    </row>
    <row r="86" spans="1:14" ht="15.75" thickBot="1">
      <c r="B86" s="825" t="s">
        <v>953</v>
      </c>
      <c r="C86" s="826"/>
      <c r="D86" s="826"/>
      <c r="E86" s="826"/>
      <c r="F86" s="826"/>
      <c r="G86" s="826"/>
      <c r="H86" s="826"/>
      <c r="I86" s="826"/>
      <c r="J86" s="826"/>
      <c r="K86" s="826"/>
      <c r="L86" s="826"/>
      <c r="M86" s="827"/>
      <c r="N86" s="52">
        <f>L83+L84+L85</f>
        <v>1623.8093657237393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7036.5072514695376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83">
        <v>275</v>
      </c>
      <c r="N36" s="272">
        <f>K36/M36</f>
        <v>423.83854139995634</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83">
        <f>M36</f>
        <v>275</v>
      </c>
      <c r="N37" s="272">
        <f>K37/M37</f>
        <v>550.28113753251057</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72696.786620920509</v>
      </c>
      <c r="L38" s="270"/>
      <c r="M38" s="283">
        <v>275</v>
      </c>
      <c r="N38" s="272">
        <f>K38/M38</f>
        <v>264.35195134880183</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99279.939937525778</v>
      </c>
      <c r="L39" s="955">
        <v>275</v>
      </c>
      <c r="M39" s="956"/>
      <c r="N39" s="272">
        <f>K39/L39</f>
        <v>361.01796340918463</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1600.958731161428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71952.28403680466</v>
      </c>
      <c r="N48" s="272">
        <f>K48*M48</f>
        <v>1798.8071009201167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71952.28403680466</v>
      </c>
      <c r="N49" s="272">
        <f>K49*M49</f>
        <v>935.37969247846058</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2191.8894051732823</v>
      </c>
      <c r="N50" s="272">
        <f>K50*M50</f>
        <v>9293.6110779347182</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12027.797871333296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2">
        <f>VLOOKUP(A58,TRANSPORTE!A5:D117,4,FALSE)</f>
        <v>1246.4241458005358</v>
      </c>
      <c r="M58" s="913"/>
      <c r="N58" s="287">
        <f>K58*L58</f>
        <v>47.364117540420359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47.364117540420359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13823.034467132604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2764.6068934265209</v>
      </c>
      <c r="M83" s="861"/>
      <c r="N83" s="51"/>
    </row>
    <row r="84" spans="1:14">
      <c r="B84" s="89" t="s">
        <v>973</v>
      </c>
      <c r="C84" s="90"/>
      <c r="D84" s="90"/>
      <c r="E84" s="90"/>
      <c r="F84" s="90"/>
      <c r="G84" s="90"/>
      <c r="H84" s="90"/>
      <c r="I84" s="87"/>
      <c r="J84" s="88"/>
      <c r="K84" s="304">
        <v>0.05</v>
      </c>
      <c r="L84" s="860">
        <f>N78*K84</f>
        <v>691.15172335663021</v>
      </c>
      <c r="M84" s="861"/>
      <c r="N84" s="51"/>
    </row>
    <row r="85" spans="1:14" ht="15.75" thickBot="1">
      <c r="B85" s="91" t="s">
        <v>974</v>
      </c>
      <c r="C85" s="92"/>
      <c r="D85" s="92"/>
      <c r="E85" s="92"/>
      <c r="F85" s="92"/>
      <c r="G85" s="92"/>
      <c r="H85" s="92"/>
      <c r="I85" s="93"/>
      <c r="J85" s="94"/>
      <c r="K85" s="305">
        <v>0.05</v>
      </c>
      <c r="L85" s="862">
        <f>N78*K85</f>
        <v>691.15172335663021</v>
      </c>
      <c r="M85" s="863"/>
      <c r="N85" s="51"/>
    </row>
    <row r="86" spans="1:14" ht="15.75" thickBot="1">
      <c r="B86" s="825" t="s">
        <v>953</v>
      </c>
      <c r="C86" s="826"/>
      <c r="D86" s="826"/>
      <c r="E86" s="826"/>
      <c r="F86" s="826"/>
      <c r="G86" s="826"/>
      <c r="H86" s="826"/>
      <c r="I86" s="826"/>
      <c r="J86" s="826"/>
      <c r="K86" s="826"/>
      <c r="L86" s="826"/>
      <c r="M86" s="827"/>
      <c r="N86" s="52">
        <f>L83+L84+L85</f>
        <v>4146.9103401397815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17969.944807272386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83">
        <v>275</v>
      </c>
      <c r="N36" s="272">
        <f>K36/M36</f>
        <v>423.83854139995634</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83">
        <v>275</v>
      </c>
      <c r="N37" s="272">
        <f>K37/M37</f>
        <v>550.28113753251057</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72696.786620920509</v>
      </c>
      <c r="L38" s="270"/>
      <c r="M38" s="283">
        <v>275</v>
      </c>
      <c r="N38" s="272">
        <f>K38/M38</f>
        <v>264.35195134880183</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99279.939937525778</v>
      </c>
      <c r="L39" s="955">
        <v>275</v>
      </c>
      <c r="M39" s="956"/>
      <c r="N39" s="272">
        <f>K39/L39</f>
        <v>361.01796340918463</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1600.958731161428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71952.28403680466</v>
      </c>
      <c r="N48" s="272">
        <f>K48*M48</f>
        <v>1367.0933966992884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71952.28403680466</v>
      </c>
      <c r="N49" s="272">
        <f>K49*M49</f>
        <v>719.52284036804656</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2191.8894051732823</v>
      </c>
      <c r="N50" s="272">
        <f>K50*M50</f>
        <v>7101.721672761435</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9188.3379098287696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2">
        <f>VLOOKUP(A58,TRANSPORTE!A5:D117,4,FALSE)</f>
        <v>1246.4241458005358</v>
      </c>
      <c r="M58" s="913"/>
      <c r="N58" s="287">
        <f>K58*L58</f>
        <v>36.146300228215537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36.146300228215537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10972.356688315873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2194.4713376631748</v>
      </c>
      <c r="M83" s="861"/>
      <c r="N83" s="51"/>
    </row>
    <row r="84" spans="1:14">
      <c r="B84" s="89" t="s">
        <v>973</v>
      </c>
      <c r="C84" s="90"/>
      <c r="D84" s="90"/>
      <c r="E84" s="90"/>
      <c r="F84" s="90"/>
      <c r="G84" s="90"/>
      <c r="H84" s="90"/>
      <c r="I84" s="87"/>
      <c r="J84" s="88"/>
      <c r="K84" s="304">
        <v>0.05</v>
      </c>
      <c r="L84" s="860">
        <f>N78*K84</f>
        <v>548.61783441579371</v>
      </c>
      <c r="M84" s="861"/>
      <c r="N84" s="51"/>
    </row>
    <row r="85" spans="1:14" ht="15.75" thickBot="1">
      <c r="B85" s="91" t="s">
        <v>974</v>
      </c>
      <c r="C85" s="92"/>
      <c r="D85" s="92"/>
      <c r="E85" s="92"/>
      <c r="F85" s="92"/>
      <c r="G85" s="92"/>
      <c r="H85" s="92"/>
      <c r="I85" s="93"/>
      <c r="J85" s="94"/>
      <c r="K85" s="305">
        <v>0.05</v>
      </c>
      <c r="L85" s="862">
        <f>N78*K85</f>
        <v>548.61783441579371</v>
      </c>
      <c r="M85" s="863"/>
      <c r="N85" s="51"/>
    </row>
    <row r="86" spans="1:14" ht="15.75" thickBot="1">
      <c r="B86" s="825" t="s">
        <v>953</v>
      </c>
      <c r="C86" s="826"/>
      <c r="D86" s="826"/>
      <c r="E86" s="826"/>
      <c r="F86" s="826"/>
      <c r="G86" s="826"/>
      <c r="H86" s="826"/>
      <c r="I86" s="826"/>
      <c r="J86" s="826"/>
      <c r="K86" s="826"/>
      <c r="L86" s="826"/>
      <c r="M86" s="827"/>
      <c r="N86" s="52">
        <f>L83+L84+L85</f>
        <v>3291.7070064947625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14264.063694810635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275</v>
      </c>
      <c r="N36" s="272">
        <f>K36/M36</f>
        <v>423.83854139995634</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275</v>
      </c>
      <c r="N37" s="272">
        <f>K37/M37</f>
        <v>550.28113753251057</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72696.786620920509</v>
      </c>
      <c r="L38" s="270"/>
      <c r="M38" s="271">
        <v>275</v>
      </c>
      <c r="N38" s="272">
        <f>K38/M38</f>
        <v>264.35195134880183</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99279.939937525778</v>
      </c>
      <c r="L39" s="879">
        <v>275</v>
      </c>
      <c r="M39" s="880"/>
      <c r="N39" s="272">
        <f>K39/L39</f>
        <v>361.01796340918463</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1600.958731161428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71952.28403680466</v>
      </c>
      <c r="N48" s="272">
        <f>K48*M48</f>
        <v>1798.8071009201167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71952.28403680466</v>
      </c>
      <c r="N49" s="272">
        <f>K49*M49</f>
        <v>935.37969247846058</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2332.4618848399778</v>
      </c>
      <c r="N50" s="272">
        <f>K50*M50</f>
        <v>9889.6383917215062</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12623.825185120084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2">
        <f>VLOOKUP(A58,TRANSPORTE!A5:D117,4,FALSE)</f>
        <v>1246.4241458005358</v>
      </c>
      <c r="M58" s="913"/>
      <c r="N58" s="287">
        <f>K58*L58</f>
        <v>47.364117540420359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47.364117540420359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14419.061780919392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2883.8123561838784</v>
      </c>
      <c r="M83" s="861"/>
      <c r="N83" s="51"/>
    </row>
    <row r="84" spans="1:14">
      <c r="B84" s="89" t="s">
        <v>973</v>
      </c>
      <c r="C84" s="90"/>
      <c r="D84" s="90"/>
      <c r="E84" s="90"/>
      <c r="F84" s="90"/>
      <c r="G84" s="90"/>
      <c r="H84" s="90"/>
      <c r="I84" s="87"/>
      <c r="J84" s="88"/>
      <c r="K84" s="304">
        <v>0.05</v>
      </c>
      <c r="L84" s="860">
        <f>N78*K84</f>
        <v>720.95308904596959</v>
      </c>
      <c r="M84" s="861"/>
      <c r="N84" s="51"/>
    </row>
    <row r="85" spans="1:14" ht="15.75" thickBot="1">
      <c r="B85" s="91" t="s">
        <v>974</v>
      </c>
      <c r="C85" s="92"/>
      <c r="D85" s="92"/>
      <c r="E85" s="92"/>
      <c r="F85" s="92"/>
      <c r="G85" s="92"/>
      <c r="H85" s="92"/>
      <c r="I85" s="93"/>
      <c r="J85" s="94"/>
      <c r="K85" s="305">
        <v>0.05</v>
      </c>
      <c r="L85" s="862">
        <f>N78*K85</f>
        <v>720.95308904596959</v>
      </c>
      <c r="M85" s="863"/>
      <c r="N85" s="51"/>
    </row>
    <row r="86" spans="1:14" ht="15.75" thickBot="1">
      <c r="B86" s="825" t="s">
        <v>953</v>
      </c>
      <c r="C86" s="826"/>
      <c r="D86" s="826"/>
      <c r="E86" s="826"/>
      <c r="F86" s="826"/>
      <c r="G86" s="826"/>
      <c r="H86" s="826"/>
      <c r="I86" s="826"/>
      <c r="J86" s="826"/>
      <c r="K86" s="826"/>
      <c r="L86" s="826"/>
      <c r="M86" s="827"/>
      <c r="N86" s="52">
        <f>L83+L84+L85</f>
        <v>4325.7185342758175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18744.78031519521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275</v>
      </c>
      <c r="N36" s="272">
        <f>K36/M36</f>
        <v>423.83854139995634</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275</v>
      </c>
      <c r="N37" s="272">
        <f>K37/M37</f>
        <v>550.28113753251057</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72696.786620920509</v>
      </c>
      <c r="L38" s="270"/>
      <c r="M38" s="271">
        <v>275</v>
      </c>
      <c r="N38" s="272">
        <f>K38/M38</f>
        <v>264.35195134880183</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99279.939937525778</v>
      </c>
      <c r="L39" s="879">
        <v>275</v>
      </c>
      <c r="M39" s="880"/>
      <c r="N39" s="272">
        <f>K39/L39</f>
        <v>361.01796340918463</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1600.958731161428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71952.28403680466</v>
      </c>
      <c r="N48" s="272">
        <f>K48*M48</f>
        <v>1367.0933966992884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71952.28403680466</v>
      </c>
      <c r="N49" s="272">
        <f>K49*M49</f>
        <v>719.52284036804656</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2332.4618848399778</v>
      </c>
      <c r="N50" s="272">
        <f>K50*M50</f>
        <v>7557.1765068815284</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9643.7927439488631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2">
        <f>VLOOKUP(A58,TRANSPORTE!A5:D117,4,FALSE)</f>
        <v>1246.4241458005358</v>
      </c>
      <c r="M58" s="913"/>
      <c r="N58" s="287">
        <f>K58*L58</f>
        <v>36.146300228215537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36.146300228215537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11427.811522435966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2285.5623044871932</v>
      </c>
      <c r="M83" s="861"/>
      <c r="N83" s="51"/>
    </row>
    <row r="84" spans="1:14">
      <c r="B84" s="89" t="s">
        <v>973</v>
      </c>
      <c r="C84" s="90"/>
      <c r="D84" s="90"/>
      <c r="E84" s="90"/>
      <c r="F84" s="90"/>
      <c r="G84" s="90"/>
      <c r="H84" s="90"/>
      <c r="I84" s="87"/>
      <c r="J84" s="88"/>
      <c r="K84" s="304">
        <v>0.05</v>
      </c>
      <c r="L84" s="860">
        <f>N78*K84</f>
        <v>571.39057612179829</v>
      </c>
      <c r="M84" s="861"/>
      <c r="N84" s="51"/>
    </row>
    <row r="85" spans="1:14" ht="15.75" thickBot="1">
      <c r="B85" s="91" t="s">
        <v>974</v>
      </c>
      <c r="C85" s="92"/>
      <c r="D85" s="92"/>
      <c r="E85" s="92"/>
      <c r="F85" s="92"/>
      <c r="G85" s="92"/>
      <c r="H85" s="92"/>
      <c r="I85" s="93"/>
      <c r="J85" s="94"/>
      <c r="K85" s="305">
        <v>0.05</v>
      </c>
      <c r="L85" s="862">
        <f>N78*K85</f>
        <v>571.39057612179829</v>
      </c>
      <c r="M85" s="863"/>
      <c r="N85" s="51"/>
    </row>
    <row r="86" spans="1:14" ht="15.75" thickBot="1">
      <c r="B86" s="825" t="s">
        <v>953</v>
      </c>
      <c r="C86" s="826"/>
      <c r="D86" s="826"/>
      <c r="E86" s="826"/>
      <c r="F86" s="826"/>
      <c r="G86" s="826"/>
      <c r="H86" s="826"/>
      <c r="I86" s="826"/>
      <c r="J86" s="826"/>
      <c r="K86" s="826"/>
      <c r="L86" s="826"/>
      <c r="M86" s="827"/>
      <c r="N86" s="52">
        <f>L83+L84+L85</f>
        <v>3428.34345673079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14856.154979166757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418</v>
      </c>
      <c r="N36" s="272">
        <f>K36/M36</f>
        <v>278.84114565786604</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418</v>
      </c>
      <c r="N37" s="272">
        <f>K37/M37</f>
        <v>362.02706416612534</v>
      </c>
    </row>
    <row r="38" spans="1:14">
      <c r="A38" t="s">
        <v>225</v>
      </c>
      <c r="B38" s="874" t="str">
        <f>VLOOKUP(A38,EQUIPOS!A8:D154,3,FALSE)</f>
        <v>Esparcidor de gravilla, Ancho de esparcimiento 3100mm, Velocidad de trabajo 10—20km2/h</v>
      </c>
      <c r="C38" s="875"/>
      <c r="D38" s="875"/>
      <c r="E38" s="875"/>
      <c r="F38" s="875"/>
      <c r="G38" s="875"/>
      <c r="H38" s="876"/>
      <c r="I38" s="267"/>
      <c r="J38" s="268"/>
      <c r="K38" s="269">
        <f>VLOOKUP(A38,EQUIPOS!A8:D165,4,FALSE)</f>
        <v>99279.939937525778</v>
      </c>
      <c r="L38" s="270"/>
      <c r="M38" s="271">
        <v>418</v>
      </c>
      <c r="N38" s="272">
        <f>K38/M38</f>
        <v>237.51181803235832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0.96653780985169846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879.3465656662014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39985.060882971047</v>
      </c>
      <c r="N48" s="272">
        <f>K48*M48</f>
        <v>399.8506088297105</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2191.8894051732823</v>
      </c>
      <c r="N49" s="272">
        <f>K49*M49</f>
        <v>2739.8617564666029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3139.7123652963132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2">
        <f>VLOOKUP(A58,TRANSPORTE!A5:D117,4,FALSE)</f>
        <v>1246.4241458005358</v>
      </c>
      <c r="M58" s="913"/>
      <c r="N58" s="287">
        <f>K58*L58</f>
        <v>12.464241458005359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12.464241458005359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4128.1769534056903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825.63539068113812</v>
      </c>
      <c r="M83" s="861"/>
      <c r="N83" s="51"/>
    </row>
    <row r="84" spans="1:14">
      <c r="B84" s="89" t="s">
        <v>973</v>
      </c>
      <c r="C84" s="90"/>
      <c r="D84" s="90"/>
      <c r="E84" s="90"/>
      <c r="F84" s="90"/>
      <c r="G84" s="90"/>
      <c r="H84" s="90"/>
      <c r="I84" s="87"/>
      <c r="J84" s="88"/>
      <c r="K84" s="304">
        <v>0.05</v>
      </c>
      <c r="L84" s="860">
        <f>N78*K84</f>
        <v>206.40884767028453</v>
      </c>
      <c r="M84" s="861"/>
      <c r="N84" s="51"/>
    </row>
    <row r="85" spans="1:14" ht="15.75" thickBot="1">
      <c r="B85" s="91" t="s">
        <v>974</v>
      </c>
      <c r="C85" s="92"/>
      <c r="D85" s="92"/>
      <c r="E85" s="92"/>
      <c r="F85" s="92"/>
      <c r="G85" s="92"/>
      <c r="H85" s="92"/>
      <c r="I85" s="93"/>
      <c r="J85" s="94"/>
      <c r="K85" s="305">
        <v>0.05</v>
      </c>
      <c r="L85" s="862">
        <f>N78*K85</f>
        <v>206.40884767028453</v>
      </c>
      <c r="M85" s="863"/>
      <c r="N85" s="51"/>
    </row>
    <row r="86" spans="1:14" ht="15.75" thickBot="1">
      <c r="B86" s="825" t="s">
        <v>953</v>
      </c>
      <c r="C86" s="826"/>
      <c r="D86" s="826"/>
      <c r="E86" s="826"/>
      <c r="F86" s="826"/>
      <c r="G86" s="826"/>
      <c r="H86" s="826"/>
      <c r="I86" s="826"/>
      <c r="J86" s="826"/>
      <c r="K86" s="826"/>
      <c r="L86" s="826"/>
      <c r="M86" s="827"/>
      <c r="N86" s="52">
        <f>L83+L84+L85</f>
        <v>1238.4530860217071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5366.6300394273976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116555.59888498799</v>
      </c>
      <c r="L36" s="270"/>
      <c r="M36" s="271">
        <v>418</v>
      </c>
      <c r="N36" s="272">
        <f>K36/M36</f>
        <v>278.84114565786604</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418</v>
      </c>
      <c r="N37" s="272">
        <f>K37/M37</f>
        <v>362.02706416612534</v>
      </c>
    </row>
    <row r="38" spans="1:14">
      <c r="A38" t="s">
        <v>225</v>
      </c>
      <c r="B38" s="874" t="str">
        <f>VLOOKUP(A38,EQUIPOS!A8:D154,3,FALSE)</f>
        <v>Esparcidor de gravilla, Ancho de esparcimiento 3100mm, Velocidad de trabajo 10—20km2/h</v>
      </c>
      <c r="C38" s="875"/>
      <c r="D38" s="875"/>
      <c r="E38" s="875"/>
      <c r="F38" s="875"/>
      <c r="G38" s="875"/>
      <c r="H38" s="876"/>
      <c r="I38" s="267"/>
      <c r="J38" s="268"/>
      <c r="K38" s="269">
        <f>VLOOKUP(A38,EQUIPOS!A8:D165,4,FALSE)</f>
        <v>99279.939937525778</v>
      </c>
      <c r="L38" s="270"/>
      <c r="M38" s="271">
        <v>418</v>
      </c>
      <c r="N38" s="272">
        <f>K38/M38</f>
        <v>237.51181803235832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0.96653780985169846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879.3465656662014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39985.060882971047</v>
      </c>
      <c r="N48" s="272">
        <f>K48*M48</f>
        <v>399.8506088297105</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1887.4892454999699</v>
      </c>
      <c r="N49" s="272">
        <f>K49*M49</f>
        <v>2359.3615568749624</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7"/>
      <c r="C52" s="908"/>
      <c r="D52" s="908"/>
      <c r="E52" s="908"/>
      <c r="F52" s="908"/>
      <c r="G52" s="908"/>
      <c r="H52" s="908"/>
      <c r="I52" s="878"/>
      <c r="J52" s="42"/>
      <c r="K52" s="44"/>
      <c r="L52" s="909"/>
      <c r="M52" s="910"/>
      <c r="N52" s="45"/>
    </row>
    <row r="53" spans="1:72" ht="15.75" thickBot="1">
      <c r="B53" s="825" t="s">
        <v>953</v>
      </c>
      <c r="C53" s="826"/>
      <c r="D53" s="826"/>
      <c r="E53" s="826"/>
      <c r="F53" s="826"/>
      <c r="G53" s="826"/>
      <c r="H53" s="826"/>
      <c r="I53" s="826"/>
      <c r="J53" s="826"/>
      <c r="K53" s="826"/>
      <c r="L53" s="826"/>
      <c r="M53" s="827"/>
      <c r="N53" s="394">
        <f>SUM(N48:N52)</f>
        <v>2759.2121657046728</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11" t="s">
        <v>961</v>
      </c>
      <c r="M57" s="890"/>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2">
        <f>VLOOKUP(A58,TRANSPORTE!A5:D117,4,FALSE)</f>
        <v>1246.4241458005358</v>
      </c>
      <c r="M58" s="913"/>
      <c r="N58" s="287">
        <f>K58*L58</f>
        <v>12.464241458005359</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3"/>
      <c r="M63" s="904"/>
      <c r="N63" s="127"/>
    </row>
    <row r="64" spans="1:72" ht="15.75" thickBot="1">
      <c r="B64" s="914" t="s">
        <v>953</v>
      </c>
      <c r="C64" s="868"/>
      <c r="D64" s="868"/>
      <c r="E64" s="868"/>
      <c r="F64" s="868"/>
      <c r="G64" s="868"/>
      <c r="H64" s="868"/>
      <c r="I64" s="868"/>
      <c r="J64" s="868"/>
      <c r="K64" s="868"/>
      <c r="L64" s="868"/>
      <c r="M64" s="869"/>
      <c r="N64" s="104">
        <f>N58+N59+N60+N61+N62</f>
        <v>12.464241458005359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3747.6767538140493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749.53535076280991</v>
      </c>
      <c r="M83" s="861"/>
      <c r="N83" s="51"/>
    </row>
    <row r="84" spans="1:14">
      <c r="B84" s="89" t="s">
        <v>973</v>
      </c>
      <c r="C84" s="90"/>
      <c r="D84" s="90"/>
      <c r="E84" s="90"/>
      <c r="F84" s="90"/>
      <c r="G84" s="90"/>
      <c r="H84" s="90"/>
      <c r="I84" s="87"/>
      <c r="J84" s="88"/>
      <c r="K84" s="304">
        <v>0.05</v>
      </c>
      <c r="L84" s="860">
        <f>N78*K84</f>
        <v>187.38383769070248</v>
      </c>
      <c r="M84" s="861"/>
      <c r="N84" s="51"/>
    </row>
    <row r="85" spans="1:14" ht="15.75" thickBot="1">
      <c r="B85" s="91" t="s">
        <v>974</v>
      </c>
      <c r="C85" s="92"/>
      <c r="D85" s="92"/>
      <c r="E85" s="92"/>
      <c r="F85" s="92"/>
      <c r="G85" s="92"/>
      <c r="H85" s="92"/>
      <c r="I85" s="93"/>
      <c r="J85" s="94"/>
      <c r="K85" s="305">
        <v>0.05</v>
      </c>
      <c r="L85" s="862">
        <f>N78*K85</f>
        <v>187.38383769070248</v>
      </c>
      <c r="M85" s="863"/>
      <c r="N85" s="51"/>
    </row>
    <row r="86" spans="1:14" ht="15.75" thickBot="1">
      <c r="B86" s="825" t="s">
        <v>953</v>
      </c>
      <c r="C86" s="826"/>
      <c r="D86" s="826"/>
      <c r="E86" s="826"/>
      <c r="F86" s="826"/>
      <c r="G86" s="826"/>
      <c r="H86" s="826"/>
      <c r="I86" s="826"/>
      <c r="J86" s="826"/>
      <c r="K86" s="826"/>
      <c r="L86" s="826"/>
      <c r="M86" s="827"/>
      <c r="N86" s="52">
        <f>L83+L84+L85</f>
        <v>1124.3030261442148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4871.9797799582639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169101.40589358899</v>
      </c>
      <c r="L36" s="270"/>
      <c r="M36" s="271">
        <v>600</v>
      </c>
      <c r="N36" s="272">
        <f>K36/M36</f>
        <v>281.83567648931501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600</v>
      </c>
      <c r="N37" s="272">
        <f>K37/M37</f>
        <v>121.16131103486751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403.67034219837916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66561.936853536085</v>
      </c>
      <c r="N48" s="272">
        <f>K48*M48</f>
        <v>832.02421066920112</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2020.0785966917663</v>
      </c>
      <c r="N49" s="272">
        <f>K49*M49</f>
        <v>2954.3649476617084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3786.3891583309096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2">
        <f>VLOOKUP(A58,TRANSPORTE!A5:D117,4,FALSE)</f>
        <v>1246.4241458005358</v>
      </c>
      <c r="M58" s="913"/>
      <c r="N58" s="287">
        <f>K58*L58</f>
        <v>15.580301822506698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15.580301822506698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4272.9752697714639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854.59505395429278</v>
      </c>
      <c r="M83" s="861"/>
      <c r="N83" s="51"/>
    </row>
    <row r="84" spans="1:14">
      <c r="B84" s="89" t="s">
        <v>973</v>
      </c>
      <c r="C84" s="90"/>
      <c r="D84" s="90"/>
      <c r="E84" s="90"/>
      <c r="F84" s="90"/>
      <c r="G84" s="90"/>
      <c r="H84" s="90"/>
      <c r="I84" s="87"/>
      <c r="J84" s="88"/>
      <c r="K84" s="304">
        <v>0.05</v>
      </c>
      <c r="L84" s="860">
        <f>N78*K84</f>
        <v>213.64876348857319</v>
      </c>
      <c r="M84" s="861"/>
      <c r="N84" s="51"/>
    </row>
    <row r="85" spans="1:14" ht="15.75" thickBot="1">
      <c r="B85" s="91" t="s">
        <v>974</v>
      </c>
      <c r="C85" s="92"/>
      <c r="D85" s="92"/>
      <c r="E85" s="92"/>
      <c r="F85" s="92"/>
      <c r="G85" s="92"/>
      <c r="H85" s="92"/>
      <c r="I85" s="93"/>
      <c r="J85" s="94"/>
      <c r="K85" s="305">
        <v>0.05</v>
      </c>
      <c r="L85" s="862">
        <f>N78*K85</f>
        <v>213.64876348857319</v>
      </c>
      <c r="M85" s="863"/>
      <c r="N85" s="51"/>
    </row>
    <row r="86" spans="1:14" ht="15.75" thickBot="1">
      <c r="B86" s="825" t="s">
        <v>953</v>
      </c>
      <c r="C86" s="826"/>
      <c r="D86" s="826"/>
      <c r="E86" s="826"/>
      <c r="F86" s="826"/>
      <c r="G86" s="826"/>
      <c r="H86" s="826"/>
      <c r="I86" s="826"/>
      <c r="J86" s="826"/>
      <c r="K86" s="826"/>
      <c r="L86" s="826"/>
      <c r="M86" s="827"/>
      <c r="N86" s="52">
        <f>L83+L84+L85</f>
        <v>1281.8925809314392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5554.8678507029035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169101.40589358899</v>
      </c>
      <c r="L36" s="270"/>
      <c r="M36" s="271">
        <v>600</v>
      </c>
      <c r="N36" s="272">
        <f>K36/M36</f>
        <v>281.83567648931501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600</v>
      </c>
      <c r="N37" s="272">
        <f>K37/M37</f>
        <v>121.16131103486751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403.67034219837916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66530.698524721272</v>
      </c>
      <c r="N48" s="272">
        <f>K48*M48</f>
        <v>632.04163598485206</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2020.0785966917663</v>
      </c>
      <c r="N49" s="272">
        <f>K49*M49</f>
        <v>2849.8258802829091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3481.8675162677609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2">
        <f>VLOOKUP(A58,TRANSPORTE!A5:D117,4,FALSE)</f>
        <v>1246.4241458005358</v>
      </c>
      <c r="M58" s="913"/>
      <c r="N58" s="287">
        <f>K58*L58</f>
        <v>11.84102938510509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11.84102938510509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3964.714355270914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792.94287105418289</v>
      </c>
      <c r="M83" s="861"/>
      <c r="N83" s="51"/>
    </row>
    <row r="84" spans="1:14">
      <c r="B84" s="89" t="s">
        <v>973</v>
      </c>
      <c r="C84" s="90"/>
      <c r="D84" s="90"/>
      <c r="E84" s="90"/>
      <c r="F84" s="90"/>
      <c r="G84" s="90"/>
      <c r="H84" s="90"/>
      <c r="I84" s="87"/>
      <c r="J84" s="88"/>
      <c r="K84" s="304">
        <v>0.05</v>
      </c>
      <c r="L84" s="860">
        <f>N78*K84</f>
        <v>198.23571776354572</v>
      </c>
      <c r="M84" s="861"/>
      <c r="N84" s="51"/>
    </row>
    <row r="85" spans="1:14" ht="15.75" thickBot="1">
      <c r="B85" s="91" t="s">
        <v>974</v>
      </c>
      <c r="C85" s="92"/>
      <c r="D85" s="92"/>
      <c r="E85" s="92"/>
      <c r="F85" s="92"/>
      <c r="G85" s="92"/>
      <c r="H85" s="92"/>
      <c r="I85" s="93"/>
      <c r="J85" s="94"/>
      <c r="K85" s="305">
        <v>0.05</v>
      </c>
      <c r="L85" s="862">
        <f>N78*K85</f>
        <v>198.23571776354572</v>
      </c>
      <c r="M85" s="863"/>
      <c r="N85" s="51"/>
    </row>
    <row r="86" spans="1:14" ht="15.75" thickBot="1">
      <c r="B86" s="825" t="s">
        <v>953</v>
      </c>
      <c r="C86" s="826"/>
      <c r="D86" s="826"/>
      <c r="E86" s="826"/>
      <c r="F86" s="826"/>
      <c r="G86" s="826"/>
      <c r="H86" s="826"/>
      <c r="I86" s="826"/>
      <c r="J86" s="826"/>
      <c r="K86" s="826"/>
      <c r="L86" s="826"/>
      <c r="M86" s="827"/>
      <c r="N86" s="52">
        <f>L83+L84+L85</f>
        <v>1189.4143065812743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5154.1286618521881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169101.40589358899</v>
      </c>
      <c r="L36" s="270"/>
      <c r="M36" s="271">
        <v>600</v>
      </c>
      <c r="N36" s="272">
        <f>K36/M36</f>
        <v>281.83567648931501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600</v>
      </c>
      <c r="N37" s="272">
        <f>K37/M37</f>
        <v>121.16131103486751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403.67034219837916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68493.506851919185</v>
      </c>
      <c r="N48" s="272">
        <f>K48*M48</f>
        <v>650.68831509323229</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2020.0785966917663</v>
      </c>
      <c r="N49" s="272">
        <f>K49*M49</f>
        <v>3454.3344003429202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4105.0227154361528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2">
        <f>VLOOKUP(A59,TRANSPORTE!A5:D117,4,FALSE)</f>
        <v>1246.4241458005358</v>
      </c>
      <c r="M59" s="913"/>
      <c r="N59" s="287">
        <f>K59*L59</f>
        <v>11.84102938510509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11.84102938510509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4587.8695544393049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917.57391088786108</v>
      </c>
      <c r="M83" s="861"/>
      <c r="N83" s="51"/>
    </row>
    <row r="84" spans="1:14">
      <c r="B84" s="89" t="s">
        <v>973</v>
      </c>
      <c r="C84" s="90"/>
      <c r="D84" s="90"/>
      <c r="E84" s="90"/>
      <c r="F84" s="90"/>
      <c r="G84" s="90"/>
      <c r="H84" s="90"/>
      <c r="I84" s="87"/>
      <c r="J84" s="88"/>
      <c r="K84" s="304">
        <v>0.05</v>
      </c>
      <c r="L84" s="860">
        <f>N78*K84</f>
        <v>229.39347772196527</v>
      </c>
      <c r="M84" s="861"/>
      <c r="N84" s="51"/>
    </row>
    <row r="85" spans="1:14" ht="15.75" thickBot="1">
      <c r="B85" s="91" t="s">
        <v>974</v>
      </c>
      <c r="C85" s="92"/>
      <c r="D85" s="92"/>
      <c r="E85" s="92"/>
      <c r="F85" s="92"/>
      <c r="G85" s="92"/>
      <c r="H85" s="92"/>
      <c r="I85" s="93"/>
      <c r="J85" s="94"/>
      <c r="K85" s="305">
        <v>0.05</v>
      </c>
      <c r="L85" s="862">
        <f>N78*K85</f>
        <v>229.39347772196527</v>
      </c>
      <c r="M85" s="863"/>
      <c r="N85" s="51"/>
    </row>
    <row r="86" spans="1:14" ht="15.75" thickBot="1">
      <c r="B86" s="825" t="s">
        <v>953</v>
      </c>
      <c r="C86" s="826"/>
      <c r="D86" s="826"/>
      <c r="E86" s="826"/>
      <c r="F86" s="826"/>
      <c r="G86" s="826"/>
      <c r="H86" s="826"/>
      <c r="I86" s="826"/>
      <c r="J86" s="826"/>
      <c r="K86" s="826"/>
      <c r="L86" s="826"/>
      <c r="M86" s="827"/>
      <c r="N86" s="52">
        <f>L83+L84+L85</f>
        <v>1376.3608663317914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5964.2304207710968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169101.40589358899</v>
      </c>
      <c r="L36" s="270"/>
      <c r="M36" s="271">
        <v>600</v>
      </c>
      <c r="N36" s="272">
        <f>K36/M36</f>
        <v>281.83567648931501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600</v>
      </c>
      <c r="N37" s="272">
        <f>K37/M37</f>
        <v>121.16131103486751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403.67034219837916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68495.242314631134</v>
      </c>
      <c r="N48" s="272">
        <f>K48*M48</f>
        <v>325.35240099449788</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2020.0785966917663</v>
      </c>
      <c r="N49" s="272">
        <f>K49*M49</f>
        <v>2158.959000214325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2484.3114012088226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2">
        <f>VLOOKUP(A58,TRANSPORTE!A5:D117,4,FALSE)</f>
        <v>1246.4241458005358</v>
      </c>
      <c r="M58" s="913"/>
      <c r="N58" s="287">
        <f>K58*L58</f>
        <v>5.9205146925525449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5.9205146925525449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2961.2377255194228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592.24754510388459</v>
      </c>
      <c r="M83" s="861"/>
      <c r="N83" s="51"/>
    </row>
    <row r="84" spans="1:14">
      <c r="B84" s="89" t="s">
        <v>973</v>
      </c>
      <c r="C84" s="90"/>
      <c r="D84" s="90"/>
      <c r="E84" s="90"/>
      <c r="F84" s="90"/>
      <c r="G84" s="90"/>
      <c r="H84" s="90"/>
      <c r="I84" s="87"/>
      <c r="J84" s="88"/>
      <c r="K84" s="304">
        <v>0.05</v>
      </c>
      <c r="L84" s="860">
        <f>N78*K84</f>
        <v>148.06188627597115</v>
      </c>
      <c r="M84" s="861"/>
      <c r="N84" s="51"/>
    </row>
    <row r="85" spans="1:14" ht="15.75" thickBot="1">
      <c r="B85" s="91" t="s">
        <v>974</v>
      </c>
      <c r="C85" s="92"/>
      <c r="D85" s="92"/>
      <c r="E85" s="92"/>
      <c r="F85" s="92"/>
      <c r="G85" s="92"/>
      <c r="H85" s="92"/>
      <c r="I85" s="93"/>
      <c r="J85" s="94"/>
      <c r="K85" s="305">
        <v>0.05</v>
      </c>
      <c r="L85" s="862">
        <f>N78*K85</f>
        <v>148.06188627597115</v>
      </c>
      <c r="M85" s="863"/>
      <c r="N85" s="51"/>
    </row>
    <row r="86" spans="1:14" ht="15.75" thickBot="1">
      <c r="B86" s="825" t="s">
        <v>953</v>
      </c>
      <c r="C86" s="826"/>
      <c r="D86" s="826"/>
      <c r="E86" s="826"/>
      <c r="F86" s="826"/>
      <c r="G86" s="826"/>
      <c r="H86" s="826"/>
      <c r="I86" s="826"/>
      <c r="J86" s="826"/>
      <c r="K86" s="826"/>
      <c r="L86" s="826"/>
      <c r="M86" s="827"/>
      <c r="N86" s="52">
        <f>L83+L84+L85</f>
        <v>888.37131765582683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3849.6090431752496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169101.40589358899</v>
      </c>
      <c r="L36" s="270"/>
      <c r="M36" s="271">
        <v>600</v>
      </c>
      <c r="N36" s="272">
        <f>K36/M36</f>
        <v>281.83567648931501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600</v>
      </c>
      <c r="N37" s="272">
        <f>K37/M37</f>
        <v>121.16131103486751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403.67034219837916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66561.936853536085</v>
      </c>
      <c r="N48" s="272">
        <f>K48*M48</f>
        <v>832.02421066920112</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2717.7346068894381</v>
      </c>
      <c r="N49" s="272">
        <f>K49*M49</f>
        <v>3974.6868625758034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4806.7110732450046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2">
        <f>VLOOKUP(A58,TRANSPORTE!A5:D117,4,FALSE)</f>
        <v>1246.4241458005358</v>
      </c>
      <c r="M58" s="913"/>
      <c r="N58" s="287">
        <f>K58*L58</f>
        <v>15.580301822506698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15.580301822506698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5293.2971846855589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1058.6594369371119</v>
      </c>
      <c r="M83" s="861"/>
      <c r="N83" s="51"/>
    </row>
    <row r="84" spans="1:14">
      <c r="B84" s="89" t="s">
        <v>973</v>
      </c>
      <c r="C84" s="90"/>
      <c r="D84" s="90"/>
      <c r="E84" s="90"/>
      <c r="F84" s="90"/>
      <c r="G84" s="90"/>
      <c r="H84" s="90"/>
      <c r="I84" s="87"/>
      <c r="J84" s="88"/>
      <c r="K84" s="304">
        <v>0.05</v>
      </c>
      <c r="L84" s="860">
        <f>N78*K84</f>
        <v>264.66485923427797</v>
      </c>
      <c r="M84" s="861"/>
      <c r="N84" s="51"/>
    </row>
    <row r="85" spans="1:14" ht="15.75" thickBot="1">
      <c r="B85" s="91" t="s">
        <v>974</v>
      </c>
      <c r="C85" s="92"/>
      <c r="D85" s="92"/>
      <c r="E85" s="92"/>
      <c r="F85" s="92"/>
      <c r="G85" s="92"/>
      <c r="H85" s="92"/>
      <c r="I85" s="93"/>
      <c r="J85" s="94"/>
      <c r="K85" s="305">
        <v>0.05</v>
      </c>
      <c r="L85" s="862">
        <f>N78*K85</f>
        <v>264.66485923427797</v>
      </c>
      <c r="M85" s="863"/>
      <c r="N85" s="51"/>
    </row>
    <row r="86" spans="1:14" ht="15.75" thickBot="1">
      <c r="B86" s="825" t="s">
        <v>953</v>
      </c>
      <c r="C86" s="826"/>
      <c r="D86" s="826"/>
      <c r="E86" s="826"/>
      <c r="F86" s="826"/>
      <c r="G86" s="826"/>
      <c r="H86" s="826"/>
      <c r="I86" s="826"/>
      <c r="J86" s="826"/>
      <c r="K86" s="826"/>
      <c r="L86" s="826"/>
      <c r="M86" s="827"/>
      <c r="N86" s="52">
        <f>L83+L84+L85</f>
        <v>1587.989155405668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6881.2863400912265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169101.40589358899</v>
      </c>
      <c r="L36" s="270"/>
      <c r="M36" s="271">
        <v>600</v>
      </c>
      <c r="N36" s="272">
        <f>K36/M36</f>
        <v>281.83567648931501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600</v>
      </c>
      <c r="N37" s="272">
        <f>K37/M37</f>
        <v>121.16131103486751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403.67034219837916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66530.698524721272</v>
      </c>
      <c r="N48" s="272">
        <f>K48*M48</f>
        <v>632.04163598485206</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2717.7346068894381</v>
      </c>
      <c r="N49" s="272">
        <f>K49*M49</f>
        <v>3834.0440966692745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4466.0857326541263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2">
        <f>VLOOKUP(A58,TRANSPORTE!A5:D117,4,FALSE)</f>
        <v>1246.4241458005358</v>
      </c>
      <c r="M58" s="913"/>
      <c r="N58" s="287">
        <f>K58*L58</f>
        <v>11.84102938510509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11.84102938510509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4948.9325716572785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989.78651433145569</v>
      </c>
      <c r="M83" s="861"/>
      <c r="N83" s="51"/>
    </row>
    <row r="84" spans="1:14">
      <c r="B84" s="89" t="s">
        <v>973</v>
      </c>
      <c r="C84" s="90"/>
      <c r="D84" s="90"/>
      <c r="E84" s="90"/>
      <c r="F84" s="90"/>
      <c r="G84" s="90"/>
      <c r="H84" s="90"/>
      <c r="I84" s="87"/>
      <c r="J84" s="88"/>
      <c r="K84" s="304">
        <v>0.05</v>
      </c>
      <c r="L84" s="860">
        <f>N78*K84</f>
        <v>247.44662858286392</v>
      </c>
      <c r="M84" s="861"/>
      <c r="N84" s="51"/>
    </row>
    <row r="85" spans="1:14" ht="15.75" thickBot="1">
      <c r="B85" s="91" t="s">
        <v>974</v>
      </c>
      <c r="C85" s="92"/>
      <c r="D85" s="92"/>
      <c r="E85" s="92"/>
      <c r="F85" s="92"/>
      <c r="G85" s="92"/>
      <c r="H85" s="92"/>
      <c r="I85" s="93"/>
      <c r="J85" s="94"/>
      <c r="K85" s="305">
        <v>0.05</v>
      </c>
      <c r="L85" s="862">
        <f>N78*K85</f>
        <v>247.44662858286392</v>
      </c>
      <c r="M85" s="863"/>
      <c r="N85" s="51"/>
    </row>
    <row r="86" spans="1:14" ht="15.75" thickBot="1">
      <c r="B86" s="825" t="s">
        <v>953</v>
      </c>
      <c r="C86" s="826"/>
      <c r="D86" s="826"/>
      <c r="E86" s="826"/>
      <c r="F86" s="826"/>
      <c r="G86" s="826"/>
      <c r="H86" s="826"/>
      <c r="I86" s="826"/>
      <c r="J86" s="826"/>
      <c r="K86" s="826"/>
      <c r="L86" s="826"/>
      <c r="M86" s="827"/>
      <c r="N86" s="52">
        <f>L83+L84+L85</f>
        <v>1484.6797714971835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6433.612343154462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169101.40589358899</v>
      </c>
      <c r="L36" s="270"/>
      <c r="M36" s="271">
        <v>600</v>
      </c>
      <c r="N36" s="272">
        <f>K36/M36</f>
        <v>281.83567648931501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600</v>
      </c>
      <c r="N37" s="272">
        <f>K37/M37</f>
        <v>121.16131103486751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403.67034219837916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68493.506851919185</v>
      </c>
      <c r="N48" s="272">
        <f>K48*M48</f>
        <v>650.68831509323229</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2717.7346068894381</v>
      </c>
      <c r="N49" s="272">
        <f>K49*M49</f>
        <v>4647.3261777809394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5298.014492874172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2">
        <f>VLOOKUP(A58,TRANSPORTE!A5:D117,4,FALSE)</f>
        <v>1246.4241458005358</v>
      </c>
      <c r="M58" s="913"/>
      <c r="N58" s="287">
        <f>K58*L58</f>
        <v>11.84102938510509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11.84102938510509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5780.8613318773241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1156.1722663754649</v>
      </c>
      <c r="M83" s="861"/>
      <c r="N83" s="51"/>
    </row>
    <row r="84" spans="1:14">
      <c r="B84" s="89" t="s">
        <v>973</v>
      </c>
      <c r="C84" s="90"/>
      <c r="D84" s="90"/>
      <c r="E84" s="90"/>
      <c r="F84" s="90"/>
      <c r="G84" s="90"/>
      <c r="H84" s="90"/>
      <c r="I84" s="87"/>
      <c r="J84" s="88"/>
      <c r="K84" s="304">
        <v>0.05</v>
      </c>
      <c r="L84" s="860">
        <f>N78*K84</f>
        <v>289.04306659386623</v>
      </c>
      <c r="M84" s="861"/>
      <c r="N84" s="51"/>
    </row>
    <row r="85" spans="1:14" ht="15.75" thickBot="1">
      <c r="B85" s="91" t="s">
        <v>974</v>
      </c>
      <c r="C85" s="92"/>
      <c r="D85" s="92"/>
      <c r="E85" s="92"/>
      <c r="F85" s="92"/>
      <c r="G85" s="92"/>
      <c r="H85" s="92"/>
      <c r="I85" s="93"/>
      <c r="J85" s="94"/>
      <c r="K85" s="305">
        <v>0.05</v>
      </c>
      <c r="L85" s="862">
        <f>N78*K85</f>
        <v>289.04306659386623</v>
      </c>
      <c r="M85" s="863"/>
      <c r="N85" s="51"/>
    </row>
    <row r="86" spans="1:14" ht="15.75" thickBot="1">
      <c r="B86" s="825" t="s">
        <v>953</v>
      </c>
      <c r="C86" s="826"/>
      <c r="D86" s="826"/>
      <c r="E86" s="826"/>
      <c r="F86" s="826"/>
      <c r="G86" s="826"/>
      <c r="H86" s="826"/>
      <c r="I86" s="826"/>
      <c r="J86" s="826"/>
      <c r="K86" s="826"/>
      <c r="L86" s="826"/>
      <c r="M86" s="827"/>
      <c r="N86" s="52">
        <f>L83+L84+L85</f>
        <v>1734.2583995631971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7515.1197314405217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169101.40589358899</v>
      </c>
      <c r="L36" s="270"/>
      <c r="M36" s="271">
        <v>600</v>
      </c>
      <c r="N36" s="272">
        <f>K36/M36</f>
        <v>281.83567648931501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600</v>
      </c>
      <c r="N37" s="272">
        <f>K37/M37</f>
        <v>121.16131103486751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403.67034219837916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68495.242314631134</v>
      </c>
      <c r="N48" s="272">
        <f>K48*M48</f>
        <v>325.35240099449788</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2717.7346068894381</v>
      </c>
      <c r="N49" s="272">
        <f>K49*M49</f>
        <v>2904.5788611130865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3229.9312621075842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2">
        <f>VLOOKUP(A58,TRANSPORTE!A5:D117,4,FALSE)</f>
        <v>1246.4241458005358</v>
      </c>
      <c r="M58" s="913"/>
      <c r="N58" s="287">
        <f>K58*L58</f>
        <v>5.9205146925525449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5.9205146925525449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3706.8575864181844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741.37151728363688</v>
      </c>
      <c r="M83" s="861"/>
      <c r="N83" s="51"/>
    </row>
    <row r="84" spans="1:14">
      <c r="B84" s="89" t="s">
        <v>973</v>
      </c>
      <c r="C84" s="90"/>
      <c r="D84" s="90"/>
      <c r="E84" s="90"/>
      <c r="F84" s="90"/>
      <c r="G84" s="90"/>
      <c r="H84" s="90"/>
      <c r="I84" s="87"/>
      <c r="J84" s="88"/>
      <c r="K84" s="304">
        <v>0.05</v>
      </c>
      <c r="L84" s="860">
        <f>N78*K84</f>
        <v>185.34287932090922</v>
      </c>
      <c r="M84" s="861"/>
      <c r="N84" s="51"/>
    </row>
    <row r="85" spans="1:14" ht="15.75" thickBot="1">
      <c r="B85" s="91" t="s">
        <v>974</v>
      </c>
      <c r="C85" s="92"/>
      <c r="D85" s="92"/>
      <c r="E85" s="92"/>
      <c r="F85" s="92"/>
      <c r="G85" s="92"/>
      <c r="H85" s="92"/>
      <c r="I85" s="93"/>
      <c r="J85" s="94"/>
      <c r="K85" s="305">
        <v>0.05</v>
      </c>
      <c r="L85" s="862">
        <f>N78*K85</f>
        <v>185.34287932090922</v>
      </c>
      <c r="M85" s="863"/>
      <c r="N85" s="51"/>
    </row>
    <row r="86" spans="1:14" ht="15.75" thickBot="1">
      <c r="B86" s="825" t="s">
        <v>953</v>
      </c>
      <c r="C86" s="826"/>
      <c r="D86" s="826"/>
      <c r="E86" s="826"/>
      <c r="F86" s="826"/>
      <c r="G86" s="826"/>
      <c r="H86" s="826"/>
      <c r="I86" s="826"/>
      <c r="J86" s="826"/>
      <c r="K86" s="826"/>
      <c r="L86" s="826"/>
      <c r="M86" s="827"/>
      <c r="N86" s="52">
        <f>L83+L84+L85</f>
        <v>1112.0572759254553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4818.9148623436395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290</v>
      </c>
      <c r="B37" s="874" t="str">
        <f>VLOOKUP(A37,EQUIPOS!A7:D154,3,FALSE)</f>
        <v>Planta trituradora</v>
      </c>
      <c r="C37" s="875"/>
      <c r="D37" s="875"/>
      <c r="E37" s="875"/>
      <c r="F37" s="875"/>
      <c r="G37" s="875"/>
      <c r="H37" s="876"/>
      <c r="I37" s="267"/>
      <c r="J37" s="268"/>
      <c r="K37" s="269">
        <f>VLOOKUP(A37,EQUIPOS!A7:D164,4,FALSE)</f>
        <v>507538.17655561969</v>
      </c>
      <c r="L37" s="270"/>
      <c r="M37" s="271">
        <v>30</v>
      </c>
      <c r="N37" s="272">
        <f t="shared" ref="N37:N43" si="0">K37/M37</f>
        <v>16917.939218520656</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96686.048064158036</v>
      </c>
      <c r="L38" s="270"/>
      <c r="M38" s="271">
        <v>9</v>
      </c>
      <c r="N38" s="272">
        <f t="shared" si="0"/>
        <v>10742.894229350894</v>
      </c>
    </row>
    <row r="39" spans="1:14">
      <c r="A39" t="s">
        <v>173</v>
      </c>
      <c r="B39" s="874" t="str">
        <f>VLOOKUP(A39,EQUIPOS!A9:D154,3,FALSE)</f>
        <v>Compactador neumático de Potencia 70 HP, peso de 13 ton</v>
      </c>
      <c r="C39" s="875"/>
      <c r="D39" s="875"/>
      <c r="E39" s="875"/>
      <c r="F39" s="875"/>
      <c r="G39" s="875"/>
      <c r="H39" s="876"/>
      <c r="I39" s="267"/>
      <c r="J39" s="268"/>
      <c r="K39" s="269">
        <f>VLOOKUP(A39,EQUIPOS!A9:D166,4,FALSE)</f>
        <v>151327.3128214404</v>
      </c>
      <c r="L39" s="270"/>
      <c r="M39" s="271">
        <v>9</v>
      </c>
      <c r="N39" s="272">
        <f t="shared" si="0"/>
        <v>16814.145869048934</v>
      </c>
    </row>
    <row r="40" spans="1:14">
      <c r="A40" t="s">
        <v>286</v>
      </c>
      <c r="B40" s="874" t="str">
        <f>VLOOKUP(A40,EQUIPOS!A10:D154,3,FALSE)</f>
        <v>Planta de asfalto en frio</v>
      </c>
      <c r="C40" s="875"/>
      <c r="D40" s="875"/>
      <c r="E40" s="875"/>
      <c r="F40" s="875"/>
      <c r="G40" s="875"/>
      <c r="H40" s="876"/>
      <c r="I40" s="267"/>
      <c r="J40" s="268"/>
      <c r="K40" s="269">
        <f>VLOOKUP(A40,EQUIPOS!A10:D167,4,FALSE)</f>
        <v>249827.38984279026</v>
      </c>
      <c r="L40" s="270"/>
      <c r="M40" s="271">
        <v>9</v>
      </c>
      <c r="N40" s="272">
        <f t="shared" si="0"/>
        <v>27758.598871421142</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9</v>
      </c>
      <c r="N42" s="272">
        <f t="shared" si="0"/>
        <v>51962.605175634642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9</v>
      </c>
      <c r="N43" s="272">
        <f t="shared" si="0"/>
        <v>7949.3273098125146</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N77*M46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145227.99752177348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18812.415797370057</v>
      </c>
      <c r="N53" s="272">
        <f>K53*M53</f>
        <v>26337.382116318076</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54.493529154743527</v>
      </c>
      <c r="N54" s="272">
        <f>K54*M54</f>
        <v>1362.3382288685882</v>
      </c>
    </row>
    <row r="55" spans="1:14" ht="15.75" thickBot="1">
      <c r="B55" s="43"/>
      <c r="C55" s="281"/>
      <c r="D55" s="281"/>
      <c r="E55" s="281"/>
      <c r="F55" s="281"/>
      <c r="G55" s="281"/>
      <c r="H55" s="281"/>
      <c r="I55" s="268"/>
      <c r="J55" s="224"/>
      <c r="K55" s="282"/>
      <c r="L55" s="267"/>
      <c r="M55" s="283"/>
      <c r="N55" s="284"/>
    </row>
    <row r="56" spans="1:14" ht="15.75" thickBot="1">
      <c r="B56" s="825" t="s">
        <v>953</v>
      </c>
      <c r="C56" s="826"/>
      <c r="D56" s="826"/>
      <c r="E56" s="826"/>
      <c r="F56" s="826"/>
      <c r="G56" s="826"/>
      <c r="H56" s="826"/>
      <c r="I56" s="826"/>
      <c r="J56" s="826"/>
      <c r="K56" s="826"/>
      <c r="L56" s="826"/>
      <c r="M56" s="827"/>
      <c r="N56" s="394">
        <f>SUM(N53:N55)</f>
        <v>27699.720345186666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2">
        <f>VLOOKUP(A61,TRANSPORTE!A5:D117,4,FALSE)</f>
        <v>1246.4241458005358</v>
      </c>
      <c r="M61" s="913"/>
      <c r="N61" s="287">
        <f>K61*L61</f>
        <v>1558.0301822506699</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2">
        <f>VLOOKUP(A62,TRANSPORTE!A6:D117,4,FALSE)</f>
        <v>1246.4241458005358</v>
      </c>
      <c r="M62" s="913"/>
      <c r="N62" s="287">
        <f>K62*L62</f>
        <v>1744.9938041207502</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3303.0239863714201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SUM(N72:N76)</f>
        <v>9718.9390143891651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N48+N56+N67+N77</f>
        <v>185949.68086772074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37189.936173544149</v>
      </c>
      <c r="M84" s="861"/>
      <c r="N84" s="51"/>
    </row>
    <row r="85" spans="1:14">
      <c r="B85" s="89" t="s">
        <v>973</v>
      </c>
      <c r="C85" s="90"/>
      <c r="D85" s="90"/>
      <c r="E85" s="90"/>
      <c r="F85" s="90"/>
      <c r="G85" s="90"/>
      <c r="H85" s="90"/>
      <c r="I85" s="87"/>
      <c r="J85" s="88"/>
      <c r="K85" s="304">
        <v>0.05</v>
      </c>
      <c r="L85" s="860">
        <f>N79*K85</f>
        <v>9297.4840433860372</v>
      </c>
      <c r="M85" s="861"/>
      <c r="N85" s="51"/>
    </row>
    <row r="86" spans="1:14" ht="15.75" thickBot="1">
      <c r="B86" s="91" t="s">
        <v>974</v>
      </c>
      <c r="C86" s="92"/>
      <c r="D86" s="92"/>
      <c r="E86" s="92"/>
      <c r="F86" s="92"/>
      <c r="G86" s="92"/>
      <c r="H86" s="92"/>
      <c r="I86" s="93"/>
      <c r="J86" s="94"/>
      <c r="K86" s="305">
        <v>0.05</v>
      </c>
      <c r="L86" s="862">
        <f>N79*K86</f>
        <v>9297.4840433860372</v>
      </c>
      <c r="M86" s="863"/>
      <c r="N86" s="51"/>
    </row>
    <row r="87" spans="1:14" ht="15.75" thickBot="1">
      <c r="B87" s="825" t="s">
        <v>953</v>
      </c>
      <c r="C87" s="826"/>
      <c r="D87" s="826"/>
      <c r="E87" s="826"/>
      <c r="F87" s="826"/>
      <c r="G87" s="826"/>
      <c r="H87" s="826"/>
      <c r="I87" s="826"/>
      <c r="J87" s="826"/>
      <c r="K87" s="826"/>
      <c r="L87" s="826"/>
      <c r="M87" s="827"/>
      <c r="N87" s="52">
        <f>L84+L85+L86</f>
        <v>55784.904260316223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241734.58512803697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8" t="s">
        <v>2218</v>
      </c>
      <c r="C106" s="829"/>
      <c r="D106" s="829"/>
      <c r="E106" s="829"/>
      <c r="F106" s="829"/>
      <c r="G106" s="829"/>
      <c r="H106" s="829"/>
      <c r="I106" s="829"/>
      <c r="J106" s="829"/>
      <c r="K106" s="829"/>
      <c r="L106" s="829"/>
      <c r="M106" s="829"/>
      <c r="N106" s="830"/>
    </row>
    <row r="107" spans="2:14" ht="15" customHeight="1">
      <c r="B107" s="828"/>
      <c r="C107" s="829"/>
      <c r="D107" s="829"/>
      <c r="E107" s="829"/>
      <c r="F107" s="829"/>
      <c r="G107" s="829"/>
      <c r="H107" s="829"/>
      <c r="I107" s="829"/>
      <c r="J107" s="829"/>
      <c r="K107" s="829"/>
      <c r="L107" s="829"/>
      <c r="M107" s="829"/>
      <c r="N107" s="830"/>
    </row>
    <row r="108" spans="2:14" ht="30" customHeight="1">
      <c r="B108" s="831" t="s">
        <v>2219</v>
      </c>
      <c r="C108" s="832"/>
      <c r="D108" s="832"/>
      <c r="E108" s="832"/>
      <c r="F108" s="832"/>
      <c r="G108" s="832"/>
      <c r="H108" s="832"/>
      <c r="I108" s="832"/>
      <c r="J108" s="832"/>
      <c r="K108" s="832"/>
      <c r="L108" s="832"/>
      <c r="M108" s="832"/>
      <c r="N108" s="833"/>
    </row>
    <row r="109" spans="2:14">
      <c r="B109" s="831"/>
      <c r="C109" s="832"/>
      <c r="D109" s="832"/>
      <c r="E109" s="832"/>
      <c r="F109" s="832"/>
      <c r="G109" s="832"/>
      <c r="H109" s="832"/>
      <c r="I109" s="832"/>
      <c r="J109" s="832"/>
      <c r="K109" s="832"/>
      <c r="L109" s="832"/>
      <c r="M109" s="832"/>
      <c r="N109" s="8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1"/>
      <c r="K119" s="891"/>
      <c r="L119" s="891"/>
      <c r="M119" s="891"/>
      <c r="N119" s="892"/>
    </row>
    <row r="120" spans="2:14" ht="15.75" thickBot="1">
      <c r="B120" s="261" t="s">
        <v>2221</v>
      </c>
      <c r="C120" s="393"/>
      <c r="D120" s="393"/>
      <c r="E120" s="57"/>
      <c r="F120" s="57"/>
      <c r="G120" s="57"/>
      <c r="H120" s="57"/>
      <c r="I120" s="57"/>
      <c r="J120" s="893"/>
      <c r="K120" s="893"/>
      <c r="L120" s="893"/>
      <c r="M120" s="893"/>
      <c r="N120" s="894"/>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168</v>
      </c>
      <c r="B37" s="874" t="str">
        <f>VLOOKUP(A37,EQUIPOS!A7:D154,3,FALSE)</f>
        <v>Compactador tipo  POTENCIA: 105 HP, PESO: 6 ton</v>
      </c>
      <c r="C37" s="875"/>
      <c r="D37" s="875"/>
      <c r="E37" s="875"/>
      <c r="F37" s="875"/>
      <c r="G37" s="875"/>
      <c r="H37" s="876"/>
      <c r="I37" s="267"/>
      <c r="J37" s="268"/>
      <c r="K37" s="269">
        <f>VLOOKUP(A37,EQUIPOS!A7:D164,4,FALSE)</f>
        <v>96686.048064158036</v>
      </c>
      <c r="L37" s="270"/>
      <c r="M37" s="271">
        <v>9</v>
      </c>
      <c r="N37" s="272">
        <f t="shared" ref="N37:N43" si="0">K37/M37</f>
        <v>10742.894229350894</v>
      </c>
    </row>
    <row r="38" spans="1:14">
      <c r="A38" t="s">
        <v>173</v>
      </c>
      <c r="B38" s="874" t="str">
        <f>VLOOKUP(A38,EQUIPOS!A8:D154,3,FALSE)</f>
        <v>Compactador neumático de Potencia 70 HP, peso de 13 ton</v>
      </c>
      <c r="C38" s="875"/>
      <c r="D38" s="875"/>
      <c r="E38" s="875"/>
      <c r="F38" s="875"/>
      <c r="G38" s="875"/>
      <c r="H38" s="876"/>
      <c r="I38" s="267"/>
      <c r="J38" s="268"/>
      <c r="K38" s="269">
        <f>VLOOKUP(A38,EQUIPOS!A8:D165,4,FALSE)</f>
        <v>151327.3128214404</v>
      </c>
      <c r="L38" s="270"/>
      <c r="M38" s="271">
        <v>9</v>
      </c>
      <c r="N38" s="272">
        <f t="shared" si="0"/>
        <v>16814.145869048934</v>
      </c>
    </row>
    <row r="39" spans="1:14">
      <c r="A39" t="s">
        <v>286</v>
      </c>
      <c r="B39" s="874" t="str">
        <f>VLOOKUP(A39,EQUIPOS!A9:D154,3,FALSE)</f>
        <v>Planta de asfalto en frio</v>
      </c>
      <c r="C39" s="875"/>
      <c r="D39" s="875"/>
      <c r="E39" s="875"/>
      <c r="F39" s="875"/>
      <c r="G39" s="875"/>
      <c r="H39" s="876"/>
      <c r="I39" s="267"/>
      <c r="J39" s="268"/>
      <c r="K39" s="269">
        <f>VLOOKUP(A39,EQUIPOS!A9:D166,4,FALSE)</f>
        <v>249827.38984279026</v>
      </c>
      <c r="L39" s="270"/>
      <c r="M39" s="271">
        <v>9</v>
      </c>
      <c r="N39" s="272">
        <f t="shared" si="0"/>
        <v>27758.598871421142</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9</v>
      </c>
      <c r="N42" s="272">
        <f t="shared" si="0"/>
        <v>51962.605175634642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9</v>
      </c>
      <c r="N43" s="272">
        <f t="shared" si="0"/>
        <v>7949.3273098125146</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971.8939014389166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145227.99752177348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2">
        <f>VLOOKUP(A65,TRANSPORTE!A6:D117,4,FALSE)</f>
        <v>1246.4241458005358</v>
      </c>
      <c r="M65" s="913"/>
      <c r="N65" s="287">
        <f>K65*L65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185949.68086772074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37189.936173544149</v>
      </c>
      <c r="M88" s="861"/>
      <c r="N88" s="51"/>
    </row>
    <row r="89" spans="1:14">
      <c r="B89" s="89" t="s">
        <v>973</v>
      </c>
      <c r="C89" s="90"/>
      <c r="D89" s="90"/>
      <c r="E89" s="90"/>
      <c r="F89" s="90"/>
      <c r="G89" s="90"/>
      <c r="H89" s="90"/>
      <c r="I89" s="87"/>
      <c r="J89" s="88"/>
      <c r="K89" s="304">
        <v>0.05</v>
      </c>
      <c r="L89" s="860">
        <f>N83*K89</f>
        <v>9297.4840433860372</v>
      </c>
      <c r="M89" s="861"/>
      <c r="N89" s="51"/>
    </row>
    <row r="90" spans="1:14" ht="15.75" thickBot="1">
      <c r="B90" s="91" t="s">
        <v>974</v>
      </c>
      <c r="C90" s="92"/>
      <c r="D90" s="92"/>
      <c r="E90" s="92"/>
      <c r="F90" s="92"/>
      <c r="G90" s="92"/>
      <c r="H90" s="92"/>
      <c r="I90" s="93"/>
      <c r="J90" s="94"/>
      <c r="K90" s="305">
        <v>0.05</v>
      </c>
      <c r="L90" s="862">
        <f>N83*K90</f>
        <v>9297.4840433860372</v>
      </c>
      <c r="M90" s="863"/>
      <c r="N90" s="51"/>
    </row>
    <row r="91" spans="1:14" ht="15.75" thickBot="1">
      <c r="B91" s="825" t="s">
        <v>953</v>
      </c>
      <c r="C91" s="826"/>
      <c r="D91" s="826"/>
      <c r="E91" s="826"/>
      <c r="F91" s="826"/>
      <c r="G91" s="826"/>
      <c r="H91" s="826"/>
      <c r="I91" s="826"/>
      <c r="J91" s="826"/>
      <c r="K91" s="826"/>
      <c r="L91" s="826"/>
      <c r="M91" s="827"/>
      <c r="N91" s="52">
        <f>L88+L89+L90</f>
        <v>55784.904260316223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241734.58512803697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168</v>
      </c>
      <c r="B37" s="874" t="str">
        <f>VLOOKUP(A37,EQUIPOS!A7:D154,3,FALSE)</f>
        <v>Compactador tipo  POTENCIA: 105 HP, PESO: 6 ton</v>
      </c>
      <c r="C37" s="875"/>
      <c r="D37" s="875"/>
      <c r="E37" s="875"/>
      <c r="F37" s="875"/>
      <c r="G37" s="875"/>
      <c r="H37" s="876"/>
      <c r="I37" s="267"/>
      <c r="J37" s="268"/>
      <c r="K37" s="269">
        <f>VLOOKUP(A37,EQUIPOS!A7:D164,4,FALSE)</f>
        <v>96686.048064158036</v>
      </c>
      <c r="L37" s="270"/>
      <c r="M37" s="271">
        <v>9</v>
      </c>
      <c r="N37" s="272">
        <f t="shared" ref="N37:N43" si="0">K37/M37</f>
        <v>10742.894229350894</v>
      </c>
    </row>
    <row r="38" spans="1:14">
      <c r="A38" t="s">
        <v>173</v>
      </c>
      <c r="B38" s="874" t="str">
        <f>VLOOKUP(A38,EQUIPOS!A8:D154,3,FALSE)</f>
        <v>Compactador neumático de Potencia 70 HP, peso de 13 ton</v>
      </c>
      <c r="C38" s="875"/>
      <c r="D38" s="875"/>
      <c r="E38" s="875"/>
      <c r="F38" s="875"/>
      <c r="G38" s="875"/>
      <c r="H38" s="876"/>
      <c r="I38" s="267"/>
      <c r="J38" s="268"/>
      <c r="K38" s="269">
        <f>VLOOKUP(A38,EQUIPOS!A8:D165,4,FALSE)</f>
        <v>151327.3128214404</v>
      </c>
      <c r="L38" s="270"/>
      <c r="M38" s="271">
        <v>9</v>
      </c>
      <c r="N38" s="272">
        <f t="shared" si="0"/>
        <v>16814.145869048934</v>
      </c>
    </row>
    <row r="39" spans="1:14">
      <c r="A39" t="s">
        <v>286</v>
      </c>
      <c r="B39" s="874" t="str">
        <f>VLOOKUP(A39,EQUIPOS!A9:D154,3,FALSE)</f>
        <v>Planta de asfalto en frio</v>
      </c>
      <c r="C39" s="875"/>
      <c r="D39" s="875"/>
      <c r="E39" s="875"/>
      <c r="F39" s="875"/>
      <c r="G39" s="875"/>
      <c r="H39" s="876"/>
      <c r="I39" s="267"/>
      <c r="J39" s="268"/>
      <c r="K39" s="269">
        <f>VLOOKUP(A39,EQUIPOS!A9:D166,4,FALSE)</f>
        <v>249827.38984279026</v>
      </c>
      <c r="L39" s="270"/>
      <c r="M39" s="271">
        <v>9</v>
      </c>
      <c r="N39" s="272">
        <f t="shared" si="0"/>
        <v>27758.598871421142</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9</v>
      </c>
      <c r="N42" s="272">
        <f t="shared" si="0"/>
        <v>51962.605175634642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9</v>
      </c>
      <c r="N43" s="272">
        <f t="shared" si="0"/>
        <v>7949.3273098125146</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971.8939014389166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145227.99752177348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411">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2">
        <f>VLOOKUP(A64,TRANSPORTE!A5:D117,4,FALSE)</f>
        <v>1246.4241458005358</v>
      </c>
      <c r="M64" s="913"/>
      <c r="N64" s="287">
        <f>K64*L64</f>
        <v>1744.9938041207502</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2">
        <f>VLOOKUP(A65,TRANSPORTE!A6:D117,4,FALSE)</f>
        <v>1246.4241458005358</v>
      </c>
      <c r="M65" s="913"/>
      <c r="N65" s="287">
        <f>K65*L65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185949.68086772074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37189.936173544149</v>
      </c>
      <c r="M88" s="861"/>
      <c r="N88" s="51"/>
    </row>
    <row r="89" spans="1:14">
      <c r="B89" s="89" t="s">
        <v>973</v>
      </c>
      <c r="C89" s="90"/>
      <c r="D89" s="90"/>
      <c r="E89" s="90"/>
      <c r="F89" s="90"/>
      <c r="G89" s="90"/>
      <c r="H89" s="90"/>
      <c r="I89" s="87"/>
      <c r="J89" s="88"/>
      <c r="K89" s="304">
        <v>0.05</v>
      </c>
      <c r="L89" s="860">
        <f>N83*K89</f>
        <v>9297.4840433860372</v>
      </c>
      <c r="M89" s="861"/>
      <c r="N89" s="51"/>
    </row>
    <row r="90" spans="1:14" ht="15.75" thickBot="1">
      <c r="B90" s="91" t="s">
        <v>974</v>
      </c>
      <c r="C90" s="92"/>
      <c r="D90" s="92"/>
      <c r="E90" s="92"/>
      <c r="F90" s="92"/>
      <c r="G90" s="92"/>
      <c r="H90" s="92"/>
      <c r="I90" s="93"/>
      <c r="J90" s="94"/>
      <c r="K90" s="305">
        <v>0.05</v>
      </c>
      <c r="L90" s="862">
        <f>N83*K90</f>
        <v>9297.4840433860372</v>
      </c>
      <c r="M90" s="863"/>
      <c r="N90" s="51"/>
    </row>
    <row r="91" spans="1:14" ht="15.75" thickBot="1">
      <c r="B91" s="825" t="s">
        <v>953</v>
      </c>
      <c r="C91" s="826"/>
      <c r="D91" s="826"/>
      <c r="E91" s="826"/>
      <c r="F91" s="826"/>
      <c r="G91" s="826"/>
      <c r="H91" s="826"/>
      <c r="I91" s="826"/>
      <c r="J91" s="826"/>
      <c r="K91" s="826"/>
      <c r="L91" s="826"/>
      <c r="M91" s="827"/>
      <c r="N91" s="52">
        <f>L88+L89+L90</f>
        <v>55784.904260316223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52">
        <f>N83+N91</f>
        <v>241734.58512803697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168</v>
      </c>
      <c r="B37" s="874" t="str">
        <f>VLOOKUP(A37,EQUIPOS!A7:D154,3,FALSE)</f>
        <v>Compactador tipo  POTENCIA: 105 HP, PESO: 6 ton</v>
      </c>
      <c r="C37" s="875"/>
      <c r="D37" s="875"/>
      <c r="E37" s="875"/>
      <c r="F37" s="875"/>
      <c r="G37" s="875"/>
      <c r="H37" s="876"/>
      <c r="I37" s="267"/>
      <c r="J37" s="268"/>
      <c r="K37" s="269">
        <f>VLOOKUP(A37,EQUIPOS!A7:D164,4,FALSE)</f>
        <v>96686.048064158036</v>
      </c>
      <c r="L37" s="270"/>
      <c r="M37" s="271">
        <v>7</v>
      </c>
      <c r="N37" s="272">
        <f t="shared" ref="N37:N43" si="0">K37/M37</f>
        <v>13812.292580594005</v>
      </c>
    </row>
    <row r="38" spans="1:14">
      <c r="A38" t="s">
        <v>173</v>
      </c>
      <c r="B38" s="874" t="str">
        <f>VLOOKUP(A38,EQUIPOS!A8:D154,3,FALSE)</f>
        <v>Compactador neumático de Potencia 70 HP, peso de 13 ton</v>
      </c>
      <c r="C38" s="875"/>
      <c r="D38" s="875"/>
      <c r="E38" s="875"/>
      <c r="F38" s="875"/>
      <c r="G38" s="875"/>
      <c r="H38" s="876"/>
      <c r="I38" s="267"/>
      <c r="J38" s="268"/>
      <c r="K38" s="269">
        <f>VLOOKUP(A38,EQUIPOS!A8:D165,4,FALSE)</f>
        <v>151327.3128214404</v>
      </c>
      <c r="L38" s="270"/>
      <c r="M38" s="271">
        <v>7</v>
      </c>
      <c r="N38" s="272">
        <f t="shared" si="0"/>
        <v>21618.187545920056</v>
      </c>
    </row>
    <row r="39" spans="1:14">
      <c r="A39" t="s">
        <v>286</v>
      </c>
      <c r="B39" s="874" t="str">
        <f>VLOOKUP(A39,EQUIPOS!A9:D154,3,FALSE)</f>
        <v>Planta de asfalto en frio</v>
      </c>
      <c r="C39" s="875"/>
      <c r="D39" s="875"/>
      <c r="E39" s="875"/>
      <c r="F39" s="875"/>
      <c r="G39" s="875"/>
      <c r="H39" s="876"/>
      <c r="I39" s="267"/>
      <c r="J39" s="268"/>
      <c r="K39" s="269">
        <f>VLOOKUP(A39,EQUIPOS!A9:D166,4,FALSE)</f>
        <v>249827.38984279026</v>
      </c>
      <c r="L39" s="270"/>
      <c r="M39" s="271">
        <v>9</v>
      </c>
      <c r="N39" s="272">
        <f t="shared" si="0"/>
        <v>27758.598871421142</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7</v>
      </c>
      <c r="N42" s="272">
        <f t="shared" si="0"/>
        <v>66809.06379724454</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9</v>
      </c>
      <c r="N43" s="272">
        <f t="shared" si="0"/>
        <v>7949.3273098125146</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1110.7358873587618</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168086.73815741745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1246.4241458005358</v>
      </c>
      <c r="N65" s="412">
        <f>K65*M65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11107.358873587618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210196.84136256314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42039.368272512627</v>
      </c>
      <c r="M88" s="861"/>
      <c r="N88" s="51"/>
    </row>
    <row r="89" spans="1:14">
      <c r="B89" s="89" t="s">
        <v>973</v>
      </c>
      <c r="C89" s="90"/>
      <c r="D89" s="90"/>
      <c r="E89" s="90"/>
      <c r="F89" s="90"/>
      <c r="G89" s="90"/>
      <c r="H89" s="90"/>
      <c r="I89" s="87"/>
      <c r="J89" s="88"/>
      <c r="K89" s="304">
        <v>0.05</v>
      </c>
      <c r="L89" s="860">
        <f>N83*K89</f>
        <v>10509.842068128157</v>
      </c>
      <c r="M89" s="861"/>
      <c r="N89" s="51"/>
    </row>
    <row r="90" spans="1:14" ht="15.75" thickBot="1">
      <c r="B90" s="91" t="s">
        <v>974</v>
      </c>
      <c r="C90" s="92"/>
      <c r="D90" s="92"/>
      <c r="E90" s="92"/>
      <c r="F90" s="92"/>
      <c r="G90" s="92"/>
      <c r="H90" s="92"/>
      <c r="I90" s="93"/>
      <c r="J90" s="94"/>
      <c r="K90" s="305">
        <v>0.05</v>
      </c>
      <c r="L90" s="862">
        <f>N83*K90</f>
        <v>10509.842068128157</v>
      </c>
      <c r="M90" s="863"/>
      <c r="N90" s="51"/>
    </row>
    <row r="91" spans="1:14" ht="15.75" thickBot="1">
      <c r="B91" s="825" t="s">
        <v>953</v>
      </c>
      <c r="C91" s="826"/>
      <c r="D91" s="826"/>
      <c r="E91" s="826"/>
      <c r="F91" s="826"/>
      <c r="G91" s="826"/>
      <c r="H91" s="826"/>
      <c r="I91" s="826"/>
      <c r="J91" s="826"/>
      <c r="K91" s="826"/>
      <c r="L91" s="826"/>
      <c r="M91" s="827"/>
      <c r="N91" s="52">
        <f>L88+L89+L90</f>
        <v>63059.052408768941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273255.89377133211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9</v>
      </c>
      <c r="N37" s="272">
        <f t="shared" ref="N37:N43" si="0">K37/M37</f>
        <v>16814.145869048934</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96686.048064158036</v>
      </c>
      <c r="L38" s="270"/>
      <c r="M38" s="271">
        <v>9</v>
      </c>
      <c r="N38" s="272">
        <f t="shared" si="0"/>
        <v>10742.894229350894</v>
      </c>
    </row>
    <row r="39" spans="1:14">
      <c r="A39" t="s">
        <v>286</v>
      </c>
      <c r="B39" s="874" t="str">
        <f>VLOOKUP(A39,EQUIPOS!A9:D154,3,FALSE)</f>
        <v>Planta de asfalto en frio</v>
      </c>
      <c r="C39" s="875"/>
      <c r="D39" s="875"/>
      <c r="E39" s="875"/>
      <c r="F39" s="875"/>
      <c r="G39" s="875"/>
      <c r="H39" s="876"/>
      <c r="I39" s="267"/>
      <c r="J39" s="268"/>
      <c r="K39" s="269">
        <f>VLOOKUP(A39,EQUIPOS!A9:D166,4,FALSE)</f>
        <v>249827.38984279026</v>
      </c>
      <c r="L39" s="270"/>
      <c r="M39" s="271">
        <v>9</v>
      </c>
      <c r="N39" s="272">
        <f t="shared" si="0"/>
        <v>27758.598871421142</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9</v>
      </c>
      <c r="N42" s="272">
        <f t="shared" si="0"/>
        <v>51962.605175634642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9</v>
      </c>
      <c r="N43" s="272">
        <f t="shared" si="0"/>
        <v>7949.3273098125146</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75"/>
      <c r="F46" s="875"/>
      <c r="G46" s="875"/>
      <c r="H46" s="876"/>
      <c r="I46" s="36"/>
      <c r="J46" s="37"/>
      <c r="K46" s="274"/>
      <c r="L46" s="276"/>
      <c r="M46" s="277"/>
      <c r="N46" s="278"/>
    </row>
    <row r="47" spans="1:14">
      <c r="B47" s="882" t="s">
        <v>952</v>
      </c>
      <c r="C47" s="960"/>
      <c r="D47" s="960"/>
      <c r="E47" s="38"/>
      <c r="F47" s="39"/>
      <c r="G47" s="39"/>
      <c r="H47" s="40"/>
      <c r="I47" s="36"/>
      <c r="J47" s="37"/>
      <c r="K47" s="279"/>
      <c r="L47" s="276"/>
      <c r="M47" s="401">
        <v>0.1</v>
      </c>
      <c r="N47" s="344">
        <f>N81*M47</f>
        <v>971.8939014389166</v>
      </c>
    </row>
    <row r="48" spans="1:14" ht="15.75" thickBot="1">
      <c r="B48" s="961"/>
      <c r="C48" s="962"/>
      <c r="D48" s="962"/>
      <c r="E48" s="962"/>
      <c r="F48" s="962"/>
      <c r="G48" s="962"/>
      <c r="H48" s="963"/>
      <c r="I48" s="884"/>
      <c r="J48" s="885"/>
      <c r="K48" s="41"/>
      <c r="L48" s="886"/>
      <c r="M48" s="964"/>
      <c r="N48" s="105"/>
    </row>
    <row r="49" spans="1:14" ht="15.75" thickBot="1">
      <c r="B49" s="825" t="s">
        <v>953</v>
      </c>
      <c r="C49" s="826"/>
      <c r="D49" s="826"/>
      <c r="E49" s="826"/>
      <c r="F49" s="826"/>
      <c r="G49" s="826"/>
      <c r="H49" s="826"/>
      <c r="I49" s="826"/>
      <c r="J49" s="826"/>
      <c r="K49" s="826"/>
      <c r="L49" s="826"/>
      <c r="M49" s="827"/>
      <c r="N49" s="394">
        <f>SUM(N36:N48)</f>
        <v>145227.99752177348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2">
        <f>VLOOKUP(A65,TRANSPORTE!A6:D117,4,FALSE)</f>
        <v>1246.4241458005358</v>
      </c>
      <c r="M65" s="913"/>
      <c r="N65" s="287">
        <f>K65*L65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185949.68086772074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37189.936173544149</v>
      </c>
      <c r="M88" s="861"/>
      <c r="N88" s="51"/>
    </row>
    <row r="89" spans="1:14">
      <c r="B89" s="89" t="s">
        <v>973</v>
      </c>
      <c r="C89" s="90"/>
      <c r="D89" s="90"/>
      <c r="E89" s="90"/>
      <c r="F89" s="90"/>
      <c r="G89" s="90"/>
      <c r="H89" s="90"/>
      <c r="I89" s="87"/>
      <c r="J89" s="88"/>
      <c r="K89" s="304">
        <v>0.05</v>
      </c>
      <c r="L89" s="860">
        <f>N83*K89</f>
        <v>9297.4840433860372</v>
      </c>
      <c r="M89" s="861"/>
      <c r="N89" s="51"/>
    </row>
    <row r="90" spans="1:14" ht="15.75" thickBot="1">
      <c r="B90" s="91" t="s">
        <v>974</v>
      </c>
      <c r="C90" s="92"/>
      <c r="D90" s="92"/>
      <c r="E90" s="92"/>
      <c r="F90" s="92"/>
      <c r="G90" s="92"/>
      <c r="H90" s="92"/>
      <c r="I90" s="93"/>
      <c r="J90" s="94"/>
      <c r="K90" s="305">
        <v>0.05</v>
      </c>
      <c r="L90" s="862">
        <f>N83*K90</f>
        <v>9297.4840433860372</v>
      </c>
      <c r="M90" s="863"/>
      <c r="N90" s="51"/>
    </row>
    <row r="91" spans="1:14" ht="15.75" thickBot="1">
      <c r="B91" s="825" t="s">
        <v>953</v>
      </c>
      <c r="C91" s="826"/>
      <c r="D91" s="826"/>
      <c r="E91" s="826"/>
      <c r="F91" s="826"/>
      <c r="G91" s="826"/>
      <c r="H91" s="826"/>
      <c r="I91" s="826"/>
      <c r="J91" s="826"/>
      <c r="K91" s="826"/>
      <c r="L91" s="826"/>
      <c r="M91" s="827"/>
      <c r="N91" s="52">
        <f>L88+L89+L90</f>
        <v>55784.904260316223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241734.58512803697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9</v>
      </c>
      <c r="N37" s="272">
        <f t="shared" ref="N37:N43" si="0">K37/M37</f>
        <v>16814.145869048934</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96686.048064158036</v>
      </c>
      <c r="L38" s="270"/>
      <c r="M38" s="271">
        <v>9</v>
      </c>
      <c r="N38" s="272">
        <f t="shared" si="0"/>
        <v>10742.894229350894</v>
      </c>
    </row>
    <row r="39" spans="1:14">
      <c r="A39" t="s">
        <v>286</v>
      </c>
      <c r="B39" s="874" t="str">
        <f>VLOOKUP(A39,EQUIPOS!A9:D154,3,FALSE)</f>
        <v>Planta de asfalto en frio</v>
      </c>
      <c r="C39" s="875"/>
      <c r="D39" s="875"/>
      <c r="E39" s="875"/>
      <c r="F39" s="875"/>
      <c r="G39" s="875"/>
      <c r="H39" s="876"/>
      <c r="I39" s="267"/>
      <c r="J39" s="268"/>
      <c r="K39" s="269">
        <f>VLOOKUP(A39,EQUIPOS!A9:D166,4,FALSE)</f>
        <v>249827.38984279026</v>
      </c>
      <c r="L39" s="270"/>
      <c r="M39" s="271">
        <v>9</v>
      </c>
      <c r="N39" s="272">
        <f t="shared" si="0"/>
        <v>27758.598871421142</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9</v>
      </c>
      <c r="N42" s="272">
        <f t="shared" si="0"/>
        <v>51962.605175634642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9</v>
      </c>
      <c r="N43" s="272">
        <f t="shared" si="0"/>
        <v>7949.3273098125146</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145227.99752177348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18812.415797370057</v>
      </c>
      <c r="N53" s="272">
        <f>K53*M53</f>
        <v>26337.382116318076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54.493529154743527</v>
      </c>
      <c r="N54" s="272">
        <f>K54*M54</f>
        <v>1362.3382288685882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27699.720345186666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1246.4241458005358</v>
      </c>
      <c r="M63" s="913"/>
      <c r="N63" s="287">
        <f>K63*L63</f>
        <v>1744.9938041207502</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2">
        <f>VLOOKUP(A64,TRANSPORTE!A6:D117,4,FALSE)</f>
        <v>1246.4241458005358</v>
      </c>
      <c r="M64" s="913"/>
      <c r="N64" s="287">
        <f>K64*L64</f>
        <v>1558.0301822506699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3303.0239863714201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185949.68086772074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37189.936173544149</v>
      </c>
      <c r="M87" s="861"/>
      <c r="N87" s="51"/>
    </row>
    <row r="88" spans="1:14">
      <c r="B88" s="89" t="s">
        <v>973</v>
      </c>
      <c r="C88" s="90"/>
      <c r="D88" s="90"/>
      <c r="E88" s="90"/>
      <c r="F88" s="90"/>
      <c r="G88" s="90"/>
      <c r="H88" s="90"/>
      <c r="I88" s="87"/>
      <c r="J88" s="88"/>
      <c r="K88" s="304">
        <v>0.05</v>
      </c>
      <c r="L88" s="860">
        <f>N82*K88</f>
        <v>9297.4840433860372</v>
      </c>
      <c r="M88" s="861"/>
      <c r="N88" s="51"/>
    </row>
    <row r="89" spans="1:14" ht="15.75" thickBot="1">
      <c r="B89" s="91" t="s">
        <v>974</v>
      </c>
      <c r="C89" s="92"/>
      <c r="D89" s="92"/>
      <c r="E89" s="92"/>
      <c r="F89" s="92"/>
      <c r="G89" s="92"/>
      <c r="H89" s="92"/>
      <c r="I89" s="93"/>
      <c r="J89" s="94"/>
      <c r="K89" s="305">
        <v>0.05</v>
      </c>
      <c r="L89" s="862">
        <f>N82*K89</f>
        <v>9297.4840433860372</v>
      </c>
      <c r="M89" s="863"/>
      <c r="N89" s="51"/>
    </row>
    <row r="90" spans="1:14" ht="15.75" thickBot="1">
      <c r="B90" s="825" t="s">
        <v>953</v>
      </c>
      <c r="C90" s="826"/>
      <c r="D90" s="826"/>
      <c r="E90" s="826"/>
      <c r="F90" s="826"/>
      <c r="G90" s="826"/>
      <c r="H90" s="826"/>
      <c r="I90" s="826"/>
      <c r="J90" s="826"/>
      <c r="K90" s="826"/>
      <c r="L90" s="826"/>
      <c r="M90" s="827"/>
      <c r="N90" s="52">
        <f>L87+L88+L89</f>
        <v>55784.904260316223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241734.58512803697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9</v>
      </c>
      <c r="N37" s="272">
        <f t="shared" ref="N37:N43" si="0">K37/M37</f>
        <v>16814.145869048934</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96686.048064158036</v>
      </c>
      <c r="L38" s="270"/>
      <c r="M38" s="271">
        <v>9</v>
      </c>
      <c r="N38" s="272">
        <f t="shared" si="0"/>
        <v>10742.894229350894</v>
      </c>
    </row>
    <row r="39" spans="1:14">
      <c r="A39" t="s">
        <v>286</v>
      </c>
      <c r="B39" s="874" t="str">
        <f>VLOOKUP(A39,EQUIPOS!A9:D154,3,FALSE)</f>
        <v>Planta de asfalto en frio</v>
      </c>
      <c r="C39" s="875"/>
      <c r="D39" s="875"/>
      <c r="E39" s="875"/>
      <c r="F39" s="875"/>
      <c r="G39" s="875"/>
      <c r="H39" s="876"/>
      <c r="I39" s="267"/>
      <c r="J39" s="268"/>
      <c r="K39" s="269">
        <f>VLOOKUP(A39,EQUIPOS!A9:D166,4,FALSE)</f>
        <v>249827.38984279026</v>
      </c>
      <c r="L39" s="270"/>
      <c r="M39" s="271">
        <v>9</v>
      </c>
      <c r="N39" s="272">
        <f t="shared" si="0"/>
        <v>27758.598871421142</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9</v>
      </c>
      <c r="N42" s="272">
        <f t="shared" si="0"/>
        <v>51962.605175634642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9</v>
      </c>
      <c r="N43" s="272">
        <f t="shared" si="0"/>
        <v>7949.3273098125146</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75"/>
      <c r="F46" s="875"/>
      <c r="G46" s="875"/>
      <c r="H46" s="876"/>
      <c r="I46" s="36"/>
      <c r="J46" s="37"/>
      <c r="K46" s="274"/>
      <c r="L46" s="276"/>
      <c r="M46" s="277"/>
      <c r="N46" s="278"/>
    </row>
    <row r="47" spans="1:14">
      <c r="B47" s="882" t="s">
        <v>952</v>
      </c>
      <c r="C47" s="960"/>
      <c r="D47" s="960"/>
      <c r="E47" s="38"/>
      <c r="F47" s="39"/>
      <c r="G47" s="39"/>
      <c r="H47" s="40"/>
      <c r="I47" s="36"/>
      <c r="J47" s="37"/>
      <c r="K47" s="279"/>
      <c r="L47" s="276"/>
      <c r="M47" s="401">
        <v>0.1</v>
      </c>
      <c r="N47" s="344">
        <f>N81*M47</f>
        <v>971.8939014389166</v>
      </c>
    </row>
    <row r="48" spans="1:14" ht="15.75" thickBot="1">
      <c r="B48" s="961"/>
      <c r="C48" s="962"/>
      <c r="D48" s="962"/>
      <c r="E48" s="962"/>
      <c r="F48" s="962"/>
      <c r="G48" s="962"/>
      <c r="H48" s="963"/>
      <c r="I48" s="884"/>
      <c r="J48" s="885"/>
      <c r="K48" s="41"/>
      <c r="L48" s="886"/>
      <c r="M48" s="964"/>
      <c r="N48" s="105"/>
    </row>
    <row r="49" spans="1:14" ht="15.75" thickBot="1">
      <c r="B49" s="825" t="s">
        <v>953</v>
      </c>
      <c r="C49" s="826"/>
      <c r="D49" s="826"/>
      <c r="E49" s="826"/>
      <c r="F49" s="826"/>
      <c r="G49" s="826"/>
      <c r="H49" s="826"/>
      <c r="I49" s="826"/>
      <c r="J49" s="826"/>
      <c r="K49" s="826"/>
      <c r="L49" s="826"/>
      <c r="M49" s="827"/>
      <c r="N49" s="394">
        <f>SUM(N36:N48)</f>
        <v>145227.99752177348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2">
        <f>VLOOKUP(A65,TRANSPORTE!A6:D117,4,FALSE)</f>
        <v>1246.4241458005358</v>
      </c>
      <c r="M65" s="913"/>
      <c r="N65" s="287">
        <f>K65*L65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185949.68086772074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37189.936173544149</v>
      </c>
      <c r="M88" s="861"/>
      <c r="N88" s="51"/>
    </row>
    <row r="89" spans="1:14">
      <c r="B89" s="89" t="s">
        <v>973</v>
      </c>
      <c r="C89" s="90"/>
      <c r="D89" s="90"/>
      <c r="E89" s="90"/>
      <c r="F89" s="90"/>
      <c r="G89" s="90"/>
      <c r="H89" s="90"/>
      <c r="I89" s="87"/>
      <c r="J89" s="88"/>
      <c r="K89" s="304">
        <v>0.05</v>
      </c>
      <c r="L89" s="860">
        <f>N83*K89</f>
        <v>9297.4840433860372</v>
      </c>
      <c r="M89" s="861"/>
      <c r="N89" s="51"/>
    </row>
    <row r="90" spans="1:14" ht="15.75" thickBot="1">
      <c r="B90" s="91" t="s">
        <v>974</v>
      </c>
      <c r="C90" s="92"/>
      <c r="D90" s="92"/>
      <c r="E90" s="92"/>
      <c r="F90" s="92"/>
      <c r="G90" s="92"/>
      <c r="H90" s="92"/>
      <c r="I90" s="93"/>
      <c r="J90" s="94"/>
      <c r="K90" s="305">
        <v>0.05</v>
      </c>
      <c r="L90" s="862">
        <f>N83*K90</f>
        <v>9297.4840433860372</v>
      </c>
      <c r="M90" s="863"/>
      <c r="N90" s="51"/>
    </row>
    <row r="91" spans="1:14" ht="15.75" thickBot="1">
      <c r="B91" s="825" t="s">
        <v>953</v>
      </c>
      <c r="C91" s="826"/>
      <c r="D91" s="826"/>
      <c r="E91" s="826"/>
      <c r="F91" s="826"/>
      <c r="G91" s="826"/>
      <c r="H91" s="826"/>
      <c r="I91" s="826"/>
      <c r="J91" s="826"/>
      <c r="K91" s="826"/>
      <c r="L91" s="826"/>
      <c r="M91" s="827"/>
      <c r="N91" s="52">
        <f>L88+L89+L90</f>
        <v>55784.904260316223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241734.58512803697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 customHeight="1" thickBot="1">
      <c r="A31" t="s">
        <v>1845</v>
      </c>
      <c r="B31" s="80" t="s">
        <v>1067</v>
      </c>
      <c r="C31" s="965" t="s">
        <v>1580</v>
      </c>
      <c r="D31" s="965"/>
      <c r="E31" s="965"/>
      <c r="F31" s="966"/>
      <c r="G31" s="966"/>
      <c r="H31" s="966"/>
      <c r="I31" s="966"/>
      <c r="J31" s="966"/>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7</v>
      </c>
      <c r="N37" s="272">
        <f t="shared" ref="N37:N43" si="0">K37/M37</f>
        <v>21618.187545920056</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96686.048064158036</v>
      </c>
      <c r="L38" s="270"/>
      <c r="M38" s="271">
        <v>7</v>
      </c>
      <c r="N38" s="272">
        <f t="shared" si="0"/>
        <v>13812.292580594005</v>
      </c>
    </row>
    <row r="39" spans="1:14">
      <c r="A39" t="s">
        <v>286</v>
      </c>
      <c r="B39" s="874" t="str">
        <f>VLOOKUP(A39,EQUIPOS!A9:D154,3,FALSE)</f>
        <v>Planta de asfalto en frio</v>
      </c>
      <c r="C39" s="875"/>
      <c r="D39" s="875"/>
      <c r="E39" s="875"/>
      <c r="F39" s="875"/>
      <c r="G39" s="875"/>
      <c r="H39" s="876"/>
      <c r="I39" s="267"/>
      <c r="J39" s="268"/>
      <c r="K39" s="269">
        <f>VLOOKUP(A39,EQUIPOS!A9:D166,4,FALSE)</f>
        <v>249827.38984279026</v>
      </c>
      <c r="L39" s="270"/>
      <c r="M39" s="271">
        <v>9</v>
      </c>
      <c r="N39" s="272">
        <f t="shared" si="0"/>
        <v>27758.598871421142</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7</v>
      </c>
      <c r="N42" s="272">
        <f t="shared" si="0"/>
        <v>66809.06379724454</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9</v>
      </c>
      <c r="N43" s="272">
        <f t="shared" si="0"/>
        <v>7949.3273098125146</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1110.7358873587618</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168086.73815741745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18812.415797370057</v>
      </c>
      <c r="N53" s="272">
        <f>K53*M53</f>
        <v>26337.382116318076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54.493529154743527</v>
      </c>
      <c r="N54" s="272">
        <f>K54*M54</f>
        <v>1362.3382288685882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27699.720345186666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1246.4241458005358</v>
      </c>
      <c r="M63" s="913"/>
      <c r="N63" s="287">
        <f>K63*L63</f>
        <v>1744.9938041207502</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2">
        <f>VLOOKUP(A64,TRANSPORTE!A6:D117,4,FALSE)</f>
        <v>1246.4241458005358</v>
      </c>
      <c r="M64" s="913"/>
      <c r="N64" s="287">
        <f>K64*L64</f>
        <v>1558.0301822506699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3303.0239863714201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11107.358873587618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210196.84136256314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42039.368272512627</v>
      </c>
      <c r="M87" s="861"/>
      <c r="N87" s="51"/>
    </row>
    <row r="88" spans="1:14">
      <c r="B88" s="89" t="s">
        <v>973</v>
      </c>
      <c r="C88" s="90"/>
      <c r="D88" s="90"/>
      <c r="E88" s="90"/>
      <c r="F88" s="90"/>
      <c r="G88" s="90"/>
      <c r="H88" s="90"/>
      <c r="I88" s="87"/>
      <c r="J88" s="88"/>
      <c r="K88" s="304">
        <v>0.05</v>
      </c>
      <c r="L88" s="860">
        <f>N82*K88</f>
        <v>10509.842068128157</v>
      </c>
      <c r="M88" s="861"/>
      <c r="N88" s="51"/>
    </row>
    <row r="89" spans="1:14" ht="15.75" thickBot="1">
      <c r="B89" s="91" t="s">
        <v>974</v>
      </c>
      <c r="C89" s="92"/>
      <c r="D89" s="92"/>
      <c r="E89" s="92"/>
      <c r="F89" s="92"/>
      <c r="G89" s="92"/>
      <c r="H89" s="92"/>
      <c r="I89" s="93"/>
      <c r="J89" s="94"/>
      <c r="K89" s="305">
        <v>0.05</v>
      </c>
      <c r="L89" s="862">
        <f>N82*K89</f>
        <v>10509.842068128157</v>
      </c>
      <c r="M89" s="863"/>
      <c r="N89" s="51"/>
    </row>
    <row r="90" spans="1:14" ht="15.75" thickBot="1">
      <c r="B90" s="825" t="s">
        <v>953</v>
      </c>
      <c r="C90" s="826"/>
      <c r="D90" s="826"/>
      <c r="E90" s="826"/>
      <c r="F90" s="826"/>
      <c r="G90" s="826"/>
      <c r="H90" s="826"/>
      <c r="I90" s="826"/>
      <c r="J90" s="826"/>
      <c r="K90" s="826"/>
      <c r="L90" s="826"/>
      <c r="M90" s="827"/>
      <c r="N90" s="52">
        <f>L87+L88+L89</f>
        <v>63059.052408768941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273255.89377133211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4"/>
      <c r="C47" s="875"/>
      <c r="D47" s="875"/>
      <c r="E47" s="875"/>
      <c r="F47" s="875"/>
      <c r="G47" s="875"/>
      <c r="H47" s="876"/>
      <c r="I47" s="877"/>
      <c r="J47" s="878"/>
      <c r="K47" s="269"/>
      <c r="L47" s="879"/>
      <c r="M47" s="880"/>
      <c r="N47" s="272"/>
    </row>
    <row r="48" spans="1:14">
      <c r="B48" s="874"/>
      <c r="C48" s="875"/>
      <c r="D48" s="875"/>
      <c r="E48" s="881"/>
      <c r="F48" s="875"/>
      <c r="G48" s="875"/>
      <c r="H48" s="876"/>
      <c r="I48" s="36"/>
      <c r="J48" s="37"/>
      <c r="K48" s="274"/>
      <c r="L48" s="276"/>
      <c r="M48" s="277"/>
      <c r="N48" s="278"/>
    </row>
    <row r="49" spans="1:14">
      <c r="B49" s="882" t="s">
        <v>952</v>
      </c>
      <c r="C49" s="883"/>
      <c r="D49" s="883"/>
      <c r="E49" s="38"/>
      <c r="F49" s="39"/>
      <c r="G49" s="39"/>
      <c r="H49" s="40"/>
      <c r="I49" s="36"/>
      <c r="J49" s="37"/>
      <c r="K49" s="279"/>
      <c r="L49" s="276"/>
      <c r="M49" s="401">
        <v>0.1</v>
      </c>
      <c r="N49" s="344">
        <f>N83*M49</f>
        <v>874.7045112950251</v>
      </c>
    </row>
    <row r="50" spans="1:14" ht="15.75" thickBot="1">
      <c r="B50" s="874"/>
      <c r="C50" s="875"/>
      <c r="D50" s="875"/>
      <c r="E50" s="875"/>
      <c r="F50" s="875"/>
      <c r="G50" s="875"/>
      <c r="H50" s="876"/>
      <c r="I50" s="884"/>
      <c r="J50" s="885"/>
      <c r="K50" s="41"/>
      <c r="L50" s="886"/>
      <c r="M50" s="887"/>
      <c r="N50" s="105"/>
    </row>
    <row r="51" spans="1:14" ht="15.75" thickBot="1">
      <c r="B51" s="825" t="s">
        <v>953</v>
      </c>
      <c r="C51" s="826"/>
      <c r="D51" s="826"/>
      <c r="E51" s="826"/>
      <c r="F51" s="826"/>
      <c r="G51" s="826"/>
      <c r="H51" s="826"/>
      <c r="I51" s="826"/>
      <c r="J51" s="826"/>
      <c r="K51" s="826"/>
      <c r="L51" s="826"/>
      <c r="M51" s="827"/>
      <c r="N51" s="394">
        <f>SUM(N36:N50)</f>
        <v>168122.07108938403</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0" t="s">
        <v>944</v>
      </c>
      <c r="C55" s="871"/>
      <c r="D55" s="871"/>
      <c r="E55" s="871"/>
      <c r="F55" s="871"/>
      <c r="G55" s="871"/>
      <c r="H55" s="871"/>
      <c r="I55" s="905"/>
      <c r="J55" s="315" t="s">
        <v>945</v>
      </c>
      <c r="K55" s="85" t="s">
        <v>946</v>
      </c>
      <c r="L55" s="906" t="s">
        <v>955</v>
      </c>
      <c r="M55" s="905"/>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18812.415797370057</v>
      </c>
      <c r="N56" s="272">
        <f>K56*M56</f>
        <v>26337.382116318076</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54.493529154743527</v>
      </c>
      <c r="N57" s="272">
        <f>K57*M57</f>
        <v>1362.3382288685882</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7"/>
      <c r="C60" s="908"/>
      <c r="D60" s="908"/>
      <c r="E60" s="908"/>
      <c r="F60" s="908"/>
      <c r="G60" s="908"/>
      <c r="H60" s="908"/>
      <c r="I60" s="878"/>
      <c r="J60" s="42"/>
      <c r="K60" s="44"/>
      <c r="L60" s="909"/>
      <c r="M60" s="910"/>
      <c r="N60" s="45"/>
    </row>
    <row r="61" spans="1:14" ht="15.75" thickBot="1">
      <c r="B61" s="825" t="s">
        <v>953</v>
      </c>
      <c r="C61" s="826"/>
      <c r="D61" s="826"/>
      <c r="E61" s="826"/>
      <c r="F61" s="826"/>
      <c r="G61" s="826"/>
      <c r="H61" s="826"/>
      <c r="I61" s="826"/>
      <c r="J61" s="826"/>
      <c r="K61" s="826"/>
      <c r="L61" s="826"/>
      <c r="M61" s="827"/>
      <c r="N61" s="394">
        <f>SUM(N56:N60)</f>
        <v>27699.720345186666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2">
        <f>VLOOKUP(A66,TRANSPORTE!A5:D117,4,FALSE)</f>
        <v>1246.4241458005358</v>
      </c>
      <c r="M66" s="913"/>
      <c r="N66" s="287">
        <f>K66*L66</f>
        <v>1744.9938041207502</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2">
        <f>VLOOKUP(A67,TRANSPORTE!A6:D117,4,FALSE)</f>
        <v>1246.4241458005358</v>
      </c>
      <c r="M67" s="913"/>
      <c r="N67" s="287">
        <f>K67*L67</f>
        <v>1558.0301822506699</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3303.0239863714201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45"/>
    </row>
    <row r="83" spans="1:14" ht="15.75" thickBot="1">
      <c r="B83" s="914" t="s">
        <v>953</v>
      </c>
      <c r="C83" s="868"/>
      <c r="D83" s="868"/>
      <c r="E83" s="868"/>
      <c r="F83" s="868"/>
      <c r="G83" s="868"/>
      <c r="H83" s="868"/>
      <c r="I83" s="868"/>
      <c r="J83" s="868"/>
      <c r="K83" s="868"/>
      <c r="L83" s="868"/>
      <c r="M83" s="869"/>
      <c r="N83" s="301">
        <f>SUM(N77:N82)</f>
        <v>8747.0451129502508</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N51+N61+N72+N83</f>
        <v>207871.86053389235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41574.372106778472</v>
      </c>
      <c r="M90" s="861"/>
      <c r="N90" s="51"/>
    </row>
    <row r="91" spans="1:14">
      <c r="B91" s="89" t="s">
        <v>973</v>
      </c>
      <c r="C91" s="90"/>
      <c r="D91" s="90"/>
      <c r="E91" s="90"/>
      <c r="F91" s="90"/>
      <c r="G91" s="90"/>
      <c r="H91" s="90"/>
      <c r="I91" s="87"/>
      <c r="J91" s="88"/>
      <c r="K91" s="304">
        <v>0.05</v>
      </c>
      <c r="L91" s="860">
        <f>N85*K91</f>
        <v>10393.593026694618</v>
      </c>
      <c r="M91" s="861"/>
      <c r="N91" s="51"/>
    </row>
    <row r="92" spans="1:14" ht="15.75" thickBot="1">
      <c r="B92" s="91" t="s">
        <v>974</v>
      </c>
      <c r="C92" s="92"/>
      <c r="D92" s="92"/>
      <c r="E92" s="92"/>
      <c r="F92" s="92"/>
      <c r="G92" s="92"/>
      <c r="H92" s="92"/>
      <c r="I92" s="93"/>
      <c r="J92" s="94"/>
      <c r="K92" s="305">
        <v>0.05</v>
      </c>
      <c r="L92" s="862">
        <f>N85*K92</f>
        <v>10393.593026694618</v>
      </c>
      <c r="M92" s="863"/>
      <c r="N92" s="51"/>
    </row>
    <row r="93" spans="1:14" ht="15.75" thickBot="1">
      <c r="B93" s="825" t="s">
        <v>953</v>
      </c>
      <c r="C93" s="826"/>
      <c r="D93" s="826"/>
      <c r="E93" s="826"/>
      <c r="F93" s="826"/>
      <c r="G93" s="826"/>
      <c r="H93" s="826"/>
      <c r="I93" s="826"/>
      <c r="J93" s="826"/>
      <c r="K93" s="826"/>
      <c r="L93" s="826"/>
      <c r="M93" s="827"/>
      <c r="N93" s="52">
        <f>L90+L91+L92</f>
        <v>62361.558160167704</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270233.41869406006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1"/>
      <c r="K125" s="891"/>
      <c r="L125" s="891"/>
      <c r="M125" s="891"/>
      <c r="N125" s="892"/>
    </row>
    <row r="126" spans="2:14" ht="15.75" thickBot="1">
      <c r="B126" s="261" t="s">
        <v>2221</v>
      </c>
      <c r="C126" s="393"/>
      <c r="D126" s="393"/>
      <c r="E126" s="57"/>
      <c r="F126" s="57"/>
      <c r="G126" s="57"/>
      <c r="H126" s="57"/>
      <c r="I126" s="57"/>
      <c r="J126" s="893"/>
      <c r="K126" s="893"/>
      <c r="L126" s="893"/>
      <c r="M126" s="893"/>
      <c r="N126" s="894"/>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168122.07108938403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2">
        <f>VLOOKUP(A65,TRANSPORTE!A6:D117,4,FALSE)</f>
        <v>1246.4241458005358</v>
      </c>
      <c r="M65" s="913"/>
      <c r="N65" s="287">
        <f>K65*L65</f>
        <v>1558.0301822506699</v>
      </c>
    </row>
    <row r="66" spans="1:15">
      <c r="B66" s="46"/>
      <c r="C66" s="47"/>
      <c r="D66" s="47"/>
      <c r="E66" s="47"/>
      <c r="F66" s="47"/>
      <c r="G66" s="47"/>
      <c r="H66" s="288"/>
      <c r="I66" s="279"/>
      <c r="J66" s="279"/>
      <c r="K66" s="279"/>
      <c r="L66" s="912"/>
      <c r="M66" s="913"/>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207871.86053389235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41574.372106778472</v>
      </c>
      <c r="M88" s="861"/>
      <c r="N88" s="51"/>
    </row>
    <row r="89" spans="1:14">
      <c r="B89" s="89" t="s">
        <v>973</v>
      </c>
      <c r="C89" s="90"/>
      <c r="D89" s="90"/>
      <c r="E89" s="90"/>
      <c r="F89" s="90"/>
      <c r="G89" s="90"/>
      <c r="H89" s="90"/>
      <c r="I89" s="87"/>
      <c r="J89" s="88"/>
      <c r="K89" s="304">
        <v>0.05</v>
      </c>
      <c r="L89" s="860">
        <f>N83*K89</f>
        <v>10393.593026694618</v>
      </c>
      <c r="M89" s="861"/>
      <c r="N89" s="51"/>
    </row>
    <row r="90" spans="1:14" ht="15.75" thickBot="1">
      <c r="B90" s="91" t="s">
        <v>974</v>
      </c>
      <c r="C90" s="92"/>
      <c r="D90" s="92"/>
      <c r="E90" s="92"/>
      <c r="F90" s="92"/>
      <c r="G90" s="92"/>
      <c r="H90" s="92"/>
      <c r="I90" s="93"/>
      <c r="J90" s="94"/>
      <c r="K90" s="305">
        <v>0.05</v>
      </c>
      <c r="L90" s="862">
        <f>N83*K90</f>
        <v>10393.593026694618</v>
      </c>
      <c r="M90" s="863"/>
      <c r="N90" s="51"/>
    </row>
    <row r="91" spans="1:14" ht="15.75" thickBot="1">
      <c r="B91" s="825" t="s">
        <v>953</v>
      </c>
      <c r="C91" s="826"/>
      <c r="D91" s="826"/>
      <c r="E91" s="826"/>
      <c r="F91" s="826"/>
      <c r="G91" s="826"/>
      <c r="H91" s="826"/>
      <c r="I91" s="826"/>
      <c r="J91" s="826"/>
      <c r="K91" s="826"/>
      <c r="L91" s="826"/>
      <c r="M91" s="827"/>
      <c r="N91" s="52">
        <f>L88+L89+L90</f>
        <v>62361.558160167704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270233.41869406006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168122.07108938403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2">
        <f>VLOOKUP(A65,TRANSPORTE!A6:D117,4,FALSE)</f>
        <v>1246.4241458005358</v>
      </c>
      <c r="M65" s="913"/>
      <c r="N65" s="287">
        <f>K65*L65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207871.86053389235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41574.372106778472</v>
      </c>
      <c r="M88" s="861"/>
      <c r="N88" s="51"/>
    </row>
    <row r="89" spans="1:14">
      <c r="B89" s="89" t="s">
        <v>973</v>
      </c>
      <c r="C89" s="90"/>
      <c r="D89" s="90"/>
      <c r="E89" s="90"/>
      <c r="F89" s="90"/>
      <c r="G89" s="90"/>
      <c r="H89" s="90"/>
      <c r="I89" s="87"/>
      <c r="J89" s="88"/>
      <c r="K89" s="304">
        <v>0.05</v>
      </c>
      <c r="L89" s="860">
        <f>N83*K89</f>
        <v>10393.593026694618</v>
      </c>
      <c r="M89" s="861"/>
      <c r="N89" s="51"/>
    </row>
    <row r="90" spans="1:14" ht="15.75" thickBot="1">
      <c r="B90" s="91" t="s">
        <v>974</v>
      </c>
      <c r="C90" s="92"/>
      <c r="D90" s="92"/>
      <c r="E90" s="92"/>
      <c r="F90" s="92"/>
      <c r="G90" s="92"/>
      <c r="H90" s="92"/>
      <c r="I90" s="93"/>
      <c r="J90" s="94"/>
      <c r="K90" s="305">
        <v>0.05</v>
      </c>
      <c r="L90" s="862">
        <f>N83*K90</f>
        <v>10393.593026694618</v>
      </c>
      <c r="M90" s="863"/>
      <c r="N90" s="51"/>
    </row>
    <row r="91" spans="1:14" ht="15.75" thickBot="1">
      <c r="B91" s="825" t="s">
        <v>953</v>
      </c>
      <c r="C91" s="826"/>
      <c r="D91" s="826"/>
      <c r="E91" s="826"/>
      <c r="F91" s="826"/>
      <c r="G91" s="826"/>
      <c r="H91" s="826"/>
      <c r="I91" s="826"/>
      <c r="J91" s="826"/>
      <c r="K91" s="826"/>
      <c r="L91" s="826"/>
      <c r="M91" s="827"/>
      <c r="N91" s="52">
        <f>L88+L89+L90</f>
        <v>62361.558160167704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270233.41869406006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ht="15" customHeight="1">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168122.07108938403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18812.415797370057</v>
      </c>
      <c r="N53" s="272">
        <f>K53*M53</f>
        <v>26337.382116318076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54.493529154743527</v>
      </c>
      <c r="N54" s="272">
        <f>K54*M54</f>
        <v>1362.3382288685882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27699.720345186666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1246.4241458005358</v>
      </c>
      <c r="M63" s="913"/>
      <c r="N63" s="287">
        <f>K63*L63</f>
        <v>1744.9938041207502</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2">
        <f>VLOOKUP(A64,TRANSPORTE!A6:D117,4,FALSE)</f>
        <v>1246.4241458005358</v>
      </c>
      <c r="M64" s="913"/>
      <c r="N64" s="287">
        <f>K64*L64</f>
        <v>1558.0301822506699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3303.0239863714201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207871.86053389235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41574.372106778472</v>
      </c>
      <c r="M87" s="861"/>
      <c r="N87" s="51"/>
    </row>
    <row r="88" spans="1:14">
      <c r="B88" s="89" t="s">
        <v>973</v>
      </c>
      <c r="C88" s="90"/>
      <c r="D88" s="90"/>
      <c r="E88" s="90"/>
      <c r="F88" s="90"/>
      <c r="G88" s="90"/>
      <c r="H88" s="90"/>
      <c r="I88" s="87"/>
      <c r="J88" s="88"/>
      <c r="K88" s="304">
        <v>0.05</v>
      </c>
      <c r="L88" s="860">
        <f>N82*K88</f>
        <v>10393.593026694618</v>
      </c>
      <c r="M88" s="861"/>
      <c r="N88" s="51"/>
    </row>
    <row r="89" spans="1:14" ht="15.75" thickBot="1">
      <c r="B89" s="91" t="s">
        <v>974</v>
      </c>
      <c r="C89" s="92"/>
      <c r="D89" s="92"/>
      <c r="E89" s="92"/>
      <c r="F89" s="92"/>
      <c r="G89" s="92"/>
      <c r="H89" s="92"/>
      <c r="I89" s="93"/>
      <c r="J89" s="94"/>
      <c r="K89" s="305">
        <v>0.05</v>
      </c>
      <c r="L89" s="862">
        <f>N82*K89</f>
        <v>10393.593026694618</v>
      </c>
      <c r="M89" s="863"/>
      <c r="N89" s="51"/>
    </row>
    <row r="90" spans="1:14" ht="15.75" thickBot="1">
      <c r="B90" s="825" t="s">
        <v>953</v>
      </c>
      <c r="C90" s="826"/>
      <c r="D90" s="826"/>
      <c r="E90" s="826"/>
      <c r="F90" s="826"/>
      <c r="G90" s="826"/>
      <c r="H90" s="826"/>
      <c r="I90" s="826"/>
      <c r="J90" s="826"/>
      <c r="K90" s="826"/>
      <c r="L90" s="826"/>
      <c r="M90" s="827"/>
      <c r="N90" s="52">
        <f>L87+L88+L89</f>
        <v>62361.558160167704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270233.41869406006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168122.07108938403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18812.415797370057</v>
      </c>
      <c r="N53" s="272">
        <f>K53*M53</f>
        <v>26337.382116318076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54.493529154743527</v>
      </c>
      <c r="N54" s="272">
        <f>K54*M54</f>
        <v>1362.3382288685882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27699.720345186666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1246.4241458005358</v>
      </c>
      <c r="M63" s="913"/>
      <c r="N63" s="287">
        <f>K63*L63</f>
        <v>1744.9938041207502</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2">
        <f>VLOOKUP(A64,TRANSPORTE!A6:D117,4,FALSE)</f>
        <v>1246.4241458005358</v>
      </c>
      <c r="M64" s="913"/>
      <c r="N64" s="287">
        <f>K64*L64</f>
        <v>1558.0301822506699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3303.0239863714201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207871.86053389235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41574.372106778472</v>
      </c>
      <c r="M87" s="861"/>
      <c r="N87" s="51"/>
    </row>
    <row r="88" spans="1:14">
      <c r="B88" s="89" t="s">
        <v>973</v>
      </c>
      <c r="C88" s="90"/>
      <c r="D88" s="90"/>
      <c r="E88" s="90"/>
      <c r="F88" s="90"/>
      <c r="G88" s="90"/>
      <c r="H88" s="90"/>
      <c r="I88" s="87"/>
      <c r="J88" s="88"/>
      <c r="K88" s="304">
        <v>0.05</v>
      </c>
      <c r="L88" s="860">
        <f>N82*K88</f>
        <v>10393.593026694618</v>
      </c>
      <c r="M88" s="861"/>
      <c r="N88" s="51"/>
    </row>
    <row r="89" spans="1:14" ht="15.75" thickBot="1">
      <c r="B89" s="91" t="s">
        <v>974</v>
      </c>
      <c r="C89" s="92"/>
      <c r="D89" s="92"/>
      <c r="E89" s="92"/>
      <c r="F89" s="92"/>
      <c r="G89" s="92"/>
      <c r="H89" s="92"/>
      <c r="I89" s="93"/>
      <c r="J89" s="94"/>
      <c r="K89" s="305">
        <v>0.05</v>
      </c>
      <c r="L89" s="862">
        <f>N82*K89</f>
        <v>10393.593026694618</v>
      </c>
      <c r="M89" s="863"/>
      <c r="N89" s="51"/>
    </row>
    <row r="90" spans="1:14" ht="15.75" thickBot="1">
      <c r="B90" s="825" t="s">
        <v>953</v>
      </c>
      <c r="C90" s="826"/>
      <c r="D90" s="826"/>
      <c r="E90" s="826"/>
      <c r="F90" s="826"/>
      <c r="G90" s="826"/>
      <c r="H90" s="826"/>
      <c r="I90" s="826"/>
      <c r="J90" s="826"/>
      <c r="K90" s="826"/>
      <c r="L90" s="826"/>
      <c r="M90" s="827"/>
      <c r="N90" s="52">
        <f>L87+L88+L89</f>
        <v>62361.558160167704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270233.41869406006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168122.07108938403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2">
        <f>VLOOKUP(A65,TRANSPORTE!A6:D117,4,FALSE)</f>
        <v>1246.4241458005358</v>
      </c>
      <c r="M65" s="913"/>
      <c r="N65" s="287">
        <f>K65*L65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207871.86053389235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41574.372106778472</v>
      </c>
      <c r="M88" s="861"/>
      <c r="N88" s="51"/>
    </row>
    <row r="89" spans="1:14">
      <c r="B89" s="89" t="s">
        <v>973</v>
      </c>
      <c r="C89" s="90"/>
      <c r="D89" s="90"/>
      <c r="E89" s="90"/>
      <c r="F89" s="90"/>
      <c r="G89" s="90"/>
      <c r="H89" s="90"/>
      <c r="I89" s="87"/>
      <c r="J89" s="88"/>
      <c r="K89" s="304">
        <v>0.05</v>
      </c>
      <c r="L89" s="860">
        <f>N83*K89</f>
        <v>10393.593026694618</v>
      </c>
      <c r="M89" s="861"/>
      <c r="N89" s="51"/>
    </row>
    <row r="90" spans="1:14" ht="15.75" thickBot="1">
      <c r="B90" s="91" t="s">
        <v>974</v>
      </c>
      <c r="C90" s="92"/>
      <c r="D90" s="92"/>
      <c r="E90" s="92"/>
      <c r="F90" s="92"/>
      <c r="G90" s="92"/>
      <c r="H90" s="92"/>
      <c r="I90" s="93"/>
      <c r="J90" s="94"/>
      <c r="K90" s="305">
        <v>0.05</v>
      </c>
      <c r="L90" s="862">
        <f>N83*K90</f>
        <v>10393.593026694618</v>
      </c>
      <c r="M90" s="863"/>
      <c r="N90" s="51"/>
    </row>
    <row r="91" spans="1:14" ht="15.75" thickBot="1">
      <c r="B91" s="825" t="s">
        <v>953</v>
      </c>
      <c r="C91" s="826"/>
      <c r="D91" s="826"/>
      <c r="E91" s="826"/>
      <c r="F91" s="826"/>
      <c r="G91" s="826"/>
      <c r="H91" s="826"/>
      <c r="I91" s="826"/>
      <c r="J91" s="826"/>
      <c r="K91" s="826"/>
      <c r="L91" s="826"/>
      <c r="M91" s="827"/>
      <c r="N91" s="52">
        <f>L88+L89+L90</f>
        <v>62361.558160167704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270233.41869406006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168122.07108938403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2">
        <f>VLOOKUP(A65,TRANSPORTE!A6:D117,4,FALSE)</f>
        <v>1246.4241458005358</v>
      </c>
      <c r="M65" s="913"/>
      <c r="N65" s="287">
        <f>K65*L65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207871.86053389235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41574.372106778472</v>
      </c>
      <c r="M88" s="861"/>
      <c r="N88" s="51"/>
    </row>
    <row r="89" spans="1:14">
      <c r="B89" s="89" t="s">
        <v>973</v>
      </c>
      <c r="C89" s="90"/>
      <c r="D89" s="90"/>
      <c r="E89" s="90"/>
      <c r="F89" s="90"/>
      <c r="G89" s="90"/>
      <c r="H89" s="90"/>
      <c r="I89" s="87"/>
      <c r="J89" s="88"/>
      <c r="K89" s="304">
        <v>0.05</v>
      </c>
      <c r="L89" s="860">
        <f>N83*K89</f>
        <v>10393.593026694618</v>
      </c>
      <c r="M89" s="861"/>
      <c r="N89" s="51"/>
    </row>
    <row r="90" spans="1:14" ht="15.75" thickBot="1">
      <c r="B90" s="91" t="s">
        <v>974</v>
      </c>
      <c r="C90" s="92"/>
      <c r="D90" s="92"/>
      <c r="E90" s="92"/>
      <c r="F90" s="92"/>
      <c r="G90" s="92"/>
      <c r="H90" s="92"/>
      <c r="I90" s="93"/>
      <c r="J90" s="94"/>
      <c r="K90" s="305">
        <v>0.05</v>
      </c>
      <c r="L90" s="862">
        <f>N83*K90</f>
        <v>10393.593026694618</v>
      </c>
      <c r="M90" s="863"/>
      <c r="N90" s="51"/>
    </row>
    <row r="91" spans="1:14" ht="15.75" thickBot="1">
      <c r="B91" s="825" t="s">
        <v>953</v>
      </c>
      <c r="C91" s="826"/>
      <c r="D91" s="826"/>
      <c r="E91" s="826"/>
      <c r="F91" s="826"/>
      <c r="G91" s="826"/>
      <c r="H91" s="826"/>
      <c r="I91" s="826"/>
      <c r="J91" s="826"/>
      <c r="K91" s="826"/>
      <c r="L91" s="826"/>
      <c r="M91" s="827"/>
      <c r="N91" s="52">
        <f>L88+L89+L90</f>
        <v>62361.558160167704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270233.41869406006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168122.07108938403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1293</v>
      </c>
      <c r="B65" s="46" t="str">
        <f>VLOOKUP(A65,TRANSPORTE!A6:D117,3,FALSE)</f>
        <v>Transporte de mezcla</v>
      </c>
      <c r="C65" s="47"/>
      <c r="D65" s="47"/>
      <c r="E65" s="47"/>
      <c r="F65" s="47"/>
      <c r="G65" s="47"/>
      <c r="H65" s="311" t="s">
        <v>1468</v>
      </c>
      <c r="I65" s="279">
        <v>1.25</v>
      </c>
      <c r="J65" s="286">
        <v>1</v>
      </c>
      <c r="K65" s="279">
        <f>I65*J65</f>
        <v>1.25</v>
      </c>
      <c r="L65" s="912">
        <f>VLOOKUP(A65,TRANSPORTE!A6:D117,4,FALSE)</f>
        <v>1246.4241458005358</v>
      </c>
      <c r="M65" s="913"/>
      <c r="N65" s="287">
        <f>K65*L65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207871.86053389235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41574.372106778472</v>
      </c>
      <c r="M88" s="861"/>
      <c r="N88" s="51"/>
    </row>
    <row r="89" spans="1:14">
      <c r="B89" s="89" t="s">
        <v>973</v>
      </c>
      <c r="C89" s="90"/>
      <c r="D89" s="90"/>
      <c r="E89" s="90"/>
      <c r="F89" s="90"/>
      <c r="G89" s="90"/>
      <c r="H89" s="90"/>
      <c r="I89" s="87"/>
      <c r="J89" s="88"/>
      <c r="K89" s="304">
        <v>0.05</v>
      </c>
      <c r="L89" s="860">
        <f>N83*K89</f>
        <v>10393.593026694618</v>
      </c>
      <c r="M89" s="861"/>
      <c r="N89" s="51"/>
    </row>
    <row r="90" spans="1:14" ht="15.75" thickBot="1">
      <c r="B90" s="91" t="s">
        <v>974</v>
      </c>
      <c r="C90" s="92"/>
      <c r="D90" s="92"/>
      <c r="E90" s="92"/>
      <c r="F90" s="92"/>
      <c r="G90" s="92"/>
      <c r="H90" s="92"/>
      <c r="I90" s="93"/>
      <c r="J90" s="94"/>
      <c r="K90" s="305">
        <v>0.05</v>
      </c>
      <c r="L90" s="862">
        <f>N83*K90</f>
        <v>10393.593026694618</v>
      </c>
      <c r="M90" s="863"/>
      <c r="N90" s="51"/>
    </row>
    <row r="91" spans="1:14" ht="15.75" thickBot="1">
      <c r="B91" s="825" t="s">
        <v>953</v>
      </c>
      <c r="C91" s="826"/>
      <c r="D91" s="826"/>
      <c r="E91" s="826"/>
      <c r="F91" s="826"/>
      <c r="G91" s="826"/>
      <c r="H91" s="826"/>
      <c r="I91" s="826"/>
      <c r="J91" s="826"/>
      <c r="K91" s="826"/>
      <c r="L91" s="826"/>
      <c r="M91" s="827"/>
      <c r="N91" s="52">
        <f>L88+L89+L90</f>
        <v>62361.558160167704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270233.41869406006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8</v>
      </c>
      <c r="N37" s="272">
        <f t="shared" ref="N37:N43" si="0">K37/M37</f>
        <v>18915.91410268005</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8</v>
      </c>
      <c r="N38" s="272">
        <f t="shared" si="0"/>
        <v>17642.279285773184</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8</v>
      </c>
      <c r="N39" s="272">
        <f t="shared" si="0"/>
        <v>68814.425581696909</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8</v>
      </c>
      <c r="N42" s="272">
        <f t="shared" si="0"/>
        <v>58457.930822588976</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8</v>
      </c>
      <c r="N43" s="272">
        <f t="shared" si="0"/>
        <v>8942.9932235390788</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202773.96908278356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18812.415797370057</v>
      </c>
      <c r="N53" s="272">
        <f>K53*M53</f>
        <v>26337.382116318076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54.493529154743527</v>
      </c>
      <c r="N54" s="272">
        <f>K54*M54</f>
        <v>1362.3382288685882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27699.720345186666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1246.4241458005358</v>
      </c>
      <c r="M63" s="913"/>
      <c r="N63" s="287">
        <f>K63*L63</f>
        <v>1744.9938041207502</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2">
        <f>VLOOKUP(A64,TRANSPORTE!A6:D117,4,FALSE)</f>
        <v>1246.4241458005358</v>
      </c>
      <c r="M64" s="913"/>
      <c r="N64" s="287">
        <f>K64*L64</f>
        <v>1558.0301822506699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3303.0239863714201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243495.6524287308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48699.130485746166</v>
      </c>
      <c r="M87" s="861"/>
      <c r="N87" s="51"/>
    </row>
    <row r="88" spans="1:14">
      <c r="B88" s="89" t="s">
        <v>973</v>
      </c>
      <c r="C88" s="90"/>
      <c r="D88" s="90"/>
      <c r="E88" s="90"/>
      <c r="F88" s="90"/>
      <c r="G88" s="90"/>
      <c r="H88" s="90"/>
      <c r="I88" s="87"/>
      <c r="J88" s="88"/>
      <c r="K88" s="304">
        <v>0.05</v>
      </c>
      <c r="L88" s="860">
        <f>N82*K88</f>
        <v>12174.782621436541</v>
      </c>
      <c r="M88" s="861"/>
      <c r="N88" s="51"/>
    </row>
    <row r="89" spans="1:14" ht="15.75" thickBot="1">
      <c r="B89" s="91" t="s">
        <v>974</v>
      </c>
      <c r="C89" s="92"/>
      <c r="D89" s="92"/>
      <c r="E89" s="92"/>
      <c r="F89" s="92"/>
      <c r="G89" s="92"/>
      <c r="H89" s="92"/>
      <c r="I89" s="93"/>
      <c r="J89" s="94"/>
      <c r="K89" s="305">
        <v>0.05</v>
      </c>
      <c r="L89" s="862">
        <f>N82*K89</f>
        <v>12174.782621436541</v>
      </c>
      <c r="M89" s="863"/>
      <c r="N89" s="51"/>
    </row>
    <row r="90" spans="1:14" ht="15.75" thickBot="1">
      <c r="B90" s="825" t="s">
        <v>953</v>
      </c>
      <c r="C90" s="826"/>
      <c r="D90" s="826"/>
      <c r="E90" s="826"/>
      <c r="F90" s="826"/>
      <c r="G90" s="826"/>
      <c r="H90" s="826"/>
      <c r="I90" s="826"/>
      <c r="J90" s="826"/>
      <c r="K90" s="826"/>
      <c r="L90" s="826"/>
      <c r="M90" s="827"/>
      <c r="N90" s="52">
        <f>L87+L88+L89</f>
        <v>73048.695728619248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316544.34815735003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8</v>
      </c>
      <c r="N37" s="272">
        <f t="shared" ref="N37:N43" si="0">K37/M37</f>
        <v>18915.91410268005</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8</v>
      </c>
      <c r="N38" s="272">
        <f t="shared" si="0"/>
        <v>17642.279285773184</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8</v>
      </c>
      <c r="N39" s="272">
        <f t="shared" si="0"/>
        <v>68814.425581696909</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8</v>
      </c>
      <c r="N42" s="272">
        <f t="shared" si="0"/>
        <v>58457.930822588976</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8</v>
      </c>
      <c r="N43" s="272">
        <f t="shared" si="0"/>
        <v>8942.9932235390788</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202773.96908278356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18812.415797370057</v>
      </c>
      <c r="N53" s="272">
        <f>K53*M53</f>
        <v>26337.382116318076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54.493529154743527</v>
      </c>
      <c r="N54" s="272">
        <f>K54*M54</f>
        <v>1362.3382288685882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27699.720345186666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1246.4241458005358</v>
      </c>
      <c r="M63" s="913"/>
      <c r="N63" s="287">
        <f>K63*L63</f>
        <v>1744.9938041207502</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2">
        <f>VLOOKUP(A64,TRANSPORTE!A6:D117,4,FALSE)</f>
        <v>1246.4241458005358</v>
      </c>
      <c r="M64" s="913"/>
      <c r="N64" s="287">
        <f>K64*L64</f>
        <v>1558.0301822506699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3303.0239863714201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127"/>
    </row>
    <row r="80" spans="1:15" ht="15.75" thickBot="1">
      <c r="B80" s="914" t="s">
        <v>953</v>
      </c>
      <c r="C80" s="868"/>
      <c r="D80" s="868"/>
      <c r="E80" s="868"/>
      <c r="F80" s="868"/>
      <c r="G80" s="868"/>
      <c r="H80" s="868"/>
      <c r="I80" s="868"/>
      <c r="J80" s="868"/>
      <c r="K80" s="868"/>
      <c r="L80" s="868"/>
      <c r="M80" s="869"/>
      <c r="N80" s="460">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243495.6524287308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48699.130485746166</v>
      </c>
      <c r="M87" s="861"/>
      <c r="N87" s="51"/>
    </row>
    <row r="88" spans="1:14">
      <c r="B88" s="89" t="s">
        <v>973</v>
      </c>
      <c r="C88" s="90"/>
      <c r="D88" s="90"/>
      <c r="E88" s="90"/>
      <c r="F88" s="90"/>
      <c r="G88" s="90"/>
      <c r="H88" s="90"/>
      <c r="I88" s="87"/>
      <c r="J88" s="88"/>
      <c r="K88" s="304">
        <v>0.05</v>
      </c>
      <c r="L88" s="860">
        <f>N82*K88</f>
        <v>12174.782621436541</v>
      </c>
      <c r="M88" s="861"/>
      <c r="N88" s="51"/>
    </row>
    <row r="89" spans="1:14" ht="15.75" thickBot="1">
      <c r="B89" s="91" t="s">
        <v>974</v>
      </c>
      <c r="C89" s="92"/>
      <c r="D89" s="92"/>
      <c r="E89" s="92"/>
      <c r="F89" s="92"/>
      <c r="G89" s="92"/>
      <c r="H89" s="92"/>
      <c r="I89" s="93"/>
      <c r="J89" s="94"/>
      <c r="K89" s="305">
        <v>0.05</v>
      </c>
      <c r="L89" s="862">
        <f>N82*K89</f>
        <v>12174.782621436541</v>
      </c>
      <c r="M89" s="863"/>
      <c r="N89" s="51"/>
    </row>
    <row r="90" spans="1:14" ht="15.75" thickBot="1">
      <c r="B90" s="825" t="s">
        <v>953</v>
      </c>
      <c r="C90" s="826"/>
      <c r="D90" s="826"/>
      <c r="E90" s="826"/>
      <c r="F90" s="826"/>
      <c r="G90" s="826"/>
      <c r="H90" s="826"/>
      <c r="I90" s="826"/>
      <c r="J90" s="826"/>
      <c r="K90" s="826"/>
      <c r="L90" s="826"/>
      <c r="M90" s="827"/>
      <c r="N90" s="52">
        <f>L87+L88+L89</f>
        <v>73048.695728619248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316544.34815735003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8</v>
      </c>
      <c r="N37" s="272">
        <f t="shared" ref="N37:N43" si="0">K37/M37</f>
        <v>18915.91410268005</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8</v>
      </c>
      <c r="N38" s="272">
        <f t="shared" si="0"/>
        <v>17642.279285773184</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8</v>
      </c>
      <c r="N39" s="272">
        <f t="shared" si="0"/>
        <v>68814.425581696909</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8</v>
      </c>
      <c r="N42" s="272">
        <f t="shared" si="0"/>
        <v>58457.930822588976</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8</v>
      </c>
      <c r="N43" s="272">
        <f t="shared" si="0"/>
        <v>8942.9932235390788</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202773.96908278356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18812.415797370057</v>
      </c>
      <c r="N53" s="272">
        <f>K53*M53</f>
        <v>26337.382116318076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54.493529154743527</v>
      </c>
      <c r="N54" s="272">
        <f>K54*M54</f>
        <v>1362.3382288685882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27699.720345186666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1246.4241458005358</v>
      </c>
      <c r="M63" s="913"/>
      <c r="N63" s="287">
        <f>K63*L63</f>
        <v>1744.9938041207502</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2">
        <f>VLOOKUP(A64,TRANSPORTE!A6:D117,4,FALSE)</f>
        <v>1246.4241458005358</v>
      </c>
      <c r="M64" s="913"/>
      <c r="N64" s="287">
        <f>K64*L64</f>
        <v>1558.0301822506699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3303.0239863714201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243495.6524287308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48699.130485746166</v>
      </c>
      <c r="M87" s="861"/>
      <c r="N87" s="51"/>
    </row>
    <row r="88" spans="1:14">
      <c r="B88" s="89" t="s">
        <v>973</v>
      </c>
      <c r="C88" s="90"/>
      <c r="D88" s="90"/>
      <c r="E88" s="90"/>
      <c r="F88" s="90"/>
      <c r="G88" s="90"/>
      <c r="H88" s="90"/>
      <c r="I88" s="87"/>
      <c r="J88" s="88"/>
      <c r="K88" s="304">
        <v>0.05</v>
      </c>
      <c r="L88" s="860">
        <f>N82*K88</f>
        <v>12174.782621436541</v>
      </c>
      <c r="M88" s="861"/>
      <c r="N88" s="51"/>
    </row>
    <row r="89" spans="1:14" ht="15.75" thickBot="1">
      <c r="B89" s="91" t="s">
        <v>974</v>
      </c>
      <c r="C89" s="92"/>
      <c r="D89" s="92"/>
      <c r="E89" s="92"/>
      <c r="F89" s="92"/>
      <c r="G89" s="92"/>
      <c r="H89" s="92"/>
      <c r="I89" s="93"/>
      <c r="J89" s="94"/>
      <c r="K89" s="305">
        <v>0.05</v>
      </c>
      <c r="L89" s="862">
        <f>N82*K89</f>
        <v>12174.782621436541</v>
      </c>
      <c r="M89" s="863"/>
      <c r="N89" s="51"/>
    </row>
    <row r="90" spans="1:14" ht="15.75" thickBot="1">
      <c r="B90" s="825" t="s">
        <v>953</v>
      </c>
      <c r="C90" s="826"/>
      <c r="D90" s="826"/>
      <c r="E90" s="826"/>
      <c r="F90" s="826"/>
      <c r="G90" s="826"/>
      <c r="H90" s="826"/>
      <c r="I90" s="826"/>
      <c r="J90" s="826"/>
      <c r="K90" s="826"/>
      <c r="L90" s="826"/>
      <c r="M90" s="827"/>
      <c r="N90" s="52">
        <f>L87+L88+L89</f>
        <v>73048.695728619248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316544.34815735003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168122.07108938403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18812.415797370057</v>
      </c>
      <c r="N53" s="272">
        <f>K53*M53</f>
        <v>26337.382116318076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54.493529154743527</v>
      </c>
      <c r="N54" s="272">
        <f>K54*M54</f>
        <v>1362.3382288685882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27699.720345186666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1246.4241458005358</v>
      </c>
      <c r="M63" s="913"/>
      <c r="N63" s="287">
        <f>K63*L63</f>
        <v>1744.9938041207502</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2">
        <f>VLOOKUP(A64,TRANSPORTE!A6:D117,4,FALSE)</f>
        <v>1246.4241458005358</v>
      </c>
      <c r="M64" s="913"/>
      <c r="N64" s="287">
        <f>K64*L64</f>
        <v>1558.0301822506699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3303.0239863714201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207871.86053389235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41574.372106778472</v>
      </c>
      <c r="M87" s="861"/>
      <c r="N87" s="51"/>
    </row>
    <row r="88" spans="1:14">
      <c r="B88" s="89" t="s">
        <v>973</v>
      </c>
      <c r="C88" s="90"/>
      <c r="D88" s="90"/>
      <c r="E88" s="90"/>
      <c r="F88" s="90"/>
      <c r="G88" s="90"/>
      <c r="H88" s="90"/>
      <c r="I88" s="87"/>
      <c r="J88" s="88"/>
      <c r="K88" s="304">
        <v>0.05</v>
      </c>
      <c r="L88" s="860">
        <f>N82*K88</f>
        <v>10393.593026694618</v>
      </c>
      <c r="M88" s="861"/>
      <c r="N88" s="51"/>
    </row>
    <row r="89" spans="1:14" ht="15.75" thickBot="1">
      <c r="B89" s="91" t="s">
        <v>974</v>
      </c>
      <c r="C89" s="92"/>
      <c r="D89" s="92"/>
      <c r="E89" s="92"/>
      <c r="F89" s="92"/>
      <c r="G89" s="92"/>
      <c r="H89" s="92"/>
      <c r="I89" s="93"/>
      <c r="J89" s="94"/>
      <c r="K89" s="305">
        <v>0.05</v>
      </c>
      <c r="L89" s="862">
        <f>N82*K89</f>
        <v>10393.593026694618</v>
      </c>
      <c r="M89" s="863"/>
      <c r="N89" s="51"/>
    </row>
    <row r="90" spans="1:14" ht="15.75" thickBot="1">
      <c r="B90" s="825" t="s">
        <v>953</v>
      </c>
      <c r="C90" s="826"/>
      <c r="D90" s="826"/>
      <c r="E90" s="826"/>
      <c r="F90" s="826"/>
      <c r="G90" s="826"/>
      <c r="H90" s="826"/>
      <c r="I90" s="826"/>
      <c r="J90" s="826"/>
      <c r="K90" s="826"/>
      <c r="L90" s="826"/>
      <c r="M90" s="827"/>
      <c r="N90" s="52">
        <f>L87+L88+L89</f>
        <v>62361.558160167704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270233.41869406006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168122.07108938403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2">
        <f>VLOOKUP(A65,TRANSPORTE!A6:D117,4,FALSE)</f>
        <v>1246.4241458005358</v>
      </c>
      <c r="M65" s="913"/>
      <c r="N65" s="287">
        <f>K65*L65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127"/>
    </row>
    <row r="81" spans="1:14" ht="15.75" thickBot="1">
      <c r="B81" s="914" t="s">
        <v>953</v>
      </c>
      <c r="C81" s="868"/>
      <c r="D81" s="868"/>
      <c r="E81" s="868"/>
      <c r="F81" s="868"/>
      <c r="G81" s="868"/>
      <c r="H81" s="868"/>
      <c r="I81" s="868"/>
      <c r="J81" s="868"/>
      <c r="K81" s="868"/>
      <c r="L81" s="868"/>
      <c r="M81" s="869"/>
      <c r="N81" s="46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207871.86053389235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41574.372106778472</v>
      </c>
      <c r="M88" s="861"/>
      <c r="N88" s="51"/>
    </row>
    <row r="89" spans="1:14">
      <c r="B89" s="89" t="s">
        <v>973</v>
      </c>
      <c r="C89" s="90"/>
      <c r="D89" s="90"/>
      <c r="E89" s="90"/>
      <c r="F89" s="90"/>
      <c r="G89" s="90"/>
      <c r="H89" s="90"/>
      <c r="I89" s="87"/>
      <c r="J89" s="88"/>
      <c r="K89" s="304">
        <v>0.05</v>
      </c>
      <c r="L89" s="860">
        <f>N83*K89</f>
        <v>10393.593026694618</v>
      </c>
      <c r="M89" s="861"/>
      <c r="N89" s="51"/>
    </row>
    <row r="90" spans="1:14" ht="15.75" thickBot="1">
      <c r="B90" s="91" t="s">
        <v>974</v>
      </c>
      <c r="C90" s="92"/>
      <c r="D90" s="92"/>
      <c r="E90" s="92"/>
      <c r="F90" s="92"/>
      <c r="G90" s="92"/>
      <c r="H90" s="92"/>
      <c r="I90" s="93"/>
      <c r="J90" s="94"/>
      <c r="K90" s="305">
        <v>0.05</v>
      </c>
      <c r="L90" s="862">
        <f>N83*K90</f>
        <v>10393.593026694618</v>
      </c>
      <c r="M90" s="863"/>
      <c r="N90" s="51"/>
    </row>
    <row r="91" spans="1:14" ht="15.75" thickBot="1">
      <c r="B91" s="825" t="s">
        <v>953</v>
      </c>
      <c r="C91" s="826"/>
      <c r="D91" s="826"/>
      <c r="E91" s="826"/>
      <c r="F91" s="826"/>
      <c r="G91" s="826"/>
      <c r="H91" s="826"/>
      <c r="I91" s="826"/>
      <c r="J91" s="826"/>
      <c r="K91" s="826"/>
      <c r="L91" s="826"/>
      <c r="M91" s="827"/>
      <c r="N91" s="52">
        <f>L88+L89+L90</f>
        <v>62361.558160167704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270233.41869406006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168122.07108938403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18812.415797370057</v>
      </c>
      <c r="N53" s="272">
        <f>K53*M53</f>
        <v>26337.382116318076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54.493529154743527</v>
      </c>
      <c r="N54" s="272">
        <f>K54*M54</f>
        <v>1362.3382288685882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27699.720345186666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1246.4241458005358</v>
      </c>
      <c r="M63" s="913"/>
      <c r="N63" s="287">
        <f>K63*L63</f>
        <v>1744.9938041207502</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2">
        <f>VLOOKUP(A64,TRANSPORTE!A6:D117,4,FALSE)</f>
        <v>1246.4241458005358</v>
      </c>
      <c r="M64" s="913"/>
      <c r="N64" s="287">
        <f>K64*L64</f>
        <v>1558.0301822506699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3303.0239863714201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207871.86053389235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41574.372106778472</v>
      </c>
      <c r="M87" s="861"/>
      <c r="N87" s="51"/>
    </row>
    <row r="88" spans="1:14">
      <c r="B88" s="89" t="s">
        <v>973</v>
      </c>
      <c r="C88" s="90"/>
      <c r="D88" s="90"/>
      <c r="E88" s="90"/>
      <c r="F88" s="90"/>
      <c r="G88" s="90"/>
      <c r="H88" s="90"/>
      <c r="I88" s="87"/>
      <c r="J88" s="88"/>
      <c r="K88" s="304">
        <v>0.05</v>
      </c>
      <c r="L88" s="860">
        <f>N82*K88</f>
        <v>10393.593026694618</v>
      </c>
      <c r="M88" s="861"/>
      <c r="N88" s="51"/>
    </row>
    <row r="89" spans="1:14" ht="15.75" thickBot="1">
      <c r="B89" s="91" t="s">
        <v>974</v>
      </c>
      <c r="C89" s="92"/>
      <c r="D89" s="92"/>
      <c r="E89" s="92"/>
      <c r="F89" s="92"/>
      <c r="G89" s="92"/>
      <c r="H89" s="92"/>
      <c r="I89" s="93"/>
      <c r="J89" s="94"/>
      <c r="K89" s="305">
        <v>0.05</v>
      </c>
      <c r="L89" s="862">
        <f>N82*K89</f>
        <v>10393.593026694618</v>
      </c>
      <c r="M89" s="863"/>
      <c r="N89" s="51"/>
    </row>
    <row r="90" spans="1:14" ht="15.75" thickBot="1">
      <c r="B90" s="825" t="s">
        <v>953</v>
      </c>
      <c r="C90" s="826"/>
      <c r="D90" s="826"/>
      <c r="E90" s="826"/>
      <c r="F90" s="826"/>
      <c r="G90" s="826"/>
      <c r="H90" s="826"/>
      <c r="I90" s="826"/>
      <c r="J90" s="826"/>
      <c r="K90" s="826"/>
      <c r="L90" s="826"/>
      <c r="M90" s="827"/>
      <c r="N90" s="52">
        <f>L87+L88+L89</f>
        <v>62361.558160167704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270233.41869406006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8</v>
      </c>
      <c r="N37" s="272">
        <f t="shared" ref="N37:N43" si="0">K37/M37</f>
        <v>18915.91410268005</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8</v>
      </c>
      <c r="N38" s="272">
        <f t="shared" si="0"/>
        <v>17642.279285773184</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8</v>
      </c>
      <c r="N39" s="272">
        <f t="shared" si="0"/>
        <v>68814.425581696909</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8</v>
      </c>
      <c r="N42" s="272">
        <f t="shared" si="0"/>
        <v>58457.930822588976</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8</v>
      </c>
      <c r="N43" s="272">
        <f t="shared" si="0"/>
        <v>8942.9932235390788</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202773.96908278356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18812.415797370057</v>
      </c>
      <c r="N53" s="272">
        <f>K53*M53</f>
        <v>26337.382116318076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54.493529154743527</v>
      </c>
      <c r="N54" s="272">
        <f>K54*M54</f>
        <v>1362.3382288685882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27699.720345186666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1246.4241458005358</v>
      </c>
      <c r="M63" s="913"/>
      <c r="N63" s="287">
        <f>K63*L63</f>
        <v>1744.9938041207502</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2">
        <f>VLOOKUP(A64,TRANSPORTE!A6:D117,4,FALSE)</f>
        <v>1246.4241458005358</v>
      </c>
      <c r="M64" s="913"/>
      <c r="N64" s="287">
        <f>K64*L64</f>
        <v>1558.0301822506699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3303.0239863714201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243495.6524287308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48699.130485746166</v>
      </c>
      <c r="M87" s="861"/>
      <c r="N87" s="51"/>
    </row>
    <row r="88" spans="1:14">
      <c r="B88" s="89" t="s">
        <v>973</v>
      </c>
      <c r="C88" s="90"/>
      <c r="D88" s="90"/>
      <c r="E88" s="90"/>
      <c r="F88" s="90"/>
      <c r="G88" s="90"/>
      <c r="H88" s="90"/>
      <c r="I88" s="87"/>
      <c r="J88" s="88"/>
      <c r="K88" s="304">
        <v>0.05</v>
      </c>
      <c r="L88" s="860">
        <f>N82*K88</f>
        <v>12174.782621436541</v>
      </c>
      <c r="M88" s="861"/>
      <c r="N88" s="51"/>
    </row>
    <row r="89" spans="1:14" ht="15.75" thickBot="1">
      <c r="B89" s="91" t="s">
        <v>974</v>
      </c>
      <c r="C89" s="92"/>
      <c r="D89" s="92"/>
      <c r="E89" s="92"/>
      <c r="F89" s="92"/>
      <c r="G89" s="92"/>
      <c r="H89" s="92"/>
      <c r="I89" s="93"/>
      <c r="J89" s="94"/>
      <c r="K89" s="305">
        <v>0.05</v>
      </c>
      <c r="L89" s="862">
        <f>N82*K89</f>
        <v>12174.782621436541</v>
      </c>
      <c r="M89" s="863"/>
      <c r="N89" s="51"/>
    </row>
    <row r="90" spans="1:14" ht="15.75" thickBot="1">
      <c r="B90" s="825" t="s">
        <v>953</v>
      </c>
      <c r="C90" s="826"/>
      <c r="D90" s="826"/>
      <c r="E90" s="826"/>
      <c r="F90" s="826"/>
      <c r="G90" s="826"/>
      <c r="H90" s="826"/>
      <c r="I90" s="826"/>
      <c r="J90" s="826"/>
      <c r="K90" s="826"/>
      <c r="L90" s="826"/>
      <c r="M90" s="827"/>
      <c r="N90" s="52">
        <f>L87+L88+L89</f>
        <v>73048.695728619248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316544.34815735003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168122.07108938403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2">
        <f>VLOOKUP(A65,TRANSPORTE!A6:D117,4,FALSE)</f>
        <v>1246.4241458005358</v>
      </c>
      <c r="M65" s="913"/>
      <c r="N65" s="287">
        <f>K65*L65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207871.86053389235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41574.372106778472</v>
      </c>
      <c r="M88" s="861"/>
      <c r="N88" s="51"/>
    </row>
    <row r="89" spans="1:14">
      <c r="B89" s="89" t="s">
        <v>973</v>
      </c>
      <c r="C89" s="90"/>
      <c r="D89" s="90"/>
      <c r="E89" s="90"/>
      <c r="F89" s="90"/>
      <c r="G89" s="90"/>
      <c r="H89" s="90"/>
      <c r="I89" s="87"/>
      <c r="J89" s="88"/>
      <c r="K89" s="304">
        <v>0.05</v>
      </c>
      <c r="L89" s="860">
        <f>N83*K89</f>
        <v>10393.593026694618</v>
      </c>
      <c r="M89" s="861"/>
      <c r="N89" s="51"/>
    </row>
    <row r="90" spans="1:14" ht="15.75" thickBot="1">
      <c r="B90" s="91" t="s">
        <v>974</v>
      </c>
      <c r="C90" s="92"/>
      <c r="D90" s="92"/>
      <c r="E90" s="92"/>
      <c r="F90" s="92"/>
      <c r="G90" s="92"/>
      <c r="H90" s="92"/>
      <c r="I90" s="93"/>
      <c r="J90" s="94"/>
      <c r="K90" s="305">
        <v>0.05</v>
      </c>
      <c r="L90" s="862">
        <f>N83*K90</f>
        <v>10393.593026694618</v>
      </c>
      <c r="M90" s="863"/>
      <c r="N90" s="51"/>
    </row>
    <row r="91" spans="1:14" ht="15.75" thickBot="1">
      <c r="B91" s="825" t="s">
        <v>953</v>
      </c>
      <c r="C91" s="826"/>
      <c r="D91" s="826"/>
      <c r="E91" s="826"/>
      <c r="F91" s="826"/>
      <c r="G91" s="826"/>
      <c r="H91" s="826"/>
      <c r="I91" s="826"/>
      <c r="J91" s="826"/>
      <c r="K91" s="826"/>
      <c r="L91" s="826"/>
      <c r="M91" s="827"/>
      <c r="N91" s="52">
        <f>L88+L89+L90</f>
        <v>62361.558160167704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270233.41869406006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168122.07108938403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2">
        <f>VLOOKUP(A65,TRANSPORTE!A6:D117,4,FALSE)</f>
        <v>1246.4241458005358</v>
      </c>
      <c r="M65" s="913"/>
      <c r="N65" s="287">
        <f>K65*L65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207871.86053389235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41574.372106778472</v>
      </c>
      <c r="M88" s="861"/>
      <c r="N88" s="51"/>
    </row>
    <row r="89" spans="1:14">
      <c r="B89" s="89" t="s">
        <v>973</v>
      </c>
      <c r="C89" s="90"/>
      <c r="D89" s="90"/>
      <c r="E89" s="90"/>
      <c r="F89" s="90"/>
      <c r="G89" s="90"/>
      <c r="H89" s="90"/>
      <c r="I89" s="87"/>
      <c r="J89" s="88"/>
      <c r="K89" s="304">
        <v>0.05</v>
      </c>
      <c r="L89" s="860">
        <f>N83*K89</f>
        <v>10393.593026694618</v>
      </c>
      <c r="M89" s="861"/>
      <c r="N89" s="51"/>
    </row>
    <row r="90" spans="1:14" ht="15.75" thickBot="1">
      <c r="B90" s="91" t="s">
        <v>974</v>
      </c>
      <c r="C90" s="92"/>
      <c r="D90" s="92"/>
      <c r="E90" s="92"/>
      <c r="F90" s="92"/>
      <c r="G90" s="92"/>
      <c r="H90" s="92"/>
      <c r="I90" s="93"/>
      <c r="J90" s="94"/>
      <c r="K90" s="305">
        <v>0.05</v>
      </c>
      <c r="L90" s="862">
        <f>N83*K90</f>
        <v>10393.593026694618</v>
      </c>
      <c r="M90" s="863"/>
      <c r="N90" s="51"/>
    </row>
    <row r="91" spans="1:14" ht="15.75" thickBot="1">
      <c r="B91" s="825" t="s">
        <v>953</v>
      </c>
      <c r="C91" s="826"/>
      <c r="D91" s="826"/>
      <c r="E91" s="826"/>
      <c r="F91" s="826"/>
      <c r="G91" s="826"/>
      <c r="H91" s="826"/>
      <c r="I91" s="826"/>
      <c r="J91" s="826"/>
      <c r="K91" s="826"/>
      <c r="L91" s="826"/>
      <c r="M91" s="827"/>
      <c r="N91" s="52">
        <f>L88+L89+L90</f>
        <v>62361.558160167704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270233.41869406006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168122.07108938403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18812.415797370057</v>
      </c>
      <c r="N53" s="272">
        <f>K53*M53</f>
        <v>26337.382116318076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54.493529154743527</v>
      </c>
      <c r="N54" s="272">
        <f>K54*M54</f>
        <v>1362.3382288685882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27699.720345186666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1246.4241458005358</v>
      </c>
      <c r="M63" s="913"/>
      <c r="N63" s="287">
        <f>K63*L63</f>
        <v>1744.9938041207502</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2">
        <f>VLOOKUP(A64,TRANSPORTE!A6:D117,4,FALSE)</f>
        <v>1246.4241458005358</v>
      </c>
      <c r="M64" s="913"/>
      <c r="N64" s="287">
        <f>K64*L64</f>
        <v>1558.0301822506699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3303.0239863714201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207871.86053389235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41574.372106778472</v>
      </c>
      <c r="M87" s="861"/>
      <c r="N87" s="51"/>
    </row>
    <row r="88" spans="1:14">
      <c r="B88" s="89" t="s">
        <v>973</v>
      </c>
      <c r="C88" s="90"/>
      <c r="D88" s="90"/>
      <c r="E88" s="90"/>
      <c r="F88" s="90"/>
      <c r="G88" s="90"/>
      <c r="H88" s="90"/>
      <c r="I88" s="87"/>
      <c r="J88" s="88"/>
      <c r="K88" s="304">
        <v>0.05</v>
      </c>
      <c r="L88" s="860">
        <f>N82*K88</f>
        <v>10393.593026694618</v>
      </c>
      <c r="M88" s="861"/>
      <c r="N88" s="51"/>
    </row>
    <row r="89" spans="1:14" ht="15.75" thickBot="1">
      <c r="B89" s="91" t="s">
        <v>974</v>
      </c>
      <c r="C89" s="92"/>
      <c r="D89" s="92"/>
      <c r="E89" s="92"/>
      <c r="F89" s="92"/>
      <c r="G89" s="92"/>
      <c r="H89" s="92"/>
      <c r="I89" s="93"/>
      <c r="J89" s="94"/>
      <c r="K89" s="305">
        <v>0.05</v>
      </c>
      <c r="L89" s="862">
        <f>N82*K89</f>
        <v>10393.593026694618</v>
      </c>
      <c r="M89" s="863"/>
      <c r="N89" s="51"/>
    </row>
    <row r="90" spans="1:14" ht="15.75" thickBot="1">
      <c r="B90" s="825" t="s">
        <v>953</v>
      </c>
      <c r="C90" s="826"/>
      <c r="D90" s="826"/>
      <c r="E90" s="826"/>
      <c r="F90" s="826"/>
      <c r="G90" s="826"/>
      <c r="H90" s="826"/>
      <c r="I90" s="826"/>
      <c r="J90" s="826"/>
      <c r="K90" s="826"/>
      <c r="L90" s="826"/>
      <c r="M90" s="827"/>
      <c r="N90" s="52">
        <f>L87+L88+L89</f>
        <v>62361.558160167704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270233.41869406006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175184.33663976117</v>
      </c>
      <c r="L36" s="270"/>
      <c r="M36" s="271">
        <v>30</v>
      </c>
      <c r="N36" s="272">
        <f>K36/M36</f>
        <v>5839.4778879920386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141138.23428618547</v>
      </c>
      <c r="L38" s="270"/>
      <c r="M38" s="271">
        <v>10</v>
      </c>
      <c r="N38" s="272">
        <f t="shared" si="0"/>
        <v>14113.823428618547</v>
      </c>
    </row>
    <row r="39" spans="1:14">
      <c r="A39" t="s">
        <v>284</v>
      </c>
      <c r="B39" s="874" t="str">
        <f>VLOOKUP(A39,EQUIPOS!A9:D154,3,FALSE)</f>
        <v>Planta de asfalto en caliente</v>
      </c>
      <c r="C39" s="875"/>
      <c r="D39" s="875"/>
      <c r="E39" s="875"/>
      <c r="F39" s="875"/>
      <c r="G39" s="875"/>
      <c r="H39" s="876"/>
      <c r="I39" s="267"/>
      <c r="J39" s="268"/>
      <c r="K39" s="269">
        <f>VLOOKUP(A39,EQUIPOS!A9:D166,4,FALSE)</f>
        <v>550515.40465357527</v>
      </c>
      <c r="L39" s="270"/>
      <c r="M39" s="271">
        <v>10</v>
      </c>
      <c r="N39" s="272">
        <f t="shared" si="0"/>
        <v>55051.540465357524</v>
      </c>
    </row>
    <row r="40" spans="1:14">
      <c r="A40" t="s">
        <v>290</v>
      </c>
      <c r="B40" s="874" t="str">
        <f>VLOOKUP(A40,EQUIPOS!A10:D154,3,FALSE)</f>
        <v>Planta trituradora</v>
      </c>
      <c r="C40" s="875"/>
      <c r="D40" s="875"/>
      <c r="E40" s="875"/>
      <c r="F40" s="875"/>
      <c r="G40" s="875"/>
      <c r="H40" s="876"/>
      <c r="I40" s="267"/>
      <c r="J40" s="268"/>
      <c r="K40" s="269">
        <f>VLOOKUP(A40,EQUIPOS!A10:D167,4,FALSE)</f>
        <v>507538.17655561969</v>
      </c>
      <c r="L40" s="270"/>
      <c r="M40" s="271">
        <v>30</v>
      </c>
      <c r="N40" s="272">
        <f t="shared" si="0"/>
        <v>16917.939218520656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188133.45175661263</v>
      </c>
      <c r="L41" s="270"/>
      <c r="M41" s="271">
        <v>30</v>
      </c>
      <c r="N41" s="272">
        <f t="shared" si="0"/>
        <v>6271.1150585537544</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467663.44658071181</v>
      </c>
      <c r="L42" s="270"/>
      <c r="M42" s="271">
        <v>10</v>
      </c>
      <c r="N42" s="272">
        <f t="shared" si="0"/>
        <v>46766.344658071182</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168122.07108938403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18812.415797370057</v>
      </c>
      <c r="N54" s="272">
        <f>K54*M54</f>
        <v>26337.382116318076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54.493529154743527</v>
      </c>
      <c r="N55" s="272">
        <f>K55*M55</f>
        <v>1362.3382288685882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27699.720345186666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1246.4241458005358</v>
      </c>
      <c r="M64" s="913"/>
      <c r="N64" s="287">
        <f>K64*L64</f>
        <v>1744.9938041207502</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2">
        <f>VLOOKUP(A65,TRANSPORTE!A6:D117,4,FALSE)</f>
        <v>1246.4241458005358</v>
      </c>
      <c r="M65" s="913"/>
      <c r="N65" s="287">
        <f>K65*L65</f>
        <v>1558.0301822506699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3303.0239863714201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207871.86053389235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41574.372106778472</v>
      </c>
      <c r="M88" s="861"/>
      <c r="N88" s="51"/>
    </row>
    <row r="89" spans="1:14">
      <c r="B89" s="89" t="s">
        <v>973</v>
      </c>
      <c r="C89" s="90"/>
      <c r="D89" s="90"/>
      <c r="E89" s="90"/>
      <c r="F89" s="90"/>
      <c r="G89" s="90"/>
      <c r="H89" s="90"/>
      <c r="I89" s="87"/>
      <c r="J89" s="88"/>
      <c r="K89" s="304">
        <v>0.05</v>
      </c>
      <c r="L89" s="860">
        <f>N83*K89</f>
        <v>10393.593026694618</v>
      </c>
      <c r="M89" s="861"/>
      <c r="N89" s="51"/>
    </row>
    <row r="90" spans="1:14" ht="15.75" thickBot="1">
      <c r="B90" s="91" t="s">
        <v>974</v>
      </c>
      <c r="C90" s="92"/>
      <c r="D90" s="92"/>
      <c r="E90" s="92"/>
      <c r="F90" s="92"/>
      <c r="G90" s="92"/>
      <c r="H90" s="92"/>
      <c r="I90" s="93"/>
      <c r="J90" s="94"/>
      <c r="K90" s="305">
        <v>0.05</v>
      </c>
      <c r="L90" s="862">
        <f>N83*K90</f>
        <v>10393.593026694618</v>
      </c>
      <c r="M90" s="863"/>
      <c r="N90" s="51"/>
    </row>
    <row r="91" spans="1:14" ht="15.75" thickBot="1">
      <c r="B91" s="825" t="s">
        <v>953</v>
      </c>
      <c r="C91" s="826"/>
      <c r="D91" s="826"/>
      <c r="E91" s="826"/>
      <c r="F91" s="826"/>
      <c r="G91" s="826"/>
      <c r="H91" s="826"/>
      <c r="I91" s="826"/>
      <c r="J91" s="826"/>
      <c r="K91" s="826"/>
      <c r="L91" s="826"/>
      <c r="M91" s="827"/>
      <c r="N91" s="52">
        <f>L88+L89+L90</f>
        <v>62361.558160167704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270233.41869406006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148</v>
      </c>
      <c r="B36" s="874" t="str">
        <f>VLOOKUP(A36,EQUIPOS!A6:D154,3,FALSE)</f>
        <v>Cargador : Potencia en el volante 110 hp, Clasificación de RPM del motor 2300.</v>
      </c>
      <c r="C36" s="875"/>
      <c r="D36" s="875"/>
      <c r="E36" s="875"/>
      <c r="F36" s="875"/>
      <c r="G36" s="875"/>
      <c r="H36" s="876"/>
      <c r="I36" s="267"/>
      <c r="J36" s="268"/>
      <c r="K36" s="269">
        <f>VLOOKUP(A36,EQUIPOS!A6:D163,4,FALSE)</f>
        <v>161482.48427338336</v>
      </c>
      <c r="L36" s="270"/>
      <c r="M36" s="271">
        <v>30</v>
      </c>
      <c r="N36" s="272">
        <f>K36/M36</f>
        <v>5382.7494757794457</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151327.3128214404</v>
      </c>
      <c r="L37" s="270"/>
      <c r="M37" s="271">
        <v>10</v>
      </c>
      <c r="N37" s="272">
        <f t="shared" ref="N37:N43" si="0">K37/M37</f>
        <v>15132.731282144039</v>
      </c>
    </row>
    <row r="38" spans="1:14">
      <c r="A38" t="s">
        <v>284</v>
      </c>
      <c r="B38" s="874" t="str">
        <f>VLOOKUP(A38,EQUIPOS!A8:D154,3,FALSE)</f>
        <v>Planta de asfalto en caliente</v>
      </c>
      <c r="C38" s="875"/>
      <c r="D38" s="875"/>
      <c r="E38" s="875"/>
      <c r="F38" s="875"/>
      <c r="G38" s="875"/>
      <c r="H38" s="876"/>
      <c r="I38" s="267"/>
      <c r="J38" s="268"/>
      <c r="K38" s="269">
        <f>VLOOKUP(A38,EQUIPOS!A8:D165,4,FALSE)</f>
        <v>550515.40465357527</v>
      </c>
      <c r="L38" s="270"/>
      <c r="M38" s="271">
        <v>10</v>
      </c>
      <c r="N38" s="272">
        <f t="shared" si="0"/>
        <v>55051.540465357524</v>
      </c>
    </row>
    <row r="39" spans="1:14">
      <c r="A39" t="s">
        <v>290</v>
      </c>
      <c r="B39" s="874" t="str">
        <f>VLOOKUP(A39,EQUIPOS!A9:D154,3,FALSE)</f>
        <v>Planta trituradora</v>
      </c>
      <c r="C39" s="875"/>
      <c r="D39" s="875"/>
      <c r="E39" s="875"/>
      <c r="F39" s="875"/>
      <c r="G39" s="875"/>
      <c r="H39" s="876"/>
      <c r="I39" s="267"/>
      <c r="J39" s="268"/>
      <c r="K39" s="269">
        <f>VLOOKUP(A39,EQUIPOS!A9:D166,4,FALSE)</f>
        <v>507538.17655561969</v>
      </c>
      <c r="L39" s="270"/>
      <c r="M39" s="271">
        <v>30</v>
      </c>
      <c r="N39" s="272">
        <f t="shared" si="0"/>
        <v>16917.939218520656</v>
      </c>
    </row>
    <row r="40" spans="1:14">
      <c r="A40" t="s">
        <v>316</v>
      </c>
      <c r="B40" s="874" t="str">
        <f>VLOOKUP(A40,EQUIPOS!A10:D154,3,FALSE)</f>
        <v>Retroexcavadora Tipo E-200 o  Equivalente</v>
      </c>
      <c r="C40" s="875"/>
      <c r="D40" s="875"/>
      <c r="E40" s="875"/>
      <c r="F40" s="875"/>
      <c r="G40" s="875"/>
      <c r="H40" s="876"/>
      <c r="I40" s="267"/>
      <c r="J40" s="268"/>
      <c r="K40" s="269">
        <f>VLOOKUP(A40,EQUIPOS!A10:D167,4,FALSE)</f>
        <v>188642.05800629256</v>
      </c>
      <c r="L40" s="270"/>
      <c r="M40" s="271">
        <v>30</v>
      </c>
      <c r="N40" s="272">
        <f t="shared" si="0"/>
        <v>6288.0686002097518</v>
      </c>
    </row>
    <row r="41" spans="1:14">
      <c r="A41" t="s">
        <v>358</v>
      </c>
      <c r="B41" s="874" t="str">
        <f>VLOOKUP(A41,EQUIPOS!A11:D155,3,FALSE)</f>
        <v xml:space="preserve">Terminadora de asfalto (Finisher), potencia en el volante 174 HP, R=20M3/H, velocidad de desplazamiento 114 m/min
</v>
      </c>
      <c r="C41" s="875"/>
      <c r="D41" s="875"/>
      <c r="E41" s="875"/>
      <c r="F41" s="875"/>
      <c r="G41" s="875"/>
      <c r="H41" s="876"/>
      <c r="I41" s="267"/>
      <c r="J41" s="268"/>
      <c r="K41" s="269">
        <f>VLOOKUP(A41,EQUIPOS!A11:D168,4,FALSE)</f>
        <v>467663.44658071181</v>
      </c>
      <c r="L41" s="270"/>
      <c r="M41" s="271">
        <v>10</v>
      </c>
      <c r="N41" s="272">
        <f t="shared" si="0"/>
        <v>46766.344658071182</v>
      </c>
    </row>
    <row r="42" spans="1:14">
      <c r="A42" t="s">
        <v>166</v>
      </c>
      <c r="B42" s="874" t="str">
        <f>VLOOKUP(A42,EQUIPOS!A12:D156,3,FALSE)</f>
        <v>Compactador de Rodillo POTENCIA: 99HP, PESO: 8 ton</v>
      </c>
      <c r="C42" s="875"/>
      <c r="D42" s="875"/>
      <c r="E42" s="875"/>
      <c r="F42" s="875"/>
      <c r="G42" s="875"/>
      <c r="H42" s="876"/>
      <c r="I42" s="267"/>
      <c r="J42" s="268"/>
      <c r="K42" s="269">
        <f>VLOOKUP(A42,EQUIPOS!A12:D169,4,FALSE)</f>
        <v>141138.23428618547</v>
      </c>
      <c r="L42" s="270"/>
      <c r="M42" s="271">
        <v>10</v>
      </c>
      <c r="N42" s="272">
        <f t="shared" si="0"/>
        <v>14113.823428618547</v>
      </c>
    </row>
    <row r="43" spans="1:14">
      <c r="A43" t="s">
        <v>373</v>
      </c>
      <c r="B43" s="874" t="str">
        <f>VLOOKUP(A43,EQUIPOS!A13:D157,3,FALSE)</f>
        <v>Volqueta 6 m3</v>
      </c>
      <c r="C43" s="875"/>
      <c r="D43" s="875"/>
      <c r="E43" s="875"/>
      <c r="F43" s="875"/>
      <c r="G43" s="875"/>
      <c r="H43" s="876"/>
      <c r="I43" s="267"/>
      <c r="J43" s="268"/>
      <c r="K43" s="269">
        <f>VLOOKUP(A43,EQUIPOS!A13:D170,4,FALSE)</f>
        <v>71543.945788312631</v>
      </c>
      <c r="L43" s="270"/>
      <c r="M43" s="271">
        <v>10</v>
      </c>
      <c r="N43" s="272">
        <f t="shared" si="0"/>
        <v>7154.3945788312631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1141.4201203310449</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167949.01182786346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18812.415797370057</v>
      </c>
      <c r="N53" s="272">
        <f>K53*M53</f>
        <v>26337.382116318076</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26337.382116318076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1246.4241458005358</v>
      </c>
      <c r="M63" s="913"/>
      <c r="N63" s="287">
        <f>K63*L63</f>
        <v>1744.9938041207502</v>
      </c>
    </row>
    <row r="64" spans="1:14">
      <c r="A64" t="s">
        <v>1293</v>
      </c>
      <c r="B64" s="46" t="str">
        <f>VLOOKUP(A64,TRANSPORTE!A6:D117,3,FALSE)</f>
        <v>Transporte de mezcla</v>
      </c>
      <c r="C64" s="47"/>
      <c r="D64" s="47"/>
      <c r="E64" s="47"/>
      <c r="F64" s="47"/>
      <c r="G64" s="47"/>
      <c r="H64" s="311" t="s">
        <v>1468</v>
      </c>
      <c r="I64" s="279">
        <v>1.25</v>
      </c>
      <c r="J64" s="286">
        <v>1</v>
      </c>
      <c r="K64" s="279">
        <f>I64*J64</f>
        <v>1.25</v>
      </c>
      <c r="L64" s="912">
        <f>VLOOKUP(A64,TRANSPORTE!A6:D117,4,FALSE)</f>
        <v>1246.4241458005358</v>
      </c>
      <c r="M64" s="913"/>
      <c r="N64" s="287">
        <f>K64*L64</f>
        <v>1558.0301822506699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3303.0239863714201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11414.201203310449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209003.61913386339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41800.723826772679</v>
      </c>
      <c r="M87" s="861"/>
      <c r="N87" s="51"/>
    </row>
    <row r="88" spans="1:14">
      <c r="B88" s="89" t="s">
        <v>973</v>
      </c>
      <c r="C88" s="90"/>
      <c r="D88" s="90"/>
      <c r="E88" s="90"/>
      <c r="F88" s="90"/>
      <c r="G88" s="90"/>
      <c r="H88" s="90"/>
      <c r="I88" s="87"/>
      <c r="J88" s="88"/>
      <c r="K88" s="304">
        <v>0.05</v>
      </c>
      <c r="L88" s="860">
        <f>N82*K88</f>
        <v>10450.18095669317</v>
      </c>
      <c r="M88" s="861"/>
      <c r="N88" s="51"/>
    </row>
    <row r="89" spans="1:14" ht="15.75" thickBot="1">
      <c r="B89" s="91" t="s">
        <v>974</v>
      </c>
      <c r="C89" s="92"/>
      <c r="D89" s="92"/>
      <c r="E89" s="92"/>
      <c r="F89" s="92"/>
      <c r="G89" s="92"/>
      <c r="H89" s="92"/>
      <c r="I89" s="93"/>
      <c r="J89" s="94"/>
      <c r="K89" s="305">
        <v>0.05</v>
      </c>
      <c r="L89" s="862">
        <f>N82*K89</f>
        <v>10450.18095669317</v>
      </c>
      <c r="M89" s="863"/>
      <c r="N89" s="51"/>
    </row>
    <row r="90" spans="1:14" ht="15.75" thickBot="1">
      <c r="B90" s="825" t="s">
        <v>953</v>
      </c>
      <c r="C90" s="826"/>
      <c r="D90" s="826"/>
      <c r="E90" s="826"/>
      <c r="F90" s="826"/>
      <c r="G90" s="826"/>
      <c r="H90" s="826"/>
      <c r="I90" s="826"/>
      <c r="J90" s="826"/>
      <c r="K90" s="826"/>
      <c r="L90" s="826"/>
      <c r="M90" s="827"/>
      <c r="N90" s="52">
        <f>L87+L88+L89</f>
        <v>62701.085740159018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271704.7048740224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117</v>
      </c>
      <c r="B36" s="874" t="str">
        <f>VLOOKUP(A36,EQUIPOS!A6:D154,3,FALSE)</f>
        <v xml:space="preserve">Barredora mecánica de cepillo de 3658 mm ; 6 m3 </v>
      </c>
      <c r="C36" s="875"/>
      <c r="D36" s="875"/>
      <c r="E36" s="875"/>
      <c r="F36" s="875"/>
      <c r="G36" s="875"/>
      <c r="H36" s="876"/>
      <c r="I36" s="267"/>
      <c r="J36" s="268"/>
      <c r="K36" s="269">
        <f>VLOOKUP(A36,EQUIPOS!A6:D163,4,FALSE)</f>
        <v>162617.01528100276</v>
      </c>
      <c r="L36" s="270"/>
      <c r="M36" s="271">
        <v>150</v>
      </c>
      <c r="N36" s="272">
        <f>K36/M36</f>
        <v>1084.1134352066852</v>
      </c>
    </row>
    <row r="37" spans="1:14">
      <c r="A37" s="113" t="s">
        <v>148</v>
      </c>
      <c r="B37" s="874" t="str">
        <f>VLOOKUP(A37,EQUIPOS!A7:D154,3,FALSE)</f>
        <v>Cargador : Potencia en el volante 110 hp, Clasificación de RPM del motor 2300.</v>
      </c>
      <c r="C37" s="875"/>
      <c r="D37" s="875"/>
      <c r="E37" s="875"/>
      <c r="F37" s="875"/>
      <c r="G37" s="875"/>
      <c r="H37" s="876"/>
      <c r="I37" s="267"/>
      <c r="J37" s="268"/>
      <c r="K37" s="269">
        <f>VLOOKUP(A37,EQUIPOS!A7:D164,4,FALSE)</f>
        <v>161482.48427338336</v>
      </c>
      <c r="L37" s="270"/>
      <c r="M37" s="271">
        <v>150</v>
      </c>
      <c r="N37" s="272">
        <f>K37/M37</f>
        <v>1076.5498951558891</v>
      </c>
    </row>
    <row r="38" spans="1:14">
      <c r="A38" t="s">
        <v>236</v>
      </c>
      <c r="B38" s="874" t="str">
        <f>VLOOKUP(A38,EQUIPOS!A8:D154,3,FALSE)</f>
        <v>Fresadora de pavimento, potencia 255 HP, peso 19 Ton, PROFUNDIDAD DE CORTE 305 mm</v>
      </c>
      <c r="C38" s="875"/>
      <c r="D38" s="875"/>
      <c r="E38" s="875"/>
      <c r="F38" s="875"/>
      <c r="G38" s="875"/>
      <c r="H38" s="876"/>
      <c r="I38" s="267"/>
      <c r="J38" s="268"/>
      <c r="K38" s="269">
        <f>VLOOKUP(A38,EQUIPOS!A8:D165,4,FALSE)</f>
        <v>472393.48470273532</v>
      </c>
      <c r="L38" s="270"/>
      <c r="M38" s="271">
        <v>150</v>
      </c>
      <c r="N38" s="272">
        <f>K38/M38</f>
        <v>3149.2898980182354</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1.8043666666666667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5311.7575950474757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2">
        <f>VLOOKUP(A58,TRANSPORTE!A5:D117,4,FALSE)</f>
        <v>1246.4241458005358</v>
      </c>
      <c r="M58" s="913"/>
      <c r="N58" s="287">
        <f>K58*L58</f>
        <v>162.03513895406965</v>
      </c>
    </row>
    <row r="59" spans="1:14">
      <c r="B59" s="46"/>
      <c r="C59" s="47"/>
      <c r="D59" s="47"/>
      <c r="E59" s="47"/>
      <c r="F59" s="47"/>
      <c r="G59" s="47"/>
      <c r="H59" s="311"/>
      <c r="I59" s="279"/>
      <c r="J59" s="286"/>
      <c r="K59" s="279"/>
      <c r="L59" s="912"/>
      <c r="M59" s="913"/>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162.03513895406965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180.43666666666667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5654.2294006682114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1130.8458801336424</v>
      </c>
      <c r="M82" s="861"/>
      <c r="N82" s="51"/>
    </row>
    <row r="83" spans="1:14">
      <c r="B83" s="89" t="s">
        <v>973</v>
      </c>
      <c r="C83" s="90"/>
      <c r="D83" s="90"/>
      <c r="E83" s="90"/>
      <c r="F83" s="90"/>
      <c r="G83" s="90"/>
      <c r="H83" s="90"/>
      <c r="I83" s="87"/>
      <c r="J83" s="88"/>
      <c r="K83" s="304">
        <v>0.05</v>
      </c>
      <c r="L83" s="860">
        <f>N77*K83</f>
        <v>282.71147003341059</v>
      </c>
      <c r="M83" s="861"/>
      <c r="N83" s="51"/>
    </row>
    <row r="84" spans="1:14" ht="15.75" thickBot="1">
      <c r="B84" s="91" t="s">
        <v>974</v>
      </c>
      <c r="C84" s="92"/>
      <c r="D84" s="92"/>
      <c r="E84" s="92"/>
      <c r="F84" s="92"/>
      <c r="G84" s="92"/>
      <c r="H84" s="92"/>
      <c r="I84" s="93"/>
      <c r="J84" s="94"/>
      <c r="K84" s="305">
        <v>0.05</v>
      </c>
      <c r="L84" s="862">
        <f>N77*K84</f>
        <v>282.71147003341059</v>
      </c>
      <c r="M84" s="863"/>
      <c r="N84" s="51"/>
    </row>
    <row r="85" spans="1:14" ht="15.75" thickBot="1">
      <c r="B85" s="825" t="s">
        <v>953</v>
      </c>
      <c r="C85" s="826"/>
      <c r="D85" s="826"/>
      <c r="E85" s="826"/>
      <c r="F85" s="826"/>
      <c r="G85" s="826"/>
      <c r="H85" s="826"/>
      <c r="I85" s="826"/>
      <c r="J85" s="826"/>
      <c r="K85" s="826"/>
      <c r="L85" s="826"/>
      <c r="M85" s="827"/>
      <c r="N85" s="52">
        <f>L82+L83+L84</f>
        <v>1696.2688202004633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7350.4982208686743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117</v>
      </c>
      <c r="B36" s="874" t="str">
        <f>VLOOKUP(A36,EQUIPOS!A6:D154,3,FALSE)</f>
        <v xml:space="preserve">Barredora mecánica de cepillo de 3658 mm ; 6 m3 </v>
      </c>
      <c r="C36" s="875"/>
      <c r="D36" s="875"/>
      <c r="E36" s="875"/>
      <c r="F36" s="875"/>
      <c r="G36" s="875"/>
      <c r="H36" s="876"/>
      <c r="I36" s="267"/>
      <c r="J36" s="268"/>
      <c r="K36" s="269">
        <f>VLOOKUP(A36,EQUIPOS!A6:D163,4,FALSE)</f>
        <v>162617.01528100276</v>
      </c>
      <c r="L36" s="270"/>
      <c r="M36" s="271">
        <v>300</v>
      </c>
      <c r="N36" s="272">
        <f>K36/M36</f>
        <v>542.05671760334258</v>
      </c>
    </row>
    <row r="37" spans="1:14">
      <c r="A37" s="113" t="s">
        <v>148</v>
      </c>
      <c r="B37" s="874" t="str">
        <f>VLOOKUP(A37,EQUIPOS!A7:D154,3,FALSE)</f>
        <v>Cargador : Potencia en el volante 110 hp, Clasificación de RPM del motor 2300.</v>
      </c>
      <c r="C37" s="875"/>
      <c r="D37" s="875"/>
      <c r="E37" s="875"/>
      <c r="F37" s="875"/>
      <c r="G37" s="875"/>
      <c r="H37" s="876"/>
      <c r="I37" s="267"/>
      <c r="J37" s="268"/>
      <c r="K37" s="269">
        <f>VLOOKUP(A37,EQUIPOS!A7:D164,4,FALSE)</f>
        <v>161482.48427338336</v>
      </c>
      <c r="L37" s="270"/>
      <c r="M37" s="271">
        <v>300</v>
      </c>
      <c r="N37" s="272">
        <f>K37/M37</f>
        <v>538.27494757794454</v>
      </c>
    </row>
    <row r="38" spans="1:14">
      <c r="A38" t="s">
        <v>236</v>
      </c>
      <c r="B38" s="874" t="str">
        <f>VLOOKUP(A38,EQUIPOS!A8:D154,3,FALSE)</f>
        <v>Fresadora de pavimento, potencia 255 HP, peso 19 Ton, PROFUNDIDAD DE CORTE 305 mm</v>
      </c>
      <c r="C38" s="875"/>
      <c r="D38" s="875"/>
      <c r="E38" s="875"/>
      <c r="F38" s="875"/>
      <c r="G38" s="875"/>
      <c r="H38" s="876"/>
      <c r="I38" s="267"/>
      <c r="J38" s="268"/>
      <c r="K38" s="269">
        <f>VLOOKUP(A38,EQUIPOS!A8:D165,4,FALSE)</f>
        <v>472393.48470273532</v>
      </c>
      <c r="L38" s="270"/>
      <c r="M38" s="271">
        <v>300</v>
      </c>
      <c r="N38" s="272">
        <f>K38/M38</f>
        <v>1574.6449490091177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0.90218333333333334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2655.8787975237378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2">
        <f>VLOOKUP(A58,TRANSPORTE!A5:D117,4,FALSE)</f>
        <v>1246.4241458005358</v>
      </c>
      <c r="M58" s="913"/>
      <c r="N58" s="287">
        <f>K58*L58</f>
        <v>81.017569477034826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81.017569477034826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90.218333333333334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2827.1147003341057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565.42294006682118</v>
      </c>
      <c r="M82" s="861"/>
      <c r="N82" s="51"/>
    </row>
    <row r="83" spans="1:14">
      <c r="B83" s="89" t="s">
        <v>973</v>
      </c>
      <c r="C83" s="90"/>
      <c r="D83" s="90"/>
      <c r="E83" s="90"/>
      <c r="F83" s="90"/>
      <c r="G83" s="90"/>
      <c r="H83" s="90"/>
      <c r="I83" s="87"/>
      <c r="J83" s="88"/>
      <c r="K83" s="304">
        <v>0.05</v>
      </c>
      <c r="L83" s="860">
        <f>N77*K83</f>
        <v>141.3557350167053</v>
      </c>
      <c r="M83" s="861"/>
      <c r="N83" s="51"/>
    </row>
    <row r="84" spans="1:14" ht="15.75" thickBot="1">
      <c r="B84" s="91" t="s">
        <v>974</v>
      </c>
      <c r="C84" s="92"/>
      <c r="D84" s="92"/>
      <c r="E84" s="92"/>
      <c r="F84" s="92"/>
      <c r="G84" s="92"/>
      <c r="H84" s="92"/>
      <c r="I84" s="93"/>
      <c r="J84" s="94"/>
      <c r="K84" s="305">
        <v>0.05</v>
      </c>
      <c r="L84" s="862">
        <f>N77*K84</f>
        <v>141.3557350167053</v>
      </c>
      <c r="M84" s="863"/>
      <c r="N84" s="51"/>
    </row>
    <row r="85" spans="1:14" ht="15.75" thickBot="1">
      <c r="B85" s="825" t="s">
        <v>953</v>
      </c>
      <c r="C85" s="826"/>
      <c r="D85" s="826"/>
      <c r="E85" s="826"/>
      <c r="F85" s="826"/>
      <c r="G85" s="826"/>
      <c r="H85" s="826"/>
      <c r="I85" s="826"/>
      <c r="J85" s="826"/>
      <c r="K85" s="826"/>
      <c r="L85" s="826"/>
      <c r="M85" s="827"/>
      <c r="N85" s="52">
        <f>L82+L83+L84</f>
        <v>848.13441010023166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3675.2491104343371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18</v>
      </c>
      <c r="N36" s="272">
        <f>K36/M36</f>
        <v>4536.0142564048665</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116555.59888498799</v>
      </c>
      <c r="L37" s="270"/>
      <c r="M37" s="271">
        <v>18</v>
      </c>
      <c r="N37" s="272">
        <f>K37/M37</f>
        <v>6475.311049166</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240808.10568179921</v>
      </c>
      <c r="L38" s="270"/>
      <c r="M38" s="271">
        <v>18</v>
      </c>
      <c r="N38" s="272">
        <f>K38/M38</f>
        <v>13378.228093433288</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526407.46841874579</v>
      </c>
      <c r="L39" s="879">
        <v>18</v>
      </c>
      <c r="M39" s="880"/>
      <c r="N39" s="272">
        <f>K39/L39</f>
        <v>29244.85935659699</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139900.62574529758</v>
      </c>
      <c r="L40" s="276"/>
      <c r="M40" s="277">
        <v>18</v>
      </c>
      <c r="N40" s="272">
        <f>K40/M40</f>
        <v>7772.2569858498655</v>
      </c>
    </row>
    <row r="41" spans="1:14">
      <c r="B41" s="882" t="s">
        <v>952</v>
      </c>
      <c r="C41" s="883"/>
      <c r="D41" s="883"/>
      <c r="E41" s="38"/>
      <c r="F41" s="39"/>
      <c r="G41" s="39"/>
      <c r="H41" s="40"/>
      <c r="I41" s="36"/>
      <c r="J41" s="37"/>
      <c r="K41" s="279"/>
      <c r="L41" s="276"/>
      <c r="M41" s="401">
        <v>0.01</v>
      </c>
      <c r="N41" s="344">
        <f>N75*M41</f>
        <v>29.963350251000556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61436.633091702017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34298.491122326384</v>
      </c>
      <c r="N48" s="272">
        <f>K48*M48</f>
        <v>1200.4471892814236</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85127.916945811434</v>
      </c>
      <c r="N49" s="272">
        <f>K49*M49</f>
        <v>21281.979236452858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22482.42642573428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2">
        <f>VLOOKUP(A58,TRANSPORTE!A5:D117,4,FALSE)</f>
        <v>1246.4241458005358</v>
      </c>
      <c r="M58" s="913"/>
      <c r="N58" s="287">
        <f>K58*L58</f>
        <v>355.23088155315276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355.23088155315276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2996.3350251000556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87270.625424089507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17454.125084817901</v>
      </c>
      <c r="M82" s="861"/>
      <c r="N82" s="51"/>
    </row>
    <row r="83" spans="1:14">
      <c r="B83" s="89" t="s">
        <v>973</v>
      </c>
      <c r="C83" s="90"/>
      <c r="D83" s="90"/>
      <c r="E83" s="90"/>
      <c r="F83" s="90"/>
      <c r="G83" s="90"/>
      <c r="H83" s="90"/>
      <c r="I83" s="87"/>
      <c r="J83" s="88"/>
      <c r="K83" s="304">
        <v>0.05</v>
      </c>
      <c r="L83" s="860">
        <f>N77*K83</f>
        <v>4363.5312712044752</v>
      </c>
      <c r="M83" s="861"/>
      <c r="N83" s="51"/>
    </row>
    <row r="84" spans="1:14" ht="15.75" thickBot="1">
      <c r="B84" s="91" t="s">
        <v>974</v>
      </c>
      <c r="C84" s="92"/>
      <c r="D84" s="92"/>
      <c r="E84" s="92"/>
      <c r="F84" s="92"/>
      <c r="G84" s="92"/>
      <c r="H84" s="92"/>
      <c r="I84" s="93"/>
      <c r="J84" s="94"/>
      <c r="K84" s="305">
        <v>0.05</v>
      </c>
      <c r="L84" s="862">
        <f>N77*K84</f>
        <v>4363.5312712044752</v>
      </c>
      <c r="M84" s="863"/>
      <c r="N84" s="51"/>
    </row>
    <row r="85" spans="1:14" ht="15.75" thickBot="1">
      <c r="B85" s="825" t="s">
        <v>953</v>
      </c>
      <c r="C85" s="826"/>
      <c r="D85" s="826"/>
      <c r="E85" s="826"/>
      <c r="F85" s="826"/>
      <c r="G85" s="826"/>
      <c r="H85" s="826"/>
      <c r="I85" s="826"/>
      <c r="J85" s="826"/>
      <c r="K85" s="826"/>
      <c r="L85" s="826"/>
      <c r="M85" s="827"/>
      <c r="N85" s="52">
        <f>L82+L83+L84</f>
        <v>26181.187627226853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113451.81305131636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12</v>
      </c>
      <c r="N36" s="272">
        <f>K36/M36</f>
        <v>6804.0213846072993</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116555.59888498799</v>
      </c>
      <c r="L37" s="270"/>
      <c r="M37" s="271">
        <v>12</v>
      </c>
      <c r="N37" s="272">
        <f>K37/M37</f>
        <v>9712.9665737489995</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240808.10568179921</v>
      </c>
      <c r="L38" s="270"/>
      <c r="M38" s="271">
        <v>12</v>
      </c>
      <c r="N38" s="272">
        <f>K38/M38</f>
        <v>20067.342140149933</v>
      </c>
    </row>
    <row r="39" spans="1:14">
      <c r="A39" s="113" t="s">
        <v>299</v>
      </c>
      <c r="B39" s="874" t="str">
        <f>VLOOKUP(A39,EQUIPOS!A7:D154,3,FALSE)</f>
        <v xml:space="preserve">Recicladora, potencia 430HP </v>
      </c>
      <c r="C39" s="875"/>
      <c r="D39" s="875"/>
      <c r="E39" s="875"/>
      <c r="F39" s="875"/>
      <c r="G39" s="875"/>
      <c r="H39" s="876"/>
      <c r="I39" s="267"/>
      <c r="J39" s="268"/>
      <c r="K39" s="269">
        <f>VLOOKUP(A39,EQUIPOS!A7:D164,4,FALSE)</f>
        <v>526407.46841874579</v>
      </c>
      <c r="L39" s="270"/>
      <c r="M39" s="271">
        <v>12</v>
      </c>
      <c r="N39" s="272">
        <f>K39/M39</f>
        <v>43867.289034895482</v>
      </c>
    </row>
    <row r="40" spans="1:14">
      <c r="A40" t="s">
        <v>365</v>
      </c>
      <c r="B40" s="874" t="str">
        <f>VLOOKUP(A40,EQUIPOS!A8:D154,3,FALSE)</f>
        <v xml:space="preserve">Vibrocompatador, potencia 153 HP, peso 10 Ton. </v>
      </c>
      <c r="C40" s="875"/>
      <c r="D40" s="875"/>
      <c r="E40" s="875"/>
      <c r="F40" s="875"/>
      <c r="G40" s="875"/>
      <c r="H40" s="876"/>
      <c r="I40" s="267"/>
      <c r="J40" s="268"/>
      <c r="K40" s="269">
        <f>VLOOKUP(A40,EQUIPOS!A8:D165,4,FALSE)</f>
        <v>139900.62574529758</v>
      </c>
      <c r="L40" s="270"/>
      <c r="M40" s="271">
        <v>12</v>
      </c>
      <c r="N40" s="272">
        <f>K40/M40</f>
        <v>11658.385478774799</v>
      </c>
    </row>
    <row r="41" spans="1:14">
      <c r="B41" s="874"/>
      <c r="C41" s="875"/>
      <c r="D41" s="875"/>
      <c r="E41" s="875"/>
      <c r="F41" s="875"/>
      <c r="G41" s="875"/>
      <c r="H41" s="876"/>
      <c r="I41" s="877"/>
      <c r="J41" s="878"/>
      <c r="K41" s="269"/>
      <c r="L41" s="879"/>
      <c r="M41" s="880"/>
      <c r="N41" s="272"/>
    </row>
    <row r="42" spans="1:14">
      <c r="B42" s="874"/>
      <c r="C42" s="875"/>
      <c r="D42" s="875"/>
      <c r="E42" s="881"/>
      <c r="F42" s="875"/>
      <c r="G42" s="875"/>
      <c r="H42" s="876"/>
      <c r="I42" s="36"/>
      <c r="J42" s="37"/>
      <c r="K42" s="274"/>
      <c r="L42" s="276"/>
      <c r="M42" s="277"/>
      <c r="N42" s="278"/>
    </row>
    <row r="43" spans="1:14">
      <c r="B43" s="882" t="s">
        <v>952</v>
      </c>
      <c r="C43" s="960"/>
      <c r="D43" s="960"/>
      <c r="E43" s="38"/>
      <c r="F43" s="39"/>
      <c r="G43" s="39"/>
      <c r="H43" s="40"/>
      <c r="I43" s="36"/>
      <c r="J43" s="37"/>
      <c r="K43" s="279"/>
      <c r="L43" s="276"/>
      <c r="M43" s="401">
        <v>0.1</v>
      </c>
      <c r="N43" s="344">
        <f>N77*M43</f>
        <v>449.45025376500837</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4">
        <f>SUM(N36:N44)</f>
        <v>92559.45486594153</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54.493529154743527</v>
      </c>
      <c r="N50" s="272">
        <f>K50*M50</f>
        <v>4087.0146866057644</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1768.4365034612626</v>
      </c>
      <c r="N51" s="272">
        <f>K51*M51</f>
        <v>2298.9674544996415</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7"/>
      <c r="C54" s="908"/>
      <c r="D54" s="908"/>
      <c r="E54" s="908"/>
      <c r="F54" s="908"/>
      <c r="G54" s="908"/>
      <c r="H54" s="908"/>
      <c r="I54" s="878"/>
      <c r="J54" s="42"/>
      <c r="K54" s="44"/>
      <c r="L54" s="909"/>
      <c r="M54" s="910"/>
      <c r="N54" s="45"/>
    </row>
    <row r="55" spans="1:14" ht="15.75" thickBot="1">
      <c r="B55" s="825" t="s">
        <v>953</v>
      </c>
      <c r="C55" s="826"/>
      <c r="D55" s="826"/>
      <c r="E55" s="826"/>
      <c r="F55" s="826"/>
      <c r="G55" s="826"/>
      <c r="H55" s="826"/>
      <c r="I55" s="826"/>
      <c r="J55" s="826"/>
      <c r="K55" s="826"/>
      <c r="L55" s="826"/>
      <c r="M55" s="827"/>
      <c r="N55" s="394">
        <f>SUM(N50:N54)</f>
        <v>6385.9821411054054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4494.5025376500835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N45+N55+N66+N77</f>
        <v>103439.93954469702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20687.987908939405</v>
      </c>
      <c r="M84" s="861"/>
      <c r="N84" s="51"/>
    </row>
    <row r="85" spans="1:14">
      <c r="B85" s="89" t="s">
        <v>973</v>
      </c>
      <c r="C85" s="90"/>
      <c r="D85" s="90"/>
      <c r="E85" s="90"/>
      <c r="F85" s="90"/>
      <c r="G85" s="90"/>
      <c r="H85" s="90"/>
      <c r="I85" s="87"/>
      <c r="J85" s="88"/>
      <c r="K85" s="304">
        <v>0.05</v>
      </c>
      <c r="L85" s="860">
        <f>N79*K85</f>
        <v>5171.9969772348513</v>
      </c>
      <c r="M85" s="861"/>
      <c r="N85" s="51"/>
    </row>
    <row r="86" spans="1:14" ht="15.75" thickBot="1">
      <c r="B86" s="91" t="s">
        <v>974</v>
      </c>
      <c r="C86" s="92"/>
      <c r="D86" s="92"/>
      <c r="E86" s="92"/>
      <c r="F86" s="92"/>
      <c r="G86" s="92"/>
      <c r="H86" s="92"/>
      <c r="I86" s="93"/>
      <c r="J86" s="94"/>
      <c r="K86" s="305">
        <v>0.05</v>
      </c>
      <c r="L86" s="862">
        <f>N79*K86</f>
        <v>5171.9969772348513</v>
      </c>
      <c r="M86" s="863"/>
      <c r="N86" s="51"/>
    </row>
    <row r="87" spans="1:14" ht="15.75" thickBot="1">
      <c r="B87" s="825" t="s">
        <v>953</v>
      </c>
      <c r="C87" s="826"/>
      <c r="D87" s="826"/>
      <c r="E87" s="826"/>
      <c r="F87" s="826"/>
      <c r="G87" s="826"/>
      <c r="H87" s="826"/>
      <c r="I87" s="826"/>
      <c r="J87" s="826"/>
      <c r="K87" s="826"/>
      <c r="L87" s="826"/>
      <c r="M87" s="827"/>
      <c r="N87" s="52">
        <f>L84+L85+L86</f>
        <v>31031.98186340911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134471.92140810614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8" t="s">
        <v>2218</v>
      </c>
      <c r="C106" s="829"/>
      <c r="D106" s="829"/>
      <c r="E106" s="829"/>
      <c r="F106" s="829"/>
      <c r="G106" s="829"/>
      <c r="H106" s="829"/>
      <c r="I106" s="829"/>
      <c r="J106" s="829"/>
      <c r="K106" s="829"/>
      <c r="L106" s="829"/>
      <c r="M106" s="829"/>
      <c r="N106" s="830"/>
    </row>
    <row r="107" spans="2:14" ht="15" customHeight="1">
      <c r="B107" s="828"/>
      <c r="C107" s="829"/>
      <c r="D107" s="829"/>
      <c r="E107" s="829"/>
      <c r="F107" s="829"/>
      <c r="G107" s="829"/>
      <c r="H107" s="829"/>
      <c r="I107" s="829"/>
      <c r="J107" s="829"/>
      <c r="K107" s="829"/>
      <c r="L107" s="829"/>
      <c r="M107" s="829"/>
      <c r="N107" s="830"/>
    </row>
    <row r="108" spans="2:14" ht="30" customHeight="1">
      <c r="B108" s="831" t="s">
        <v>2219</v>
      </c>
      <c r="C108" s="832"/>
      <c r="D108" s="832"/>
      <c r="E108" s="832"/>
      <c r="F108" s="832"/>
      <c r="G108" s="832"/>
      <c r="H108" s="832"/>
      <c r="I108" s="832"/>
      <c r="J108" s="832"/>
      <c r="K108" s="832"/>
      <c r="L108" s="832"/>
      <c r="M108" s="832"/>
      <c r="N108" s="833"/>
    </row>
    <row r="109" spans="2:14">
      <c r="B109" s="831"/>
      <c r="C109" s="832"/>
      <c r="D109" s="832"/>
      <c r="E109" s="832"/>
      <c r="F109" s="832"/>
      <c r="G109" s="832"/>
      <c r="H109" s="832"/>
      <c r="I109" s="832"/>
      <c r="J109" s="832"/>
      <c r="K109" s="832"/>
      <c r="L109" s="832"/>
      <c r="M109" s="832"/>
      <c r="N109" s="8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1"/>
      <c r="K119" s="891"/>
      <c r="L119" s="891"/>
      <c r="M119" s="891"/>
      <c r="N119" s="892"/>
    </row>
    <row r="120" spans="2:14" ht="15.75" thickBot="1">
      <c r="B120" s="261" t="s">
        <v>2221</v>
      </c>
      <c r="C120" s="393"/>
      <c r="D120" s="393"/>
      <c r="E120" s="57"/>
      <c r="F120" s="57"/>
      <c r="G120" s="57"/>
      <c r="H120" s="57"/>
      <c r="I120" s="57"/>
      <c r="J120" s="893"/>
      <c r="K120" s="893"/>
      <c r="L120" s="893"/>
      <c r="M120" s="893"/>
      <c r="N120" s="894"/>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18</v>
      </c>
      <c r="N36" s="272">
        <f>K36/M36</f>
        <v>4536.0142564048665</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116555.59888498799</v>
      </c>
      <c r="L37" s="270"/>
      <c r="M37" s="271">
        <v>18</v>
      </c>
      <c r="N37" s="272">
        <f>K37/M37</f>
        <v>6475.311049166</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240808.10568179921</v>
      </c>
      <c r="L38" s="270"/>
      <c r="M38" s="271">
        <v>18</v>
      </c>
      <c r="N38" s="272">
        <f>K38/M38</f>
        <v>13378.228093433288</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526407.46841874579</v>
      </c>
      <c r="L39" s="879">
        <v>18</v>
      </c>
      <c r="M39" s="880"/>
      <c r="N39" s="272">
        <f>K39/L39</f>
        <v>29244.85935659699</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139900.62574529758</v>
      </c>
      <c r="L40" s="276"/>
      <c r="M40" s="277">
        <v>18</v>
      </c>
      <c r="N40" s="272">
        <f>K40/M40</f>
        <v>7772.2569858498655</v>
      </c>
    </row>
    <row r="41" spans="1:14">
      <c r="B41" s="320"/>
      <c r="C41" s="321"/>
      <c r="D41" s="321"/>
      <c r="E41" s="321"/>
      <c r="F41" s="323"/>
      <c r="G41" s="323"/>
      <c r="H41" s="125"/>
      <c r="I41" s="36"/>
      <c r="J41" s="37"/>
      <c r="K41" s="274"/>
      <c r="L41" s="276"/>
      <c r="M41" s="277"/>
      <c r="N41" s="272"/>
    </row>
    <row r="42" spans="1:14">
      <c r="B42" s="882" t="s">
        <v>952</v>
      </c>
      <c r="C42" s="883"/>
      <c r="D42" s="883"/>
      <c r="E42" s="38"/>
      <c r="F42" s="39"/>
      <c r="G42" s="39"/>
      <c r="H42" s="40"/>
      <c r="I42" s="36"/>
      <c r="J42" s="37"/>
      <c r="K42" s="279"/>
      <c r="L42" s="276"/>
      <c r="M42" s="401">
        <v>0.01</v>
      </c>
      <c r="N42" s="344">
        <f>N76*M42</f>
        <v>29.963350251000556</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61436.633091702017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500863.10205451061</v>
      </c>
      <c r="N49" s="272">
        <f>K49*M49</f>
        <v>76632.05461434013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76632.05461434013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2">
        <f>VLOOKUP(A59,TRANSPORTE!A5:D117,4,FALSE)</f>
        <v>1246.4241458005358</v>
      </c>
      <c r="M59" s="913"/>
      <c r="N59" s="287">
        <f>K59*L59</f>
        <v>190.70289430748198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190.70289430748198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141255.72562544968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28251.145125089937</v>
      </c>
      <c r="M83" s="861"/>
      <c r="N83" s="51"/>
    </row>
    <row r="84" spans="1:14">
      <c r="B84" s="89" t="s">
        <v>973</v>
      </c>
      <c r="C84" s="90"/>
      <c r="D84" s="90"/>
      <c r="E84" s="90"/>
      <c r="F84" s="90"/>
      <c r="G84" s="90"/>
      <c r="H84" s="90"/>
      <c r="I84" s="87"/>
      <c r="J84" s="88"/>
      <c r="K84" s="304">
        <v>0.05</v>
      </c>
      <c r="L84" s="860">
        <f>N78*K84</f>
        <v>7062.7862812724843</v>
      </c>
      <c r="M84" s="861"/>
      <c r="N84" s="51"/>
    </row>
    <row r="85" spans="1:14" ht="15.75" thickBot="1">
      <c r="B85" s="91" t="s">
        <v>974</v>
      </c>
      <c r="C85" s="92"/>
      <c r="D85" s="92"/>
      <c r="E85" s="92"/>
      <c r="F85" s="92"/>
      <c r="G85" s="92"/>
      <c r="H85" s="92"/>
      <c r="I85" s="93"/>
      <c r="J85" s="94"/>
      <c r="K85" s="305">
        <v>0.05</v>
      </c>
      <c r="L85" s="862">
        <f>N78*K85</f>
        <v>7062.7862812724843</v>
      </c>
      <c r="M85" s="863"/>
      <c r="N85" s="51"/>
    </row>
    <row r="86" spans="1:14" ht="15.75" thickBot="1">
      <c r="B86" s="825" t="s">
        <v>953</v>
      </c>
      <c r="C86" s="826"/>
      <c r="D86" s="826"/>
      <c r="E86" s="826"/>
      <c r="F86" s="826"/>
      <c r="G86" s="826"/>
      <c r="H86" s="826"/>
      <c r="I86" s="826"/>
      <c r="J86" s="826"/>
      <c r="K86" s="826"/>
      <c r="L86" s="826"/>
      <c r="M86" s="827"/>
      <c r="N86" s="52">
        <f>L83+L84+L85</f>
        <v>42376.717687634904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183632.44331308457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18</v>
      </c>
      <c r="N36" s="272">
        <f>K36/M36</f>
        <v>4536.0142564048665</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116555.59888498799</v>
      </c>
      <c r="L37" s="270"/>
      <c r="M37" s="271">
        <v>18</v>
      </c>
      <c r="N37" s="272">
        <f>K37/M37</f>
        <v>6475.311049166</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240808.10568179921</v>
      </c>
      <c r="L38" s="270"/>
      <c r="M38" s="271">
        <v>18</v>
      </c>
      <c r="N38" s="272">
        <f>K38/M38</f>
        <v>13378.228093433288</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526407.46841874579</v>
      </c>
      <c r="L39" s="879">
        <v>18</v>
      </c>
      <c r="M39" s="880"/>
      <c r="N39" s="272">
        <f>K39/L39</f>
        <v>29244.85935659699</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139900.62574529758</v>
      </c>
      <c r="L40" s="276"/>
      <c r="M40" s="277">
        <v>18</v>
      </c>
      <c r="N40" s="272">
        <f>K40/M40</f>
        <v>7772.2569858498655</v>
      </c>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29.963350251000556</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61436.633091702017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489452.54864688904</v>
      </c>
      <c r="N49" s="272">
        <f>K49*M49</f>
        <v>74886.239942974018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74886.239942974018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2">
        <f>VLOOKUP(A59,TRANSPORTE!A5:D117,4,FALSE)</f>
        <v>1246.4241458005358</v>
      </c>
      <c r="M59" s="913"/>
      <c r="N59" s="287">
        <f>K59*L59</f>
        <v>190.70289430748198</v>
      </c>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190.70289430748198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139509.91095408358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27901.982190816718</v>
      </c>
      <c r="M83" s="861"/>
      <c r="N83" s="51"/>
    </row>
    <row r="84" spans="1:14">
      <c r="B84" s="89" t="s">
        <v>973</v>
      </c>
      <c r="C84" s="90"/>
      <c r="D84" s="90"/>
      <c r="E84" s="90"/>
      <c r="F84" s="90"/>
      <c r="G84" s="90"/>
      <c r="H84" s="90"/>
      <c r="I84" s="87"/>
      <c r="J84" s="88"/>
      <c r="K84" s="304">
        <v>0.05</v>
      </c>
      <c r="L84" s="860">
        <f>N78*K84</f>
        <v>6975.4955477041794</v>
      </c>
      <c r="M84" s="861"/>
      <c r="N84" s="51"/>
    </row>
    <row r="85" spans="1:14" ht="15.75" thickBot="1">
      <c r="B85" s="91" t="s">
        <v>974</v>
      </c>
      <c r="C85" s="92"/>
      <c r="D85" s="92"/>
      <c r="E85" s="92"/>
      <c r="F85" s="92"/>
      <c r="G85" s="92"/>
      <c r="H85" s="92"/>
      <c r="I85" s="93"/>
      <c r="J85" s="94"/>
      <c r="K85" s="305">
        <v>0.05</v>
      </c>
      <c r="L85" s="862">
        <f>N78*K85</f>
        <v>6975.4955477041794</v>
      </c>
      <c r="M85" s="863"/>
      <c r="N85" s="51"/>
    </row>
    <row r="86" spans="1:14" ht="15.75" thickBot="1">
      <c r="B86" s="825" t="s">
        <v>953</v>
      </c>
      <c r="C86" s="826"/>
      <c r="D86" s="826"/>
      <c r="E86" s="826"/>
      <c r="F86" s="826"/>
      <c r="G86" s="826"/>
      <c r="H86" s="826"/>
      <c r="I86" s="826"/>
      <c r="J86" s="826"/>
      <c r="K86" s="826"/>
      <c r="L86" s="826"/>
      <c r="M86" s="827"/>
      <c r="N86" s="52">
        <f>L83+L84+L85</f>
        <v>41852.973286225075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181362.88424030866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15</v>
      </c>
      <c r="N36" s="272">
        <f>K36/M36</f>
        <v>5443.2171076858394</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116555.59888498799</v>
      </c>
      <c r="L37" s="270"/>
      <c r="M37" s="271">
        <v>15</v>
      </c>
      <c r="N37" s="272">
        <f>K37/M37</f>
        <v>7770.3732589991996</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240808.10568179921</v>
      </c>
      <c r="L38" s="270"/>
      <c r="M38" s="271">
        <v>15</v>
      </c>
      <c r="N38" s="272">
        <f>K38/M38</f>
        <v>16053.873712119947</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526407.46841874579</v>
      </c>
      <c r="L39" s="879">
        <v>15</v>
      </c>
      <c r="M39" s="880"/>
      <c r="N39" s="272">
        <f>K39/L39</f>
        <v>35093.831227916387</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139900.62574529758</v>
      </c>
      <c r="L40" s="276"/>
      <c r="M40" s="277">
        <v>15</v>
      </c>
      <c r="N40" s="272">
        <f>K40/M40</f>
        <v>9326.7083830198389</v>
      </c>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35.956020301200674</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73723.959710042429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500863.10205451061</v>
      </c>
      <c r="N49" s="272">
        <f>K49*M49</f>
        <v>76632.05461434013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76632.05461434013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2">
        <f>VLOOKUP(A59,TRANSPORTE!A5:D117,4,FALSE)</f>
        <v>1246.4241458005358</v>
      </c>
      <c r="M59" s="913"/>
      <c r="N59" s="287">
        <f>K59*L59</f>
        <v>190.70289430748198</v>
      </c>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190.70289430748198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154142.31924881009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30828.463849762018</v>
      </c>
      <c r="M83" s="861"/>
      <c r="N83" s="51"/>
    </row>
    <row r="84" spans="1:14">
      <c r="B84" s="89" t="s">
        <v>973</v>
      </c>
      <c r="C84" s="90"/>
      <c r="D84" s="90"/>
      <c r="E84" s="90"/>
      <c r="F84" s="90"/>
      <c r="G84" s="90"/>
      <c r="H84" s="90"/>
      <c r="I84" s="87"/>
      <c r="J84" s="88"/>
      <c r="K84" s="304">
        <v>0.05</v>
      </c>
      <c r="L84" s="860">
        <f>N78*K84</f>
        <v>7707.1159624405045</v>
      </c>
      <c r="M84" s="861"/>
      <c r="N84" s="51"/>
    </row>
    <row r="85" spans="1:14" ht="15.75" thickBot="1">
      <c r="B85" s="91" t="s">
        <v>974</v>
      </c>
      <c r="C85" s="92"/>
      <c r="D85" s="92"/>
      <c r="E85" s="92"/>
      <c r="F85" s="92"/>
      <c r="G85" s="92"/>
      <c r="H85" s="92"/>
      <c r="I85" s="93"/>
      <c r="J85" s="94"/>
      <c r="K85" s="305">
        <v>0.05</v>
      </c>
      <c r="L85" s="862">
        <f>N78*K85</f>
        <v>7707.1159624405045</v>
      </c>
      <c r="M85" s="863"/>
      <c r="N85" s="51"/>
    </row>
    <row r="86" spans="1:14" ht="15.75" thickBot="1">
      <c r="B86" s="825" t="s">
        <v>953</v>
      </c>
      <c r="C86" s="826"/>
      <c r="D86" s="826"/>
      <c r="E86" s="826"/>
      <c r="F86" s="826"/>
      <c r="G86" s="826"/>
      <c r="H86" s="826"/>
      <c r="I86" s="826"/>
      <c r="J86" s="826"/>
      <c r="K86" s="826"/>
      <c r="L86" s="826"/>
      <c r="M86" s="827"/>
      <c r="N86" s="52">
        <f>L83+L84+L85</f>
        <v>46242.695774643027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200385.0150234531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271">
        <v>15</v>
      </c>
      <c r="N36" s="272">
        <f>K36/M36</f>
        <v>5443.2171076858394</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116555.59888498799</v>
      </c>
      <c r="L37" s="270"/>
      <c r="M37" s="271">
        <v>15</v>
      </c>
      <c r="N37" s="272">
        <f>K37/M37</f>
        <v>7770.3732589991996</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240808.10568179921</v>
      </c>
      <c r="L38" s="270"/>
      <c r="M38" s="271">
        <v>15</v>
      </c>
      <c r="N38" s="272">
        <f>K38/M38</f>
        <v>16053.873712119947</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526407.46841874579</v>
      </c>
      <c r="L39" s="879">
        <v>15</v>
      </c>
      <c r="M39" s="880"/>
      <c r="N39" s="272">
        <f>K39/L39</f>
        <v>35093.831227916387</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139900.62574529758</v>
      </c>
      <c r="L40" s="276"/>
      <c r="M40" s="277">
        <v>15</v>
      </c>
      <c r="N40" s="272">
        <f>K40/M40</f>
        <v>9326.7083830198389</v>
      </c>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35.956020301200674</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73723.959710042429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489452.54864688904</v>
      </c>
      <c r="N49" s="272">
        <f>K49*M49</f>
        <v>74886.239942974018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74886.239942974018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2">
        <f>VLOOKUP(A59,TRANSPORTE!A5:D117,4,FALSE)</f>
        <v>1246.4241458005358</v>
      </c>
      <c r="M59" s="913"/>
      <c r="N59" s="287">
        <f>K59*L59</f>
        <v>190.70289430748198</v>
      </c>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190.70289430748198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152396.50457744399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30479.300915488799</v>
      </c>
      <c r="M83" s="861"/>
      <c r="N83" s="51"/>
    </row>
    <row r="84" spans="1:14">
      <c r="B84" s="89" t="s">
        <v>973</v>
      </c>
      <c r="C84" s="90"/>
      <c r="D84" s="90"/>
      <c r="E84" s="90"/>
      <c r="F84" s="90"/>
      <c r="G84" s="90"/>
      <c r="H84" s="90"/>
      <c r="I84" s="87"/>
      <c r="J84" s="88"/>
      <c r="K84" s="304">
        <v>0.05</v>
      </c>
      <c r="L84" s="860">
        <f>N78*K84</f>
        <v>7619.8252288721997</v>
      </c>
      <c r="M84" s="861"/>
      <c r="N84" s="51"/>
    </row>
    <row r="85" spans="1:14" ht="15.75" thickBot="1">
      <c r="B85" s="91" t="s">
        <v>974</v>
      </c>
      <c r="C85" s="92"/>
      <c r="D85" s="92"/>
      <c r="E85" s="92"/>
      <c r="F85" s="92"/>
      <c r="G85" s="92"/>
      <c r="H85" s="92"/>
      <c r="I85" s="93"/>
      <c r="J85" s="94"/>
      <c r="K85" s="305">
        <v>0.05</v>
      </c>
      <c r="L85" s="862">
        <f>N78*K85</f>
        <v>7619.8252288721997</v>
      </c>
      <c r="M85" s="863"/>
      <c r="N85" s="51"/>
    </row>
    <row r="86" spans="1:14" ht="15.75" thickBot="1">
      <c r="B86" s="825" t="s">
        <v>953</v>
      </c>
      <c r="C86" s="826"/>
      <c r="D86" s="826"/>
      <c r="E86" s="826"/>
      <c r="F86" s="826"/>
      <c r="G86" s="826"/>
      <c r="H86" s="826"/>
      <c r="I86" s="826"/>
      <c r="J86" s="826"/>
      <c r="K86" s="826"/>
      <c r="L86" s="826"/>
      <c r="M86" s="827"/>
      <c r="N86" s="52">
        <f>L83+L84+L85</f>
        <v>45718.951373233198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198115.45595067719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4.3147224361440797</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5739.5051103828127</v>
      </c>
      <c r="N49" s="272">
        <f>K49*M49</f>
        <v>6055.1778914538672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6055.1778914538672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431.472243614408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6490.9648575044193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1298.1929715008839</v>
      </c>
      <c r="M83" s="861"/>
      <c r="N83" s="51"/>
    </row>
    <row r="84" spans="1:14">
      <c r="B84" s="89" t="s">
        <v>973</v>
      </c>
      <c r="C84" s="90"/>
      <c r="D84" s="90"/>
      <c r="E84" s="90"/>
      <c r="F84" s="90"/>
      <c r="G84" s="90"/>
      <c r="H84" s="90"/>
      <c r="I84" s="87"/>
      <c r="J84" s="88"/>
      <c r="K84" s="304">
        <v>0.05</v>
      </c>
      <c r="L84" s="860">
        <f>N78*K84</f>
        <v>324.54824287522098</v>
      </c>
      <c r="M84" s="861"/>
      <c r="N84" s="51"/>
    </row>
    <row r="85" spans="1:14" ht="15.75" thickBot="1">
      <c r="B85" s="91" t="s">
        <v>974</v>
      </c>
      <c r="C85" s="92"/>
      <c r="D85" s="92"/>
      <c r="E85" s="92"/>
      <c r="F85" s="92"/>
      <c r="G85" s="92"/>
      <c r="H85" s="92"/>
      <c r="I85" s="93"/>
      <c r="J85" s="94"/>
      <c r="K85" s="305">
        <v>0.05</v>
      </c>
      <c r="L85" s="862">
        <f>N78*K85</f>
        <v>324.54824287522098</v>
      </c>
      <c r="M85" s="863"/>
      <c r="N85" s="51"/>
    </row>
    <row r="86" spans="1:14" ht="15.75" thickBot="1">
      <c r="B86" s="825" t="s">
        <v>953</v>
      </c>
      <c r="C86" s="826"/>
      <c r="D86" s="826"/>
      <c r="E86" s="826"/>
      <c r="F86" s="826"/>
      <c r="G86" s="826"/>
      <c r="H86" s="826"/>
      <c r="I86" s="826"/>
      <c r="J86" s="826"/>
      <c r="K86" s="826"/>
      <c r="L86" s="826"/>
      <c r="M86" s="827"/>
      <c r="N86" s="52">
        <f>L83+L84+L85</f>
        <v>1947.2894572513258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8438.2543147557444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164</v>
      </c>
      <c r="B36" s="874" t="str">
        <f>VLOOKUP(A36,EQUIPOS!A6:D154,3,FALSE)</f>
        <v>Compactador manual de rodillo</v>
      </c>
      <c r="C36" s="875"/>
      <c r="D36" s="875"/>
      <c r="E36" s="875"/>
      <c r="F36" s="875"/>
      <c r="G36" s="875"/>
      <c r="H36" s="876"/>
      <c r="I36" s="267"/>
      <c r="J36" s="268"/>
      <c r="K36" s="269">
        <f>VLOOKUP(A36,EQUIPOS!A6:D163,4,FALSE)</f>
        <v>31472.554730195159</v>
      </c>
      <c r="L36" s="270"/>
      <c r="M36" s="271">
        <v>2</v>
      </c>
      <c r="N36" s="272">
        <f>K36/M36</f>
        <v>15736.27736509758</v>
      </c>
    </row>
    <row r="37" spans="1:14">
      <c r="A37" s="113" t="s">
        <v>180</v>
      </c>
      <c r="B37" s="874" t="str">
        <f>VLOOKUP(A37,EQUIPOS!A7:D154,3,FALSE)</f>
        <v>Compresor 120 HP, con martillo.</v>
      </c>
      <c r="C37" s="875"/>
      <c r="D37" s="875"/>
      <c r="E37" s="875"/>
      <c r="F37" s="875"/>
      <c r="G37" s="875"/>
      <c r="H37" s="876"/>
      <c r="I37" s="267"/>
      <c r="J37" s="268"/>
      <c r="K37" s="269">
        <f>VLOOKUP(A37,EQUIPOS!A7:D164,4,FALSE)</f>
        <v>91379.589525830583</v>
      </c>
      <c r="L37" s="270"/>
      <c r="M37" s="271">
        <v>4</v>
      </c>
      <c r="N37" s="272">
        <f>K37/M37</f>
        <v>22844.897381457646</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7"/>
      <c r="J38" s="268"/>
      <c r="K38" s="269">
        <f>VLOOKUP(A38,EQUIPOS!A8:D165,4,FALSE)</f>
        <v>24311.378734701495</v>
      </c>
      <c r="L38" s="270"/>
      <c r="M38" s="271">
        <v>10</v>
      </c>
      <c r="N38" s="272">
        <f>K38/M38</f>
        <v>2431.1378734701493</v>
      </c>
    </row>
    <row r="39" spans="1:14">
      <c r="A39" t="s">
        <v>303</v>
      </c>
      <c r="B39" s="874" t="str">
        <f>VLOOKUP(A39,EQUIPOS!A9:D154,3,FALSE)</f>
        <v>Retrocargador, pala de 1,1 m3 de capacidad, profundidad de excavación de 4.400 mm y una altura de 5.680 mm</v>
      </c>
      <c r="C39" s="875"/>
      <c r="D39" s="875"/>
      <c r="E39" s="875"/>
      <c r="F39" s="875"/>
      <c r="G39" s="875"/>
      <c r="H39" s="876"/>
      <c r="I39" s="267"/>
      <c r="J39" s="268"/>
      <c r="K39" s="269">
        <f>VLOOKUP(A39,EQUIPOS!A9:D166,4,FALSE)</f>
        <v>148852.09573966468</v>
      </c>
      <c r="L39" s="270"/>
      <c r="M39" s="271">
        <v>10</v>
      </c>
      <c r="N39" s="272">
        <f>K39/M39</f>
        <v>14885.209573966469</v>
      </c>
    </row>
    <row r="40" spans="1:14">
      <c r="A40" t="s">
        <v>129</v>
      </c>
      <c r="B40" s="874" t="str">
        <f>VLOOKUP(A40,EQUIPOS!A10:D154,3,FALSE)</f>
        <v xml:space="preserve">Buldozer, Potencia al volante de 140 HP, motor de 2200 RPM, longitud de hoja 4,80m. </v>
      </c>
      <c r="C40" s="875"/>
      <c r="D40" s="875"/>
      <c r="E40" s="875"/>
      <c r="F40" s="875"/>
      <c r="G40" s="875"/>
      <c r="H40" s="876"/>
      <c r="I40" s="267"/>
      <c r="J40" s="268"/>
      <c r="K40" s="269">
        <f>VLOOKUP(A40,EQUIPOS!A10:D167,4,FALSE)</f>
        <v>228448.97381457649</v>
      </c>
      <c r="L40" s="270"/>
      <c r="M40" s="271">
        <v>100</v>
      </c>
      <c r="N40" s="272">
        <f>K40/M40</f>
        <v>2284.4897381457649</v>
      </c>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1348.350761295025</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59530.362693432631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7455.5625569144604</v>
      </c>
      <c r="N53" s="272">
        <f>K53*M53</f>
        <v>7455.5625569144604</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7455.5625569144604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2">
        <f>VLOOKUP(A63,TRANSPORTE!A5:D117,4,FALSE)</f>
        <v>1246.4241458005358</v>
      </c>
      <c r="M63" s="913"/>
      <c r="N63" s="287">
        <f>K63*L63</f>
        <v>1620.3513895406966</v>
      </c>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1620.3513895406966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127"/>
    </row>
    <row r="80" spans="1:15" ht="15.75" thickBot="1">
      <c r="B80" s="914" t="s">
        <v>953</v>
      </c>
      <c r="C80" s="868"/>
      <c r="D80" s="868"/>
      <c r="E80" s="868"/>
      <c r="F80" s="868"/>
      <c r="G80" s="868"/>
      <c r="H80" s="868"/>
      <c r="I80" s="868"/>
      <c r="J80" s="868"/>
      <c r="K80" s="868"/>
      <c r="L80" s="868"/>
      <c r="M80" s="869"/>
      <c r="N80" s="460">
        <f>SUM(N74:N79)</f>
        <v>13483.507612950249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82089.784252838028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16417.956850567607</v>
      </c>
      <c r="M87" s="861"/>
      <c r="N87" s="51"/>
    </row>
    <row r="88" spans="1:14">
      <c r="B88" s="89" t="s">
        <v>973</v>
      </c>
      <c r="C88" s="90"/>
      <c r="D88" s="90"/>
      <c r="E88" s="90"/>
      <c r="F88" s="90"/>
      <c r="G88" s="90"/>
      <c r="H88" s="90"/>
      <c r="I88" s="87"/>
      <c r="J88" s="88"/>
      <c r="K88" s="304">
        <v>0.05</v>
      </c>
      <c r="L88" s="860">
        <f>N82*K88</f>
        <v>4104.4892126419018</v>
      </c>
      <c r="M88" s="861"/>
      <c r="N88" s="51"/>
    </row>
    <row r="89" spans="1:14" ht="15.75" thickBot="1">
      <c r="B89" s="91" t="s">
        <v>974</v>
      </c>
      <c r="C89" s="92"/>
      <c r="D89" s="92"/>
      <c r="E89" s="92"/>
      <c r="F89" s="92"/>
      <c r="G89" s="92"/>
      <c r="H89" s="92"/>
      <c r="I89" s="93"/>
      <c r="J89" s="94"/>
      <c r="K89" s="305">
        <v>0.05</v>
      </c>
      <c r="L89" s="862">
        <f>N82*K89</f>
        <v>4104.4892126419018</v>
      </c>
      <c r="M89" s="863"/>
      <c r="N89" s="51"/>
    </row>
    <row r="90" spans="1:14" ht="15.75" thickBot="1">
      <c r="B90" s="825" t="s">
        <v>953</v>
      </c>
      <c r="C90" s="826"/>
      <c r="D90" s="826"/>
      <c r="E90" s="826"/>
      <c r="F90" s="826"/>
      <c r="G90" s="826"/>
      <c r="H90" s="826"/>
      <c r="I90" s="826"/>
      <c r="J90" s="826"/>
      <c r="K90" s="826"/>
      <c r="L90" s="826"/>
      <c r="M90" s="827"/>
      <c r="N90" s="52">
        <f>L87+L88+L89</f>
        <v>24626.935275851407</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106716.71952868943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8453.0358696807289</v>
      </c>
      <c r="L36" s="270"/>
      <c r="M36" s="271">
        <v>2</v>
      </c>
      <c r="N36" s="272">
        <f>K36/M36</f>
        <v>4226.5179348403644</v>
      </c>
    </row>
    <row r="37" spans="1:14">
      <c r="A37" s="113" t="s">
        <v>303</v>
      </c>
      <c r="B37" s="874" t="str">
        <f>VLOOKUP(A37,EQUIPOS!A7:D154,3,FALSE)</f>
        <v>Retrocargador, pala de 1,1 m3 de capacidad, profundidad de excavación de 4.400 mm y una altura de 5.680 mm</v>
      </c>
      <c r="C37" s="875"/>
      <c r="D37" s="875"/>
      <c r="E37" s="875"/>
      <c r="F37" s="875"/>
      <c r="G37" s="875"/>
      <c r="H37" s="876"/>
      <c r="I37" s="267"/>
      <c r="J37" s="268"/>
      <c r="K37" s="269">
        <f>VLOOKUP(A37,EQUIPOS!A7:D164,4,FALSE)</f>
        <v>148852.09573966468</v>
      </c>
      <c r="L37" s="270"/>
      <c r="M37" s="271">
        <v>10</v>
      </c>
      <c r="N37" s="272">
        <f>K37/M37</f>
        <v>14885.209573966469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267"/>
      <c r="J39" s="268"/>
      <c r="K39" s="269"/>
      <c r="L39" s="270"/>
      <c r="M39" s="271"/>
      <c r="N39" s="272"/>
    </row>
    <row r="40" spans="1:14">
      <c r="B40" s="874"/>
      <c r="C40" s="875"/>
      <c r="D40" s="875"/>
      <c r="E40" s="875"/>
      <c r="F40" s="875"/>
      <c r="G40" s="875"/>
      <c r="H40" s="876"/>
      <c r="I40" s="267"/>
      <c r="J40" s="268"/>
      <c r="K40" s="269"/>
      <c r="L40" s="270"/>
      <c r="M40" s="271"/>
      <c r="N40" s="272"/>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0.05</v>
      </c>
      <c r="N46" s="344">
        <f>N80*M46</f>
        <v>269.67015225900496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19381.397661065839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B63" s="46"/>
      <c r="C63" s="317"/>
      <c r="D63" s="317"/>
      <c r="E63" s="317"/>
      <c r="F63" s="317"/>
      <c r="G63" s="31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5393.4030451800991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24774.800706245936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4954.9601412491875</v>
      </c>
      <c r="M87" s="861"/>
      <c r="N87" s="51"/>
    </row>
    <row r="88" spans="1:14">
      <c r="B88" s="89" t="s">
        <v>973</v>
      </c>
      <c r="C88" s="90"/>
      <c r="D88" s="90"/>
      <c r="E88" s="90"/>
      <c r="F88" s="90"/>
      <c r="G88" s="90"/>
      <c r="H88" s="90"/>
      <c r="I88" s="87"/>
      <c r="J88" s="88"/>
      <c r="K88" s="304">
        <v>0.05</v>
      </c>
      <c r="L88" s="860">
        <f>N82*K88</f>
        <v>1238.7400353122969</v>
      </c>
      <c r="M88" s="861"/>
      <c r="N88" s="51"/>
    </row>
    <row r="89" spans="1:14" ht="15.75" thickBot="1">
      <c r="B89" s="91" t="s">
        <v>974</v>
      </c>
      <c r="C89" s="92"/>
      <c r="D89" s="92"/>
      <c r="E89" s="92"/>
      <c r="F89" s="92"/>
      <c r="G89" s="92"/>
      <c r="H89" s="92"/>
      <c r="I89" s="93"/>
      <c r="J89" s="94"/>
      <c r="K89" s="305">
        <v>0.05</v>
      </c>
      <c r="L89" s="862">
        <f>N82*K89</f>
        <v>1238.7400353122969</v>
      </c>
      <c r="M89" s="863"/>
      <c r="N89" s="51"/>
    </row>
    <row r="90" spans="1:14" ht="15.75" thickBot="1">
      <c r="B90" s="825" t="s">
        <v>953</v>
      </c>
      <c r="C90" s="826"/>
      <c r="D90" s="826"/>
      <c r="E90" s="826"/>
      <c r="F90" s="826"/>
      <c r="G90" s="826"/>
      <c r="H90" s="826"/>
      <c r="I90" s="826"/>
      <c r="J90" s="826"/>
      <c r="K90" s="826"/>
      <c r="L90" s="826"/>
      <c r="M90" s="827"/>
      <c r="N90" s="52">
        <f>L87+L88+L89</f>
        <v>7432.4402118737808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32207.240918119718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1603</v>
      </c>
      <c r="B36" s="874" t="str">
        <f>VLOOKUP(A36,EQUIPOS!A6:D154,3,FALSE)</f>
        <v>Derretidora de asfalto (crafco o similar)</v>
      </c>
      <c r="C36" s="875"/>
      <c r="D36" s="875"/>
      <c r="E36" s="875"/>
      <c r="F36" s="875"/>
      <c r="G36" s="875"/>
      <c r="H36" s="876"/>
      <c r="I36" s="267"/>
      <c r="J36" s="268"/>
      <c r="K36" s="269">
        <f>VLOOKUP(A36,EQUIPOS!A6:D163,4,FALSE)</f>
        <v>4119.710622407576</v>
      </c>
      <c r="L36" s="270"/>
      <c r="M36" s="271">
        <v>60</v>
      </c>
      <c r="N36" s="272">
        <f>K36/M36</f>
        <v>68.661843706792936</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60</v>
      </c>
      <c r="N37" s="272">
        <f>K37/M37</f>
        <v>1211.6131103486753</v>
      </c>
    </row>
    <row r="38" spans="1:14">
      <c r="A38" t="s">
        <v>138</v>
      </c>
      <c r="B38" s="874" t="str">
        <f>VLOOKUP(A38,EQUIPOS!A8:D154,3,FALSE)</f>
        <v>Camioneta D-300</v>
      </c>
      <c r="C38" s="875"/>
      <c r="D38" s="875"/>
      <c r="E38" s="875"/>
      <c r="F38" s="875"/>
      <c r="G38" s="875"/>
      <c r="H38" s="876"/>
      <c r="I38" s="267"/>
      <c r="J38" s="268"/>
      <c r="K38" s="269">
        <f>VLOOKUP(A38,EQUIPOS!A8:D165,4,FALSE)</f>
        <v>48988.953969172551</v>
      </c>
      <c r="L38" s="270"/>
      <c r="M38" s="271">
        <v>60</v>
      </c>
      <c r="N38" s="272">
        <f>K38/M38</f>
        <v>816.48256615287585</v>
      </c>
    </row>
    <row r="39" spans="1:14">
      <c r="B39" s="874"/>
      <c r="C39" s="875"/>
      <c r="D39" s="875"/>
      <c r="E39" s="875"/>
      <c r="F39" s="875"/>
      <c r="G39" s="875"/>
      <c r="H39" s="876"/>
      <c r="I39" s="267"/>
      <c r="J39" s="268"/>
      <c r="K39" s="269"/>
      <c r="L39" s="270"/>
      <c r="M39" s="271"/>
      <c r="N39" s="272"/>
    </row>
    <row r="40" spans="1:14">
      <c r="B40" s="874"/>
      <c r="C40" s="875"/>
      <c r="D40" s="875"/>
      <c r="E40" s="875"/>
      <c r="F40" s="875"/>
      <c r="G40" s="875"/>
      <c r="H40" s="876"/>
      <c r="I40" s="267"/>
      <c r="J40" s="268"/>
      <c r="K40" s="269"/>
      <c r="L40" s="270"/>
      <c r="M40" s="271"/>
      <c r="N40" s="272"/>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0.05</v>
      </c>
      <c r="N46" s="344">
        <f>N80*M46</f>
        <v>22.390442043167496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2119.1479622515117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2191.8894051732823</v>
      </c>
      <c r="N53" s="272">
        <f>K53*M53</f>
        <v>263.02672862079385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263.02672862079385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B63" s="46"/>
      <c r="C63" s="317"/>
      <c r="D63" s="317"/>
      <c r="E63" s="317"/>
      <c r="F63" s="317"/>
      <c r="G63" s="31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447.80884086334993</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2829.9835317356551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565.99670634713107</v>
      </c>
      <c r="M87" s="861"/>
      <c r="N87" s="51"/>
    </row>
    <row r="88" spans="1:14">
      <c r="B88" s="89" t="s">
        <v>973</v>
      </c>
      <c r="C88" s="90"/>
      <c r="D88" s="90"/>
      <c r="E88" s="90"/>
      <c r="F88" s="90"/>
      <c r="G88" s="90"/>
      <c r="H88" s="90"/>
      <c r="I88" s="87"/>
      <c r="J88" s="88"/>
      <c r="K88" s="304">
        <v>0.05</v>
      </c>
      <c r="L88" s="860">
        <f>N82*K88</f>
        <v>141.49917658678277</v>
      </c>
      <c r="M88" s="861"/>
      <c r="N88" s="51"/>
    </row>
    <row r="89" spans="1:14" ht="15.75" thickBot="1">
      <c r="B89" s="91" t="s">
        <v>974</v>
      </c>
      <c r="C89" s="92"/>
      <c r="D89" s="92"/>
      <c r="E89" s="92"/>
      <c r="F89" s="92"/>
      <c r="G89" s="92"/>
      <c r="H89" s="92"/>
      <c r="I89" s="93"/>
      <c r="J89" s="94"/>
      <c r="K89" s="305">
        <v>0.05</v>
      </c>
      <c r="L89" s="862">
        <f>N82*K89</f>
        <v>141.49917658678277</v>
      </c>
      <c r="M89" s="863"/>
      <c r="N89" s="51"/>
    </row>
    <row r="90" spans="1:14" ht="15.75" thickBot="1">
      <c r="B90" s="825" t="s">
        <v>953</v>
      </c>
      <c r="C90" s="826"/>
      <c r="D90" s="826"/>
      <c r="E90" s="826"/>
      <c r="F90" s="826"/>
      <c r="G90" s="826"/>
      <c r="H90" s="826"/>
      <c r="I90" s="826"/>
      <c r="J90" s="826"/>
      <c r="K90" s="826"/>
      <c r="L90" s="826"/>
      <c r="M90" s="827"/>
      <c r="N90" s="52">
        <f>L87+L88+L89</f>
        <v>848.99505952069671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3678.978591256352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1603</v>
      </c>
      <c r="B36" s="874" t="str">
        <f>VLOOKUP(A36,EQUIPOS!A6:D154,3,FALSE)</f>
        <v>Derretidora de asfalto (crafco o similar)</v>
      </c>
      <c r="C36" s="875"/>
      <c r="D36" s="875"/>
      <c r="E36" s="875"/>
      <c r="F36" s="875"/>
      <c r="G36" s="875"/>
      <c r="H36" s="876"/>
      <c r="I36" s="267"/>
      <c r="J36" s="268"/>
      <c r="K36" s="269">
        <f>VLOOKUP(A36,EQUIPOS!A6:D163,4,FALSE)</f>
        <v>4119.710622407576</v>
      </c>
      <c r="L36" s="270"/>
      <c r="M36" s="271">
        <v>60</v>
      </c>
      <c r="N36" s="272">
        <f t="shared" ref="N36:N39" si="0">K36/M36</f>
        <v>68.661843706792936</v>
      </c>
    </row>
    <row r="37" spans="1:14">
      <c r="A37" s="113" t="s">
        <v>324</v>
      </c>
      <c r="B37" s="874" t="str">
        <f>VLOOKUP(A37,EQUIPOS!A7:D154,3,FALSE)</f>
        <v xml:space="preserve">Ruteadora </v>
      </c>
      <c r="C37" s="875"/>
      <c r="D37" s="875"/>
      <c r="E37" s="875"/>
      <c r="F37" s="875"/>
      <c r="G37" s="875"/>
      <c r="H37" s="876"/>
      <c r="I37" s="267"/>
      <c r="J37" s="268"/>
      <c r="K37" s="269">
        <f>VLOOKUP(A37,EQUIPOS!A7:D164,4,FALSE)</f>
        <v>6127.0099544777686</v>
      </c>
      <c r="L37" s="270"/>
      <c r="M37" s="271">
        <v>60</v>
      </c>
      <c r="N37" s="272">
        <f t="shared" si="0"/>
        <v>102.11683257462947</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72696.786620920509</v>
      </c>
      <c r="L38" s="270"/>
      <c r="M38" s="271">
        <v>60</v>
      </c>
      <c r="N38" s="272">
        <f t="shared" si="0"/>
        <v>1211.6131103486753</v>
      </c>
    </row>
    <row r="39" spans="1:14">
      <c r="A39" t="s">
        <v>138</v>
      </c>
      <c r="B39" s="874" t="str">
        <f>VLOOKUP(A39,EQUIPOS!A9:D154,3,FALSE)</f>
        <v>Camioneta D-300</v>
      </c>
      <c r="C39" s="875"/>
      <c r="D39" s="875"/>
      <c r="E39" s="875"/>
      <c r="F39" s="875"/>
      <c r="G39" s="875"/>
      <c r="H39" s="876"/>
      <c r="I39" s="267"/>
      <c r="J39" s="268"/>
      <c r="K39" s="269">
        <f>VLOOKUP(A39,EQUIPOS!A9:D166,4,FALSE)</f>
        <v>48988.953969172551</v>
      </c>
      <c r="L39" s="270"/>
      <c r="M39" s="271">
        <v>60</v>
      </c>
      <c r="N39" s="272">
        <f t="shared" si="0"/>
        <v>816.48256615287585</v>
      </c>
    </row>
    <row r="40" spans="1:14">
      <c r="B40" s="874"/>
      <c r="C40" s="875"/>
      <c r="D40" s="875"/>
      <c r="E40" s="875"/>
      <c r="F40" s="875"/>
      <c r="G40" s="875"/>
      <c r="H40" s="876"/>
      <c r="I40" s="267"/>
      <c r="J40" s="268"/>
      <c r="K40" s="269"/>
      <c r="L40" s="270"/>
      <c r="M40" s="271"/>
      <c r="N40" s="272"/>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0.05</v>
      </c>
      <c r="N46" s="344">
        <f>N84*M46</f>
        <v>22.390442043167496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2221.264794826141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39985.060882971047</v>
      </c>
      <c r="N53" s="272">
        <f t="shared" ref="N53:N54" si="1">K53*M53</f>
        <v>279.89542618079736</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2191.8894051732823</v>
      </c>
      <c r="N54" s="272">
        <f t="shared" si="1"/>
        <v>263.02672862079385</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7"/>
      <c r="C61" s="908"/>
      <c r="D61" s="908"/>
      <c r="E61" s="908"/>
      <c r="F61" s="908"/>
      <c r="G61" s="908"/>
      <c r="H61" s="908"/>
      <c r="I61" s="878"/>
      <c r="J61" s="42"/>
      <c r="K61" s="44"/>
      <c r="L61" s="909"/>
      <c r="M61" s="910"/>
      <c r="N61" s="45"/>
    </row>
    <row r="62" spans="1:14" ht="15.75" thickBot="1">
      <c r="B62" s="825" t="s">
        <v>953</v>
      </c>
      <c r="C62" s="826"/>
      <c r="D62" s="826"/>
      <c r="E62" s="826"/>
      <c r="F62" s="826"/>
      <c r="G62" s="826"/>
      <c r="H62" s="826"/>
      <c r="I62" s="826"/>
      <c r="J62" s="826"/>
      <c r="K62" s="826"/>
      <c r="L62" s="826"/>
      <c r="M62" s="827"/>
      <c r="N62" s="394">
        <f>SUM(N53:N61)</f>
        <v>542.9221548015912</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11" t="s">
        <v>961</v>
      </c>
      <c r="M66" s="890"/>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2">
        <f>VLOOKUP(A67,TRANSPORTE!A6:D117,4,FALSE)</f>
        <v>1246.4241458005358</v>
      </c>
      <c r="M67" s="913"/>
      <c r="N67" s="287">
        <f>L67*K67</f>
        <v>8.7249690206037513</v>
      </c>
    </row>
    <row r="68" spans="1:15">
      <c r="B68" s="46"/>
      <c r="C68" s="47"/>
      <c r="D68" s="47"/>
      <c r="E68" s="47"/>
      <c r="F68" s="47"/>
      <c r="G68" s="47"/>
      <c r="H68" s="311"/>
      <c r="I68" s="279"/>
      <c r="J68" s="286"/>
      <c r="K68" s="279"/>
      <c r="L68" s="912"/>
      <c r="M68" s="913"/>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3"/>
      <c r="M72" s="904"/>
      <c r="N72" s="127"/>
    </row>
    <row r="73" spans="1:15" ht="15.75" thickBot="1">
      <c r="B73" s="914" t="s">
        <v>953</v>
      </c>
      <c r="C73" s="868"/>
      <c r="D73" s="868"/>
      <c r="E73" s="868"/>
      <c r="F73" s="868"/>
      <c r="G73" s="868"/>
      <c r="H73" s="868"/>
      <c r="I73" s="868"/>
      <c r="J73" s="868"/>
      <c r="K73" s="868"/>
      <c r="L73" s="868"/>
      <c r="M73" s="869"/>
      <c r="N73" s="104">
        <f>N67+N68+N69+N70+N71</f>
        <v>8.7249690206037513</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4" t="s">
        <v>963</v>
      </c>
      <c r="C77" s="865"/>
      <c r="D77" s="865"/>
      <c r="E77" s="865"/>
      <c r="F77" s="865"/>
      <c r="G77" s="865"/>
      <c r="H77" s="865"/>
      <c r="I77" s="73" t="s">
        <v>964</v>
      </c>
      <c r="J77" s="75" t="s">
        <v>1410</v>
      </c>
      <c r="K77" s="74" t="s">
        <v>966</v>
      </c>
      <c r="L77" s="866" t="s">
        <v>950</v>
      </c>
      <c r="M77" s="867"/>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901"/>
      <c r="C83" s="902"/>
      <c r="D83" s="902"/>
      <c r="E83" s="902"/>
      <c r="F83" s="902"/>
      <c r="G83" s="902"/>
      <c r="H83" s="902"/>
      <c r="I83" s="126"/>
      <c r="J83" s="126"/>
      <c r="K83" s="126"/>
      <c r="L83" s="915"/>
      <c r="M83" s="915"/>
      <c r="N83" s="45"/>
    </row>
    <row r="84" spans="1:14" ht="15.75" thickBot="1">
      <c r="B84" s="914" t="s">
        <v>953</v>
      </c>
      <c r="C84" s="868"/>
      <c r="D84" s="868"/>
      <c r="E84" s="868"/>
      <c r="F84" s="868"/>
      <c r="G84" s="868"/>
      <c r="H84" s="868"/>
      <c r="I84" s="868"/>
      <c r="J84" s="868"/>
      <c r="K84" s="868"/>
      <c r="L84" s="868"/>
      <c r="M84" s="869"/>
      <c r="N84" s="301">
        <f>SUM(N78:N83)</f>
        <v>447.80884086334993</v>
      </c>
    </row>
    <row r="85" spans="1:14" ht="15.75" thickBot="1">
      <c r="B85" s="33"/>
      <c r="C85" s="34"/>
      <c r="D85" s="34"/>
      <c r="E85" s="34"/>
      <c r="F85" s="34"/>
      <c r="G85" s="34"/>
      <c r="H85" s="34"/>
      <c r="I85" s="34"/>
      <c r="J85" s="34"/>
      <c r="K85" s="34"/>
      <c r="L85" s="34"/>
      <c r="M85" s="34"/>
      <c r="N85" s="35"/>
    </row>
    <row r="86" spans="1:14" ht="15.75" thickBot="1">
      <c r="B86" s="825" t="s">
        <v>967</v>
      </c>
      <c r="C86" s="826"/>
      <c r="D86" s="826"/>
      <c r="E86" s="826"/>
      <c r="F86" s="826"/>
      <c r="G86" s="826"/>
      <c r="H86" s="826"/>
      <c r="I86" s="826"/>
      <c r="J86" s="826"/>
      <c r="K86" s="826"/>
      <c r="L86" s="826"/>
      <c r="M86" s="827"/>
      <c r="N86" s="99">
        <f>N48+N62+N73+N84</f>
        <v>3220.7207595116856</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0" t="s">
        <v>969</v>
      </c>
      <c r="C90" s="871"/>
      <c r="D90" s="871"/>
      <c r="E90" s="871"/>
      <c r="F90" s="871"/>
      <c r="G90" s="871"/>
      <c r="H90" s="871"/>
      <c r="I90" s="314"/>
      <c r="J90" s="334"/>
      <c r="K90" s="302" t="s">
        <v>970</v>
      </c>
      <c r="L90" s="872" t="s">
        <v>971</v>
      </c>
      <c r="M90" s="873"/>
      <c r="N90" s="303"/>
    </row>
    <row r="91" spans="1:14">
      <c r="B91" s="858" t="s">
        <v>972</v>
      </c>
      <c r="C91" s="859"/>
      <c r="D91" s="859"/>
      <c r="E91" s="859"/>
      <c r="F91" s="859"/>
      <c r="G91" s="859"/>
      <c r="H91" s="859"/>
      <c r="I91" s="87"/>
      <c r="J91" s="88"/>
      <c r="K91" s="304">
        <v>0.2</v>
      </c>
      <c r="L91" s="860">
        <f>N86*K91</f>
        <v>644.14415190233717</v>
      </c>
      <c r="M91" s="861"/>
      <c r="N91" s="51"/>
    </row>
    <row r="92" spans="1:14">
      <c r="B92" s="89" t="s">
        <v>973</v>
      </c>
      <c r="C92" s="90"/>
      <c r="D92" s="90"/>
      <c r="E92" s="90"/>
      <c r="F92" s="90"/>
      <c r="G92" s="90"/>
      <c r="H92" s="90"/>
      <c r="I92" s="87"/>
      <c r="J92" s="88"/>
      <c r="K92" s="304">
        <v>0.05</v>
      </c>
      <c r="L92" s="860">
        <f>N86*K92</f>
        <v>161.03603797558429</v>
      </c>
      <c r="M92" s="861"/>
      <c r="N92" s="51"/>
    </row>
    <row r="93" spans="1:14" ht="15.75" thickBot="1">
      <c r="B93" s="91" t="s">
        <v>974</v>
      </c>
      <c r="C93" s="92"/>
      <c r="D93" s="92"/>
      <c r="E93" s="92"/>
      <c r="F93" s="92"/>
      <c r="G93" s="92"/>
      <c r="H93" s="92"/>
      <c r="I93" s="93"/>
      <c r="J93" s="94"/>
      <c r="K93" s="305">
        <v>0.05</v>
      </c>
      <c r="L93" s="862">
        <f>N86*K93</f>
        <v>161.03603797558429</v>
      </c>
      <c r="M93" s="863"/>
      <c r="N93" s="51"/>
    </row>
    <row r="94" spans="1:14" ht="15.75" thickBot="1">
      <c r="B94" s="825" t="s">
        <v>953</v>
      </c>
      <c r="C94" s="826"/>
      <c r="D94" s="826"/>
      <c r="E94" s="826"/>
      <c r="F94" s="826"/>
      <c r="G94" s="826"/>
      <c r="H94" s="826"/>
      <c r="I94" s="826"/>
      <c r="J94" s="826"/>
      <c r="K94" s="826"/>
      <c r="L94" s="826"/>
      <c r="M94" s="827"/>
      <c r="N94" s="52">
        <f>L91+L92+L93</f>
        <v>966.21622785350587</v>
      </c>
    </row>
    <row r="95" spans="1:14" ht="15.75" thickBot="1">
      <c r="B95" s="33"/>
      <c r="C95" s="34"/>
      <c r="D95" s="34"/>
      <c r="E95" s="34"/>
      <c r="F95" s="34"/>
      <c r="G95" s="34"/>
      <c r="H95" s="34"/>
      <c r="I95" s="34"/>
      <c r="J95" s="34"/>
      <c r="K95" s="34"/>
      <c r="L95" s="34"/>
      <c r="M95" s="34"/>
      <c r="N95" s="35"/>
    </row>
    <row r="96" spans="1:14" ht="15.75" thickBot="1">
      <c r="A96" t="s">
        <v>2016</v>
      </c>
      <c r="B96" s="825" t="s">
        <v>975</v>
      </c>
      <c r="C96" s="826"/>
      <c r="D96" s="826"/>
      <c r="E96" s="826"/>
      <c r="F96" s="826"/>
      <c r="G96" s="826"/>
      <c r="H96" s="826"/>
      <c r="I96" s="826"/>
      <c r="J96" s="826"/>
      <c r="K96" s="826"/>
      <c r="L96" s="826"/>
      <c r="M96" s="827"/>
      <c r="N96" s="188">
        <f>N86+N94</f>
        <v>4186.9369873651913</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8" t="s">
        <v>2218</v>
      </c>
      <c r="C113" s="829"/>
      <c r="D113" s="829"/>
      <c r="E113" s="829"/>
      <c r="F113" s="829"/>
      <c r="G113" s="829"/>
      <c r="H113" s="829"/>
      <c r="I113" s="829"/>
      <c r="J113" s="829"/>
      <c r="K113" s="829"/>
      <c r="L113" s="829"/>
      <c r="M113" s="829"/>
      <c r="N113" s="830"/>
    </row>
    <row r="114" spans="2:14" ht="15" customHeight="1">
      <c r="B114" s="828"/>
      <c r="C114" s="829"/>
      <c r="D114" s="829"/>
      <c r="E114" s="829"/>
      <c r="F114" s="829"/>
      <c r="G114" s="829"/>
      <c r="H114" s="829"/>
      <c r="I114" s="829"/>
      <c r="J114" s="829"/>
      <c r="K114" s="829"/>
      <c r="L114" s="829"/>
      <c r="M114" s="829"/>
      <c r="N114" s="830"/>
    </row>
    <row r="115" spans="2:14" ht="30" customHeight="1">
      <c r="B115" s="831" t="s">
        <v>2219</v>
      </c>
      <c r="C115" s="832"/>
      <c r="D115" s="832"/>
      <c r="E115" s="832"/>
      <c r="F115" s="832"/>
      <c r="G115" s="832"/>
      <c r="H115" s="832"/>
      <c r="I115" s="832"/>
      <c r="J115" s="832"/>
      <c r="K115" s="832"/>
      <c r="L115" s="832"/>
      <c r="M115" s="832"/>
      <c r="N115" s="833"/>
    </row>
    <row r="116" spans="2:14">
      <c r="B116" s="831"/>
      <c r="C116" s="832"/>
      <c r="D116" s="832"/>
      <c r="E116" s="832"/>
      <c r="F116" s="832"/>
      <c r="G116" s="832"/>
      <c r="H116" s="832"/>
      <c r="I116" s="832"/>
      <c r="J116" s="832"/>
      <c r="K116" s="832"/>
      <c r="L116" s="832"/>
      <c r="M116" s="832"/>
      <c r="N116" s="8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1"/>
      <c r="K126" s="891"/>
      <c r="L126" s="891"/>
      <c r="M126" s="891"/>
      <c r="N126" s="892"/>
    </row>
    <row r="127" spans="2:14" ht="15.75" thickBot="1">
      <c r="B127" s="261" t="s">
        <v>2221</v>
      </c>
      <c r="C127" s="393"/>
      <c r="D127" s="393"/>
      <c r="E127" s="57"/>
      <c r="F127" s="57"/>
      <c r="G127" s="57"/>
      <c r="H127" s="57"/>
      <c r="I127" s="57"/>
      <c r="J127" s="893"/>
      <c r="K127" s="893"/>
      <c r="L127" s="893"/>
      <c r="M127" s="893"/>
      <c r="N127" s="894"/>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3408.6790853550087</v>
      </c>
      <c r="L36" s="270"/>
      <c r="M36" s="271">
        <v>6.25</v>
      </c>
      <c r="N36" s="272">
        <f t="shared" ref="N36:N41" si="0">K36/M36</f>
        <v>545.38865365680135</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50</v>
      </c>
      <c r="N37" s="272">
        <f t="shared" si="0"/>
        <v>1453.9357324184102</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7"/>
      <c r="J38" s="268"/>
      <c r="K38" s="269">
        <f>VLOOKUP(A38,EQUIPOS!A8:D165,4,FALSE)</f>
        <v>24311.378734701495</v>
      </c>
      <c r="L38" s="270"/>
      <c r="M38" s="271">
        <v>3.75</v>
      </c>
      <c r="N38" s="272">
        <f t="shared" si="0"/>
        <v>6483.0343292537318</v>
      </c>
    </row>
    <row r="39" spans="1:14">
      <c r="A39" t="s">
        <v>228</v>
      </c>
      <c r="B39" s="874" t="str">
        <f>VLOOKUP(A39,EQUIPOS!A9:D154,3,FALSE)</f>
        <v xml:space="preserve">Formaleta metálica (concreto hidráulico)
</v>
      </c>
      <c r="C39" s="875"/>
      <c r="D39" s="875"/>
      <c r="E39" s="875"/>
      <c r="F39" s="875"/>
      <c r="G39" s="875"/>
      <c r="H39" s="876"/>
      <c r="I39" s="267"/>
      <c r="J39" s="268"/>
      <c r="K39" s="269">
        <f>VLOOKUP(A39,EQUIPOS!A9:D166,4,FALSE)</f>
        <v>1790.2939988734156</v>
      </c>
      <c r="L39" s="270"/>
      <c r="M39" s="271">
        <v>6.25</v>
      </c>
      <c r="N39" s="272">
        <f t="shared" si="0"/>
        <v>286.44703981974652</v>
      </c>
    </row>
    <row r="40" spans="1:14">
      <c r="A40" t="s">
        <v>301</v>
      </c>
      <c r="B40" s="874" t="str">
        <f>VLOOKUP(A40,EQUIPOS!A10:D154,3,FALSE)</f>
        <v>Regla vibratoria, de longitud de 3 a 5 m, motor de 3600 rpm, potencia 6 HP</v>
      </c>
      <c r="C40" s="875"/>
      <c r="D40" s="875"/>
      <c r="E40" s="875"/>
      <c r="F40" s="875"/>
      <c r="G40" s="875"/>
      <c r="H40" s="876"/>
      <c r="I40" s="267"/>
      <c r="J40" s="268"/>
      <c r="K40" s="269">
        <f>VLOOKUP(A40,EQUIPOS!A10:D167,4,FALSE)</f>
        <v>8819.232369450292</v>
      </c>
      <c r="L40" s="270"/>
      <c r="M40" s="271">
        <v>6.25</v>
      </c>
      <c r="N40" s="272">
        <f t="shared" si="0"/>
        <v>1411.0771791120467</v>
      </c>
    </row>
    <row r="41" spans="1:14">
      <c r="A41" t="s">
        <v>363</v>
      </c>
      <c r="B41" s="874" t="str">
        <f>VLOOKUP(A41,EQUIPOS!A11:D155,3,FALSE)</f>
        <v>Vibrador de concreto, Motor de 3 hp a 18.000 rpm Mangueras de 4 mt</v>
      </c>
      <c r="C41" s="875"/>
      <c r="D41" s="875"/>
      <c r="E41" s="875"/>
      <c r="F41" s="875"/>
      <c r="G41" s="875"/>
      <c r="H41" s="876"/>
      <c r="I41" s="267"/>
      <c r="J41" s="268"/>
      <c r="K41" s="269">
        <f>VLOOKUP(A41,EQUIPOS!A11:D168,4,FALSE)</f>
        <v>10324.706868502937</v>
      </c>
      <c r="L41" s="270"/>
      <c r="M41" s="271">
        <v>6.25</v>
      </c>
      <c r="N41" s="272">
        <f t="shared" si="0"/>
        <v>1651.95309896047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N83*M46</f>
        <v>971.20648722881606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12803.042520450021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6577.3568615104105</v>
      </c>
      <c r="N53" s="272">
        <f>K53*M53</f>
        <v>40347.212229172655</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3762.1391336839142</v>
      </c>
      <c r="N54" s="272">
        <f>K54*M54</f>
        <v>1393.3848643273757</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953.81030647920511</v>
      </c>
      <c r="N55" s="272">
        <f>K55*M55</f>
        <v>1059.7892294213391</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2603.1940679017607</v>
      </c>
      <c r="N56" s="272">
        <f>K56*M56</f>
        <v>2892.4378532241785</v>
      </c>
    </row>
    <row r="57" spans="1:14">
      <c r="A57" s="144" t="s">
        <v>778</v>
      </c>
      <c r="B57" s="907" t="str">
        <f>VLOOKUP(A57,MATERIALES!A7:D373,3,FALSE)</f>
        <v>Antisol blanco (presentación 20 kg)</v>
      </c>
      <c r="C57" s="908" t="e">
        <f>VLOOKUP(B57,MATERIALES!B7:E373,3,FALSE)</f>
        <v>#N/A</v>
      </c>
      <c r="D57" s="908" t="e">
        <f>VLOOKUP(C57,MATERIALES!C7:F373,3,FALSE)</f>
        <v>#N/A</v>
      </c>
      <c r="E57" s="908" t="e">
        <f>VLOOKUP(D57,MATERIALES!D7:G373,3,FALSE)</f>
        <v>#N/A</v>
      </c>
      <c r="F57" s="908" t="e">
        <f>VLOOKUP(E57,MATERIALES!E7:H373,3,FALSE)</f>
        <v>#N/A</v>
      </c>
      <c r="G57" s="908" t="e">
        <f>VLOOKUP(F57,MATERIALES!F7:I373,3,FALSE)</f>
        <v>#N/A</v>
      </c>
      <c r="H57" s="908" t="e">
        <f>VLOOKUP(G57,MATERIALES!G7:J373,3,FALSE)</f>
        <v>#N/A</v>
      </c>
      <c r="I57" s="908" t="e">
        <f>VLOOKUP(H57,MATERIALES!H7:K373,3,FALSE)</f>
        <v>#N/A</v>
      </c>
      <c r="J57" s="311" t="str">
        <f>VLOOKUP(A57,MATERIALES!A11:D649,2,FALSE)</f>
        <v>kg</v>
      </c>
      <c r="K57" s="44">
        <v>1.1200000000000001</v>
      </c>
      <c r="L57" s="912">
        <f>VLOOKUP(A57,MATERIALES!A4:D373,4,FALSE)</f>
        <v>5784.2035038912672</v>
      </c>
      <c r="M57" s="913"/>
      <c r="N57" s="272">
        <f>K57*L57</f>
        <v>6478.3079243582197</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459885.12333111849</v>
      </c>
      <c r="N58" s="272">
        <f>K58*M58</f>
        <v>464483.97456442966</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516655.10666493344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2">
        <f>VLOOKUP(A66,TRANSPORTE!A5:D117,4,FALSE)</f>
        <v>1280.9994309733838</v>
      </c>
      <c r="M66" s="913"/>
      <c r="N66" s="287">
        <f>K66*L66</f>
        <v>1293.8094252831177</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1293.8094252831177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127"/>
    </row>
    <row r="83" spans="1:14" ht="15.75" thickBot="1">
      <c r="B83" s="914" t="s">
        <v>953</v>
      </c>
      <c r="C83" s="868"/>
      <c r="D83" s="868"/>
      <c r="E83" s="868"/>
      <c r="F83" s="868"/>
      <c r="G83" s="868"/>
      <c r="H83" s="868"/>
      <c r="I83" s="868"/>
      <c r="J83" s="868"/>
      <c r="K83" s="868"/>
      <c r="L83" s="868"/>
      <c r="M83" s="869"/>
      <c r="N83" s="460">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540464.02348295471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108092.80469659095</v>
      </c>
      <c r="M90" s="861"/>
      <c r="N90" s="51"/>
    </row>
    <row r="91" spans="1:14">
      <c r="B91" s="89" t="s">
        <v>973</v>
      </c>
      <c r="C91" s="90"/>
      <c r="D91" s="90"/>
      <c r="E91" s="90"/>
      <c r="F91" s="90"/>
      <c r="G91" s="90"/>
      <c r="H91" s="90"/>
      <c r="I91" s="87"/>
      <c r="J91" s="88"/>
      <c r="K91" s="304">
        <v>0.05</v>
      </c>
      <c r="L91" s="860">
        <f>N85*K91</f>
        <v>27023.201174147736</v>
      </c>
      <c r="M91" s="861"/>
      <c r="N91" s="51"/>
    </row>
    <row r="92" spans="1:14" ht="15.75" thickBot="1">
      <c r="B92" s="91" t="s">
        <v>974</v>
      </c>
      <c r="C92" s="92"/>
      <c r="D92" s="92"/>
      <c r="E92" s="92"/>
      <c r="F92" s="92"/>
      <c r="G92" s="92"/>
      <c r="H92" s="92"/>
      <c r="I92" s="93"/>
      <c r="J92" s="94"/>
      <c r="K92" s="305">
        <v>0.05</v>
      </c>
      <c r="L92" s="862">
        <f>N85*K92</f>
        <v>27023.201174147736</v>
      </c>
      <c r="M92" s="863"/>
      <c r="N92" s="51"/>
    </row>
    <row r="93" spans="1:14" ht="15.75" thickBot="1">
      <c r="B93" s="825" t="s">
        <v>953</v>
      </c>
      <c r="C93" s="826"/>
      <c r="D93" s="826"/>
      <c r="E93" s="826"/>
      <c r="F93" s="826"/>
      <c r="G93" s="826"/>
      <c r="H93" s="826"/>
      <c r="I93" s="826"/>
      <c r="J93" s="826"/>
      <c r="K93" s="826"/>
      <c r="L93" s="826"/>
      <c r="M93" s="827"/>
      <c r="N93" s="52">
        <f>L90+L91+L92</f>
        <v>162139.20704488643</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702603.23052784114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1"/>
      <c r="K125" s="891"/>
      <c r="L125" s="891"/>
      <c r="M125" s="891"/>
      <c r="N125" s="892"/>
    </row>
    <row r="126" spans="2:14" ht="15.75" customHeight="1" thickBot="1">
      <c r="B126" s="261" t="s">
        <v>2221</v>
      </c>
      <c r="C126" s="393"/>
      <c r="D126" s="393"/>
      <c r="E126" s="57"/>
      <c r="F126" s="57"/>
      <c r="G126" s="57"/>
      <c r="H126" s="57"/>
      <c r="I126" s="57"/>
      <c r="J126" s="893"/>
      <c r="K126" s="893"/>
      <c r="L126" s="893"/>
      <c r="M126" s="893"/>
      <c r="N126" s="894"/>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3408.6790853550087</v>
      </c>
      <c r="L36" s="270"/>
      <c r="M36" s="271">
        <v>6.25</v>
      </c>
      <c r="N36" s="272">
        <f t="shared" ref="N36:N41" si="0">K36/M36</f>
        <v>545.38865365680135</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72696.786620920509</v>
      </c>
      <c r="L37" s="270"/>
      <c r="M37" s="271">
        <v>50</v>
      </c>
      <c r="N37" s="272">
        <f t="shared" si="0"/>
        <v>1453.9357324184102</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7"/>
      <c r="J38" s="268"/>
      <c r="K38" s="269">
        <f>VLOOKUP(A38,EQUIPOS!A8:D165,4,FALSE)</f>
        <v>24311.378734701495</v>
      </c>
      <c r="L38" s="270"/>
      <c r="M38" s="271">
        <v>3.75</v>
      </c>
      <c r="N38" s="272">
        <f t="shared" si="0"/>
        <v>6483.0343292537318</v>
      </c>
    </row>
    <row r="39" spans="1:14">
      <c r="A39" t="s">
        <v>228</v>
      </c>
      <c r="B39" s="874" t="str">
        <f>VLOOKUP(A39,EQUIPOS!A9:D154,3,FALSE)</f>
        <v xml:space="preserve">Formaleta metálica (concreto hidráulico)
</v>
      </c>
      <c r="C39" s="875"/>
      <c r="D39" s="875"/>
      <c r="E39" s="875"/>
      <c r="F39" s="875"/>
      <c r="G39" s="875"/>
      <c r="H39" s="876"/>
      <c r="I39" s="267"/>
      <c r="J39" s="268"/>
      <c r="K39" s="269">
        <f>VLOOKUP(A39,EQUIPOS!A9:D166,4,FALSE)</f>
        <v>1790.2939988734156</v>
      </c>
      <c r="L39" s="270"/>
      <c r="M39" s="271">
        <v>6.25</v>
      </c>
      <c r="N39" s="272">
        <f t="shared" si="0"/>
        <v>286.44703981974652</v>
      </c>
    </row>
    <row r="40" spans="1:14">
      <c r="A40" t="s">
        <v>301</v>
      </c>
      <c r="B40" s="874" t="str">
        <f>VLOOKUP(A40,EQUIPOS!A10:D154,3,FALSE)</f>
        <v>Regla vibratoria, de longitud de 3 a 5 m, motor de 3600 rpm, potencia 6 HP</v>
      </c>
      <c r="C40" s="875"/>
      <c r="D40" s="875"/>
      <c r="E40" s="875"/>
      <c r="F40" s="875"/>
      <c r="G40" s="875"/>
      <c r="H40" s="876"/>
      <c r="I40" s="267"/>
      <c r="J40" s="268"/>
      <c r="K40" s="269">
        <f>VLOOKUP(A40,EQUIPOS!A10:D167,4,FALSE)</f>
        <v>8819.232369450292</v>
      </c>
      <c r="L40" s="270"/>
      <c r="M40" s="271">
        <v>6.25</v>
      </c>
      <c r="N40" s="272">
        <f t="shared" si="0"/>
        <v>1411.0771791120467</v>
      </c>
    </row>
    <row r="41" spans="1:14">
      <c r="A41" t="s">
        <v>363</v>
      </c>
      <c r="B41" s="874" t="str">
        <f>VLOOKUP(A41,EQUIPOS!A11:D155,3,FALSE)</f>
        <v>Vibrador de concreto, Motor de 3 hp a 18.000 rpm Mangueras de 4 mt</v>
      </c>
      <c r="C41" s="875"/>
      <c r="D41" s="875"/>
      <c r="E41" s="875"/>
      <c r="F41" s="875"/>
      <c r="G41" s="875"/>
      <c r="H41" s="876"/>
      <c r="I41" s="267"/>
      <c r="J41" s="268"/>
      <c r="K41" s="269">
        <f>VLOOKUP(A41,EQUIPOS!A11:D168,4,FALSE)</f>
        <v>10324.706868502937</v>
      </c>
      <c r="L41" s="270"/>
      <c r="M41" s="271">
        <v>6.25</v>
      </c>
      <c r="N41" s="272">
        <f t="shared" si="0"/>
        <v>1651.95309896047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N83*M46</f>
        <v>971.20648722881606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12803.042520450021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6577.3568615104105</v>
      </c>
      <c r="N53" s="272">
        <f>K53*M53</f>
        <v>40347.212229172655</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8977.2015162948192</v>
      </c>
      <c r="N54" s="272">
        <f>K54*M54</f>
        <v>10054.465698250198</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3762.1391336839142</v>
      </c>
      <c r="N55" s="272">
        <f>K55*M55</f>
        <v>1393.3848643273757</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953.81030647920511</v>
      </c>
      <c r="N56" s="272">
        <f>K56*M56</f>
        <v>1059.7892294213391</v>
      </c>
    </row>
    <row r="57" spans="1:14">
      <c r="A57" s="144" t="s">
        <v>646</v>
      </c>
      <c r="B57" s="907" t="str">
        <f>VLOOKUP(A57,MATERIALES!A7:D373,3,FALSE)</f>
        <v>Sello de silicona o sellador autonivelante</v>
      </c>
      <c r="C57" s="908" t="e">
        <f>VLOOKUP(B57,MATERIALES!B7:E373,3,FALSE)</f>
        <v>#N/A</v>
      </c>
      <c r="D57" s="908" t="e">
        <f>VLOOKUP(C57,MATERIALES!C7:F373,3,FALSE)</f>
        <v>#N/A</v>
      </c>
      <c r="E57" s="908" t="e">
        <f>VLOOKUP(D57,MATERIALES!D7:G373,3,FALSE)</f>
        <v>#N/A</v>
      </c>
      <c r="F57" s="908" t="e">
        <f>VLOOKUP(E57,MATERIALES!E7:H373,3,FALSE)</f>
        <v>#N/A</v>
      </c>
      <c r="G57" s="908" t="e">
        <f>VLOOKUP(F57,MATERIALES!F7:I373,3,FALSE)</f>
        <v>#N/A</v>
      </c>
      <c r="H57" s="908" t="e">
        <f>VLOOKUP(G57,MATERIALES!G7:J373,3,FALSE)</f>
        <v>#N/A</v>
      </c>
      <c r="I57" s="908" t="e">
        <f>VLOOKUP(H57,MATERIALES!H7:K373,3,FALSE)</f>
        <v>#N/A</v>
      </c>
      <c r="J57" s="311" t="s">
        <v>144</v>
      </c>
      <c r="K57" s="44">
        <v>1.1111111111111112</v>
      </c>
      <c r="L57" s="912">
        <f>VLOOKUP(A57,MATERIALES!A4:D373,4,FALSE)</f>
        <v>2603.1940679017607</v>
      </c>
      <c r="M57" s="913"/>
      <c r="N57" s="272">
        <f>K57*L57</f>
        <v>2892.4378532241785</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5784.2035038912672</v>
      </c>
      <c r="N58" s="272">
        <f>K58*M58</f>
        <v>6478.3079243582197</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459885.12333111849</v>
      </c>
      <c r="N59" s="272">
        <f>K59*M59</f>
        <v>464483.97456442966</v>
      </c>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526709.5723631836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2">
        <f>VLOOKUP(A66,TRANSPORTE!A5:D117,4,FALSE)</f>
        <v>1280.9994309733838</v>
      </c>
      <c r="M66" s="913"/>
      <c r="N66" s="287">
        <f>K66*L66</f>
        <v>1293.8094252831177</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1293.8094252831177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45"/>
    </row>
    <row r="83" spans="1:14" ht="15.75" thickBot="1">
      <c r="B83" s="914" t="s">
        <v>953</v>
      </c>
      <c r="C83" s="868"/>
      <c r="D83" s="868"/>
      <c r="E83" s="868"/>
      <c r="F83" s="868"/>
      <c r="G83" s="868"/>
      <c r="H83" s="868"/>
      <c r="I83" s="868"/>
      <c r="J83" s="868"/>
      <c r="K83" s="868"/>
      <c r="L83" s="868"/>
      <c r="M83" s="869"/>
      <c r="N83" s="301">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550518.48918120482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110103.69783624097</v>
      </c>
      <c r="M90" s="861"/>
      <c r="N90" s="51"/>
    </row>
    <row r="91" spans="1:14">
      <c r="B91" s="89" t="s">
        <v>973</v>
      </c>
      <c r="C91" s="90"/>
      <c r="D91" s="90"/>
      <c r="E91" s="90"/>
      <c r="F91" s="90"/>
      <c r="G91" s="90"/>
      <c r="H91" s="90"/>
      <c r="I91" s="87"/>
      <c r="J91" s="88"/>
      <c r="K91" s="304">
        <v>0.05</v>
      </c>
      <c r="L91" s="860">
        <f>N85*K91</f>
        <v>27525.924459060243</v>
      </c>
      <c r="M91" s="861"/>
      <c r="N91" s="51"/>
    </row>
    <row r="92" spans="1:14" ht="15.75" thickBot="1">
      <c r="B92" s="91" t="s">
        <v>974</v>
      </c>
      <c r="C92" s="92"/>
      <c r="D92" s="92"/>
      <c r="E92" s="92"/>
      <c r="F92" s="92"/>
      <c r="G92" s="92"/>
      <c r="H92" s="92"/>
      <c r="I92" s="93"/>
      <c r="J92" s="94"/>
      <c r="K92" s="305">
        <v>0.05</v>
      </c>
      <c r="L92" s="862">
        <f>N85*K92</f>
        <v>27525.924459060243</v>
      </c>
      <c r="M92" s="863"/>
      <c r="N92" s="51"/>
    </row>
    <row r="93" spans="1:14" ht="15.75" thickBot="1">
      <c r="B93" s="825" t="s">
        <v>953</v>
      </c>
      <c r="C93" s="826"/>
      <c r="D93" s="826"/>
      <c r="E93" s="826"/>
      <c r="F93" s="826"/>
      <c r="G93" s="826"/>
      <c r="H93" s="826"/>
      <c r="I93" s="826"/>
      <c r="J93" s="826"/>
      <c r="K93" s="826"/>
      <c r="L93" s="826"/>
      <c r="M93" s="827"/>
      <c r="N93" s="52">
        <f>L90+L91+L92</f>
        <v>165155.54675436145</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715674.03593556629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1"/>
      <c r="K125" s="891"/>
      <c r="L125" s="891"/>
      <c r="M125" s="891"/>
      <c r="N125" s="892"/>
    </row>
    <row r="126" spans="2:14" ht="15.75" customHeight="1" thickBot="1">
      <c r="B126" s="261" t="s">
        <v>2221</v>
      </c>
      <c r="C126" s="393"/>
      <c r="D126" s="393"/>
      <c r="E126" s="57"/>
      <c r="F126" s="57"/>
      <c r="G126" s="57"/>
      <c r="H126" s="57"/>
      <c r="I126" s="57"/>
      <c r="J126" s="893"/>
      <c r="K126" s="893"/>
      <c r="L126" s="893"/>
      <c r="M126" s="893"/>
      <c r="N126" s="894"/>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29.25" customHeight="1" thickBot="1">
      <c r="A31" s="157" t="s">
        <v>1845</v>
      </c>
      <c r="B31" s="80" t="s">
        <v>1093</v>
      </c>
      <c r="C31" s="967" t="s">
        <v>1625</v>
      </c>
      <c r="D31" s="968"/>
      <c r="E31" s="968"/>
      <c r="F31" s="968"/>
      <c r="G31" s="968"/>
      <c r="H31" s="968"/>
      <c r="I31" s="968"/>
      <c r="J31" s="968"/>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c r="C42" s="883"/>
      <c r="D42" s="883"/>
      <c r="E42" s="38"/>
      <c r="F42" s="39"/>
      <c r="G42" s="39"/>
      <c r="H42" s="40"/>
      <c r="I42" s="36"/>
      <c r="J42" s="37"/>
      <c r="K42" s="279"/>
      <c r="L42" s="276"/>
      <c r="M42" s="401"/>
      <c r="N42" s="344"/>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773.06787888715212</v>
      </c>
      <c r="N49" s="272">
        <f>K49*M49</f>
        <v>773.06787888715212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773.06787888715212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773.06787888715212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154.61357577743044</v>
      </c>
      <c r="M83" s="861"/>
      <c r="N83" s="51"/>
    </row>
    <row r="84" spans="1:14">
      <c r="B84" s="89" t="s">
        <v>973</v>
      </c>
      <c r="C84" s="90"/>
      <c r="D84" s="90"/>
      <c r="E84" s="90"/>
      <c r="F84" s="90"/>
      <c r="G84" s="90"/>
      <c r="H84" s="90"/>
      <c r="I84" s="87"/>
      <c r="J84" s="88"/>
      <c r="K84" s="304">
        <v>0.05</v>
      </c>
      <c r="L84" s="860">
        <f>N78*K84</f>
        <v>38.65339394435761</v>
      </c>
      <c r="M84" s="861"/>
      <c r="N84" s="51"/>
    </row>
    <row r="85" spans="1:14" ht="15.75" thickBot="1">
      <c r="B85" s="91" t="s">
        <v>974</v>
      </c>
      <c r="C85" s="92"/>
      <c r="D85" s="92"/>
      <c r="E85" s="92"/>
      <c r="F85" s="92"/>
      <c r="G85" s="92"/>
      <c r="H85" s="92"/>
      <c r="I85" s="93"/>
      <c r="J85" s="94"/>
      <c r="K85" s="305">
        <v>0.05</v>
      </c>
      <c r="L85" s="862">
        <f>N78*K85</f>
        <v>38.65339394435761</v>
      </c>
      <c r="M85" s="863"/>
      <c r="N85" s="51"/>
    </row>
    <row r="86" spans="1:14" ht="15.75" thickBot="1">
      <c r="B86" s="825" t="s">
        <v>953</v>
      </c>
      <c r="C86" s="826"/>
      <c r="D86" s="826"/>
      <c r="E86" s="826"/>
      <c r="F86" s="826"/>
      <c r="G86" s="826"/>
      <c r="H86" s="826"/>
      <c r="I86" s="826"/>
      <c r="J86" s="826"/>
      <c r="K86" s="826"/>
      <c r="L86" s="826"/>
      <c r="M86" s="827"/>
      <c r="N86" s="52">
        <f>L83+L84+L85</f>
        <v>231.92036366614568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1004.9882425532978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9.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1626</v>
      </c>
      <c r="C31" s="967" t="s">
        <v>2040</v>
      </c>
      <c r="D31" s="968"/>
      <c r="E31" s="968"/>
      <c r="F31" s="968"/>
      <c r="G31" s="968"/>
      <c r="H31" s="968"/>
      <c r="I31" s="968"/>
      <c r="J31" s="968"/>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c r="C42" s="883"/>
      <c r="D42" s="883"/>
      <c r="E42" s="38"/>
      <c r="F42" s="39"/>
      <c r="G42" s="39"/>
      <c r="H42" s="40"/>
      <c r="I42" s="36"/>
      <c r="J42" s="37"/>
      <c r="K42" s="279"/>
      <c r="L42" s="276"/>
      <c r="M42" s="401"/>
      <c r="N42" s="344"/>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908.90365632496264</v>
      </c>
      <c r="N49" s="272">
        <f>K49*M49</f>
        <v>908.90365632496264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908.90365632496264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908.90365632496264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181.78073126499254</v>
      </c>
      <c r="M83" s="861"/>
      <c r="N83" s="51"/>
    </row>
    <row r="84" spans="1:14">
      <c r="B84" s="89" t="s">
        <v>973</v>
      </c>
      <c r="C84" s="90"/>
      <c r="D84" s="90"/>
      <c r="E84" s="90"/>
      <c r="F84" s="90"/>
      <c r="G84" s="90"/>
      <c r="H84" s="90"/>
      <c r="I84" s="87"/>
      <c r="J84" s="88"/>
      <c r="K84" s="304">
        <v>0.05</v>
      </c>
      <c r="L84" s="860">
        <f>N78*K84</f>
        <v>45.445182816248135</v>
      </c>
      <c r="M84" s="861"/>
      <c r="N84" s="51"/>
    </row>
    <row r="85" spans="1:14" ht="15.75" thickBot="1">
      <c r="B85" s="91" t="s">
        <v>974</v>
      </c>
      <c r="C85" s="92"/>
      <c r="D85" s="92"/>
      <c r="E85" s="92"/>
      <c r="F85" s="92"/>
      <c r="G85" s="92"/>
      <c r="H85" s="92"/>
      <c r="I85" s="93"/>
      <c r="J85" s="94"/>
      <c r="K85" s="305">
        <v>0.05</v>
      </c>
      <c r="L85" s="862">
        <f>N78*K85</f>
        <v>45.445182816248135</v>
      </c>
      <c r="M85" s="863"/>
      <c r="N85" s="51"/>
    </row>
    <row r="86" spans="1:14" ht="15.75" thickBot="1">
      <c r="B86" s="825" t="s">
        <v>953</v>
      </c>
      <c r="C86" s="826"/>
      <c r="D86" s="826"/>
      <c r="E86" s="826"/>
      <c r="F86" s="826"/>
      <c r="G86" s="826"/>
      <c r="H86" s="826"/>
      <c r="I86" s="826"/>
      <c r="J86" s="826"/>
      <c r="K86" s="826"/>
      <c r="L86" s="826"/>
      <c r="M86" s="827"/>
      <c r="N86" s="52">
        <f>L83+L84+L85</f>
        <v>272.67109689748878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1181.5747532224514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41.25" customHeight="1" thickBot="1">
      <c r="A31" t="s">
        <v>1845</v>
      </c>
      <c r="B31" s="80" t="s">
        <v>1627</v>
      </c>
      <c r="C31" s="967" t="s">
        <v>2041</v>
      </c>
      <c r="D31" s="968"/>
      <c r="E31" s="968"/>
      <c r="F31" s="968"/>
      <c r="G31" s="968"/>
      <c r="H31" s="968"/>
      <c r="I31" s="968"/>
      <c r="J31" s="968"/>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c r="C42" s="883"/>
      <c r="D42" s="883"/>
      <c r="E42" s="38"/>
      <c r="F42" s="39"/>
      <c r="G42" s="39"/>
      <c r="H42" s="40"/>
      <c r="I42" s="36"/>
      <c r="J42" s="37"/>
      <c r="K42" s="279"/>
      <c r="L42" s="276"/>
      <c r="M42" s="401"/>
      <c r="N42" s="344"/>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429.70056747498398</v>
      </c>
      <c r="N49" s="272">
        <f>K49*M49</f>
        <v>429.70056747498398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429.70056747498398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429.70056747498398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85.940113494996808</v>
      </c>
      <c r="M83" s="861"/>
      <c r="N83" s="51"/>
    </row>
    <row r="84" spans="1:14">
      <c r="B84" s="89" t="s">
        <v>973</v>
      </c>
      <c r="C84" s="90"/>
      <c r="D84" s="90"/>
      <c r="E84" s="90"/>
      <c r="F84" s="90"/>
      <c r="G84" s="90"/>
      <c r="H84" s="90"/>
      <c r="I84" s="87"/>
      <c r="J84" s="88"/>
      <c r="K84" s="304">
        <v>0.05</v>
      </c>
      <c r="L84" s="860">
        <f>N78*K84</f>
        <v>21.485028373749202</v>
      </c>
      <c r="M84" s="861"/>
      <c r="N84" s="51"/>
    </row>
    <row r="85" spans="1:14" ht="15.75" thickBot="1">
      <c r="B85" s="91" t="s">
        <v>974</v>
      </c>
      <c r="C85" s="92"/>
      <c r="D85" s="92"/>
      <c r="E85" s="92"/>
      <c r="F85" s="92"/>
      <c r="G85" s="92"/>
      <c r="H85" s="92"/>
      <c r="I85" s="93"/>
      <c r="J85" s="94"/>
      <c r="K85" s="305">
        <v>0.05</v>
      </c>
      <c r="L85" s="862">
        <f>N78*K85</f>
        <v>21.485028373749202</v>
      </c>
      <c r="M85" s="863"/>
      <c r="N85" s="51"/>
    </row>
    <row r="86" spans="1:14" ht="15.75" thickBot="1">
      <c r="B86" s="825" t="s">
        <v>953</v>
      </c>
      <c r="C86" s="826"/>
      <c r="D86" s="826"/>
      <c r="E86" s="826"/>
      <c r="F86" s="826"/>
      <c r="G86" s="826"/>
      <c r="H86" s="826"/>
      <c r="I86" s="826"/>
      <c r="J86" s="826"/>
      <c r="K86" s="826"/>
      <c r="L86" s="826"/>
      <c r="M86" s="827"/>
      <c r="N86" s="52">
        <f>L83+L84+L85</f>
        <v>128.91017024249521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558.6107377174792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22" zoomScale="78" zoomScaleNormal="78" workbookViewId="0">
      <selection activeCell="K37" sqref="K37"/>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3408.6790853550087</v>
      </c>
      <c r="L36" s="270"/>
      <c r="M36" s="271">
        <v>30</v>
      </c>
      <c r="N36" s="272">
        <f>K36/M36</f>
        <v>113.62263617850029</v>
      </c>
    </row>
    <row r="37" spans="1:14">
      <c r="A37" t="s">
        <v>363</v>
      </c>
      <c r="B37" s="874" t="str">
        <f>VLOOKUP(A37,EQUIPOS!A7:D154,3,FALSE)</f>
        <v>Vibrador de concreto, Motor de 3 hp a 18.000 rpm Mangueras de 4 mt</v>
      </c>
      <c r="C37" s="875"/>
      <c r="D37" s="875"/>
      <c r="E37" s="875"/>
      <c r="F37" s="875"/>
      <c r="G37" s="875"/>
      <c r="H37" s="876"/>
      <c r="I37" s="267"/>
      <c r="J37" s="268"/>
      <c r="K37" s="269">
        <f>VLOOKUP(A37,EQUIPOS!A7:D164,4,FALSE)</f>
        <v>10324.706868502937</v>
      </c>
      <c r="L37" s="270"/>
      <c r="M37" s="271">
        <v>30</v>
      </c>
      <c r="N37" s="272">
        <f>K37/M37</f>
        <v>344.15689561676459</v>
      </c>
    </row>
    <row r="38" spans="1:14">
      <c r="A38" t="s">
        <v>228</v>
      </c>
      <c r="B38" s="874" t="str">
        <f>VLOOKUP(A38,EQUIPOS!A8:D154,3,FALSE)</f>
        <v xml:space="preserve">Formaleta metálica (concreto hidráulico)
</v>
      </c>
      <c r="C38" s="875"/>
      <c r="D38" s="875"/>
      <c r="E38" s="875"/>
      <c r="F38" s="875"/>
      <c r="G38" s="875"/>
      <c r="H38" s="876"/>
      <c r="I38" s="877"/>
      <c r="J38" s="878"/>
      <c r="K38" s="269">
        <f>VLOOKUP(A38,EQUIPOS!A8:D165,4,FALSE)</f>
        <v>1790.2939988734156</v>
      </c>
      <c r="L38" s="879">
        <v>0.33329999999999999</v>
      </c>
      <c r="M38" s="880"/>
      <c r="N38" s="272">
        <f>K38/L38</f>
        <v>5371.4191385341001</v>
      </c>
    </row>
    <row r="39" spans="1:14">
      <c r="B39" s="874"/>
      <c r="C39" s="875"/>
      <c r="D39" s="875"/>
      <c r="E39" s="875"/>
      <c r="F39" s="875"/>
      <c r="G39" s="875"/>
      <c r="H39" s="876"/>
      <c r="I39" s="36"/>
      <c r="J39" s="37"/>
      <c r="K39" s="269"/>
      <c r="L39" s="276"/>
      <c r="M39" s="277"/>
      <c r="N39" s="272"/>
    </row>
    <row r="40" spans="1:14">
      <c r="B40" s="320"/>
      <c r="C40" s="321"/>
      <c r="D40" s="321"/>
      <c r="E40" s="323"/>
      <c r="F40" s="323"/>
      <c r="G40" s="323"/>
      <c r="H40" s="125"/>
      <c r="I40" s="36"/>
      <c r="J40" s="37"/>
      <c r="K40" s="274"/>
      <c r="L40" s="276"/>
      <c r="M40" s="277"/>
      <c r="N40" s="278"/>
    </row>
    <row r="41" spans="1:14">
      <c r="B41" s="882" t="s">
        <v>952</v>
      </c>
      <c r="C41" s="883"/>
      <c r="D41" s="883"/>
      <c r="E41" s="38"/>
      <c r="F41" s="39"/>
      <c r="G41" s="39"/>
      <c r="H41" s="40"/>
      <c r="I41" s="36"/>
      <c r="J41" s="37"/>
      <c r="K41" s="279"/>
      <c r="L41" s="276"/>
      <c r="M41" s="401">
        <v>0.1</v>
      </c>
      <c r="N41" s="344">
        <f>N72*M41</f>
        <v>224.88926817266997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6054.0879385020353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459885.12333111849</v>
      </c>
      <c r="N48" s="272">
        <f>K48*M48</f>
        <v>464483.97456442966</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7"/>
      <c r="C51" s="908"/>
      <c r="D51" s="908"/>
      <c r="E51" s="908"/>
      <c r="F51" s="908"/>
      <c r="G51" s="908"/>
      <c r="H51" s="908"/>
      <c r="I51" s="878"/>
      <c r="J51" s="42"/>
      <c r="K51" s="44"/>
      <c r="L51" s="909"/>
      <c r="M51" s="910"/>
      <c r="N51" s="45"/>
    </row>
    <row r="52" spans="1:14" ht="15.75" thickBot="1">
      <c r="B52" s="825" t="s">
        <v>953</v>
      </c>
      <c r="C52" s="826"/>
      <c r="D52" s="826"/>
      <c r="E52" s="826"/>
      <c r="F52" s="826"/>
      <c r="G52" s="826"/>
      <c r="H52" s="826"/>
      <c r="I52" s="826"/>
      <c r="J52" s="826"/>
      <c r="K52" s="826"/>
      <c r="L52" s="826"/>
      <c r="M52" s="827"/>
      <c r="N52" s="394">
        <f>SUM(N48:N51)</f>
        <v>464483.97456442966</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11" t="s">
        <v>961</v>
      </c>
      <c r="M56" s="890"/>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2">
        <f>VLOOKUP(A57,TRANSPORTE!A5:D117,4,FALSE)</f>
        <v>1280.9994309733838</v>
      </c>
      <c r="M57" s="913"/>
      <c r="N57" s="287">
        <f>K57*L57</f>
        <v>1293.8094252831177</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3"/>
      <c r="M61" s="904"/>
      <c r="N61" s="127"/>
    </row>
    <row r="62" spans="1:14" ht="15.75" thickBot="1">
      <c r="B62" s="914" t="s">
        <v>953</v>
      </c>
      <c r="C62" s="868"/>
      <c r="D62" s="868"/>
      <c r="E62" s="868"/>
      <c r="F62" s="868"/>
      <c r="G62" s="868"/>
      <c r="H62" s="868"/>
      <c r="I62" s="868"/>
      <c r="J62" s="868"/>
      <c r="K62" s="868"/>
      <c r="L62" s="868"/>
      <c r="M62" s="869"/>
      <c r="N62" s="104">
        <f>SUM(N57:N61)</f>
        <v>1293.8094252831177</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4" t="s">
        <v>963</v>
      </c>
      <c r="C66" s="865"/>
      <c r="D66" s="865"/>
      <c r="E66" s="865"/>
      <c r="F66" s="865"/>
      <c r="G66" s="865"/>
      <c r="H66" s="865"/>
      <c r="I66" s="73" t="s">
        <v>964</v>
      </c>
      <c r="J66" s="75" t="s">
        <v>1410</v>
      </c>
      <c r="K66" s="74" t="s">
        <v>966</v>
      </c>
      <c r="L66" s="866" t="s">
        <v>950</v>
      </c>
      <c r="M66" s="867"/>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1"/>
      <c r="C71" s="902"/>
      <c r="D71" s="902"/>
      <c r="E71" s="902"/>
      <c r="F71" s="902"/>
      <c r="G71" s="902"/>
      <c r="H71" s="902"/>
      <c r="I71" s="126"/>
      <c r="J71" s="126"/>
      <c r="K71" s="126"/>
      <c r="L71" s="915"/>
      <c r="M71" s="915"/>
      <c r="N71" s="45"/>
    </row>
    <row r="72" spans="1:15" ht="15.75" thickBot="1">
      <c r="B72" s="914" t="s">
        <v>953</v>
      </c>
      <c r="C72" s="868"/>
      <c r="D72" s="868"/>
      <c r="E72" s="868"/>
      <c r="F72" s="868"/>
      <c r="G72" s="868"/>
      <c r="H72" s="868"/>
      <c r="I72" s="868"/>
      <c r="J72" s="868"/>
      <c r="K72" s="868"/>
      <c r="L72" s="868"/>
      <c r="M72" s="869"/>
      <c r="N72" s="301">
        <f>SUM(N67:N71)</f>
        <v>2248.8926817266997</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N43+N52+N62+N72</f>
        <v>474080.76460994151</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0" t="s">
        <v>969</v>
      </c>
      <c r="C78" s="871"/>
      <c r="D78" s="871"/>
      <c r="E78" s="871"/>
      <c r="F78" s="871"/>
      <c r="G78" s="871"/>
      <c r="H78" s="871"/>
      <c r="I78" s="314"/>
      <c r="J78" s="334"/>
      <c r="K78" s="302" t="s">
        <v>970</v>
      </c>
      <c r="L78" s="872" t="s">
        <v>971</v>
      </c>
      <c r="M78" s="873"/>
      <c r="N78" s="303"/>
    </row>
    <row r="79" spans="1:15">
      <c r="B79" s="858" t="s">
        <v>972</v>
      </c>
      <c r="C79" s="859"/>
      <c r="D79" s="859"/>
      <c r="E79" s="859"/>
      <c r="F79" s="859"/>
      <c r="G79" s="859"/>
      <c r="H79" s="859"/>
      <c r="I79" s="87"/>
      <c r="J79" s="88"/>
      <c r="K79" s="304">
        <v>0.2</v>
      </c>
      <c r="L79" s="860">
        <f>N74*K79</f>
        <v>94816.152921988309</v>
      </c>
      <c r="M79" s="861"/>
      <c r="N79" s="51"/>
    </row>
    <row r="80" spans="1:15">
      <c r="B80" s="89" t="s">
        <v>973</v>
      </c>
      <c r="C80" s="90"/>
      <c r="D80" s="90"/>
      <c r="E80" s="90"/>
      <c r="F80" s="90"/>
      <c r="G80" s="90"/>
      <c r="H80" s="90"/>
      <c r="I80" s="87"/>
      <c r="J80" s="88"/>
      <c r="K80" s="304">
        <v>0.05</v>
      </c>
      <c r="L80" s="860">
        <f>N74*K80</f>
        <v>23704.038230497077</v>
      </c>
      <c r="M80" s="861"/>
      <c r="N80" s="51"/>
    </row>
    <row r="81" spans="1:14" ht="15.75" thickBot="1">
      <c r="B81" s="91" t="s">
        <v>974</v>
      </c>
      <c r="C81" s="92"/>
      <c r="D81" s="92"/>
      <c r="E81" s="92"/>
      <c r="F81" s="92"/>
      <c r="G81" s="92"/>
      <c r="H81" s="92"/>
      <c r="I81" s="93"/>
      <c r="J81" s="94"/>
      <c r="K81" s="305">
        <v>0.05</v>
      </c>
      <c r="L81" s="862">
        <f>N74*K81</f>
        <v>23704.038230497077</v>
      </c>
      <c r="M81" s="863"/>
      <c r="N81" s="51"/>
    </row>
    <row r="82" spans="1:14" ht="15.75" thickBot="1">
      <c r="B82" s="825" t="s">
        <v>953</v>
      </c>
      <c r="C82" s="826"/>
      <c r="D82" s="826"/>
      <c r="E82" s="826"/>
      <c r="F82" s="826"/>
      <c r="G82" s="826"/>
      <c r="H82" s="826"/>
      <c r="I82" s="826"/>
      <c r="J82" s="826"/>
      <c r="K82" s="826"/>
      <c r="L82" s="826"/>
      <c r="M82" s="827"/>
      <c r="N82" s="52">
        <f>L79+L80+L81</f>
        <v>142224.22938298245</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616304.99399292399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8453.0358696807289</v>
      </c>
      <c r="L36" s="270"/>
      <c r="M36" s="271">
        <v>37.5</v>
      </c>
      <c r="N36" s="272">
        <f>K36/M36</f>
        <v>225.41428985815276</v>
      </c>
    </row>
    <row r="37" spans="1:14">
      <c r="B37" s="874"/>
      <c r="C37" s="875"/>
      <c r="D37" s="875"/>
      <c r="E37" s="881"/>
      <c r="F37" s="875"/>
      <c r="G37" s="875"/>
      <c r="H37" s="876"/>
      <c r="I37" s="36"/>
      <c r="J37" s="37"/>
      <c r="K37" s="274"/>
      <c r="L37" s="276"/>
      <c r="M37" s="277"/>
      <c r="N37" s="278"/>
    </row>
    <row r="38" spans="1:14">
      <c r="B38" s="882" t="s">
        <v>952</v>
      </c>
      <c r="C38" s="883"/>
      <c r="D38" s="883"/>
      <c r="E38" s="38"/>
      <c r="F38" s="39"/>
      <c r="G38" s="39"/>
      <c r="H38" s="40"/>
      <c r="I38" s="36"/>
      <c r="J38" s="37"/>
      <c r="K38" s="279"/>
      <c r="L38" s="276"/>
      <c r="M38" s="469">
        <v>0.1</v>
      </c>
      <c r="N38" s="344">
        <f>N72*M38</f>
        <v>1079.468487228816</v>
      </c>
    </row>
    <row r="39" spans="1:14" ht="15.75" thickBot="1">
      <c r="B39" s="874"/>
      <c r="C39" s="875"/>
      <c r="D39" s="875"/>
      <c r="E39" s="875"/>
      <c r="F39" s="875"/>
      <c r="G39" s="875"/>
      <c r="H39" s="876"/>
      <c r="I39" s="884"/>
      <c r="J39" s="885"/>
      <c r="K39" s="41"/>
      <c r="L39" s="886"/>
      <c r="M39" s="887"/>
      <c r="N39" s="105"/>
    </row>
    <row r="40" spans="1:14" ht="15.75" thickBot="1">
      <c r="B40" s="825" t="s">
        <v>953</v>
      </c>
      <c r="C40" s="826"/>
      <c r="D40" s="826"/>
      <c r="E40" s="826"/>
      <c r="F40" s="826"/>
      <c r="G40" s="826"/>
      <c r="H40" s="826"/>
      <c r="I40" s="826"/>
      <c r="J40" s="826"/>
      <c r="K40" s="826"/>
      <c r="L40" s="826"/>
      <c r="M40" s="827"/>
      <c r="N40" s="394">
        <f>SUM(N36:N39)</f>
        <v>1304.8827770869689</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0" t="s">
        <v>944</v>
      </c>
      <c r="C44" s="871"/>
      <c r="D44" s="871"/>
      <c r="E44" s="871"/>
      <c r="F44" s="871"/>
      <c r="G44" s="871"/>
      <c r="H44" s="871"/>
      <c r="I44" s="905"/>
      <c r="J44" s="315" t="s">
        <v>945</v>
      </c>
      <c r="K44" s="85" t="s">
        <v>946</v>
      </c>
      <c r="L44" s="906" t="s">
        <v>955</v>
      </c>
      <c r="M44" s="905"/>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35489.719588905566</v>
      </c>
      <c r="N45" s="272">
        <f>K45*M45</f>
        <v>36554.411176572736</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37513.7619811763</v>
      </c>
      <c r="N46" s="272">
        <f>K46*M46</f>
        <v>375.13761981176299</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39985.060882971047</v>
      </c>
      <c r="N47" s="272">
        <f>K47*M47</f>
        <v>1999.2530441485524</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377108.75835997827</v>
      </c>
      <c r="N48" s="272">
        <f>K48*M48</f>
        <v>3771.0875835997826</v>
      </c>
    </row>
    <row r="49" spans="1:14" ht="15.75" thickBot="1">
      <c r="B49" s="309"/>
      <c r="C49" s="310"/>
      <c r="D49" s="310"/>
      <c r="E49" s="310"/>
      <c r="F49" s="310"/>
      <c r="G49" s="310"/>
      <c r="H49" s="310"/>
      <c r="I49" s="310"/>
      <c r="J49" s="126"/>
      <c r="K49" s="126"/>
      <c r="L49" s="325"/>
      <c r="M49" s="324"/>
      <c r="N49" s="127"/>
    </row>
    <row r="50" spans="1:14" ht="15.75" thickBot="1">
      <c r="B50" s="825" t="s">
        <v>953</v>
      </c>
      <c r="C50" s="826"/>
      <c r="D50" s="826"/>
      <c r="E50" s="826"/>
      <c r="F50" s="826"/>
      <c r="G50" s="826"/>
      <c r="H50" s="826"/>
      <c r="I50" s="826"/>
      <c r="J50" s="826"/>
      <c r="K50" s="826"/>
      <c r="L50" s="826"/>
      <c r="M50" s="827"/>
      <c r="N50" s="394">
        <f>SUM(N45:N49)</f>
        <v>42699.889424132831</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11" t="s">
        <v>961</v>
      </c>
      <c r="M54" s="890"/>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2">
        <f>VLOOKUP(A55,TRANSPORTE!A5:D117,4,FALSE)</f>
        <v>1280.9994309733838</v>
      </c>
      <c r="M55" s="913"/>
      <c r="N55" s="287">
        <f>K55*L55</f>
        <v>1178.5194764955131</v>
      </c>
    </row>
    <row r="56" spans="1:14">
      <c r="A56" t="s">
        <v>1227</v>
      </c>
      <c r="B56" s="46" t="str">
        <f>VLOOKUP(A56,TRANSPORTE!A6:D117,3,FALSE)</f>
        <v>Transporte de Arena</v>
      </c>
      <c r="C56" s="47"/>
      <c r="D56" s="47"/>
      <c r="E56" s="47"/>
      <c r="F56" s="47"/>
      <c r="G56" s="47"/>
      <c r="H56" s="311" t="s">
        <v>1468</v>
      </c>
      <c r="I56" s="279">
        <v>0.01</v>
      </c>
      <c r="J56" s="286">
        <v>1</v>
      </c>
      <c r="K56" s="279">
        <f>I56*J56</f>
        <v>0.01</v>
      </c>
      <c r="L56" s="912">
        <f>VLOOKUP(A56,TRANSPORTE!A6:D117,4,FALSE)</f>
        <v>1246.4241458005358</v>
      </c>
      <c r="M56" s="913"/>
      <c r="N56" s="287">
        <f>K56*L56</f>
        <v>12.464241458005359</v>
      </c>
    </row>
    <row r="57" spans="1:14">
      <c r="A57" t="s">
        <v>1227</v>
      </c>
      <c r="B57" s="46" t="str">
        <f>VLOOKUP(A57,TRANSPORTE!A6:D117,3,FALSE)</f>
        <v>Transporte de Arena</v>
      </c>
      <c r="C57" s="47"/>
      <c r="D57" s="47"/>
      <c r="E57" s="47"/>
      <c r="F57" s="47"/>
      <c r="G57" s="47"/>
      <c r="H57" s="311" t="s">
        <v>1468</v>
      </c>
      <c r="I57" s="279">
        <v>0.05</v>
      </c>
      <c r="J57" s="286">
        <v>1</v>
      </c>
      <c r="K57" s="279">
        <f>I57*J57</f>
        <v>0.05</v>
      </c>
      <c r="L57" s="912">
        <f>VLOOKUP(A57,TRANSPORTE!A6:D117,4,FALSE)</f>
        <v>1246.4241458005358</v>
      </c>
      <c r="M57" s="913"/>
      <c r="N57" s="287">
        <f>K57*L57</f>
        <v>62.321207290026791</v>
      </c>
    </row>
    <row r="58" spans="1:14">
      <c r="B58" s="46"/>
      <c r="C58" s="47"/>
      <c r="D58" s="47"/>
      <c r="E58" s="47"/>
      <c r="F58" s="47"/>
      <c r="G58" s="47"/>
      <c r="H58" s="311"/>
      <c r="I58" s="279"/>
      <c r="J58" s="286"/>
      <c r="K58" s="279"/>
      <c r="L58" s="912"/>
      <c r="M58" s="913"/>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3"/>
      <c r="M60" s="904"/>
      <c r="N60" s="127"/>
    </row>
    <row r="61" spans="1:14" ht="15.75" thickBot="1">
      <c r="B61" s="914" t="s">
        <v>953</v>
      </c>
      <c r="C61" s="868"/>
      <c r="D61" s="868"/>
      <c r="E61" s="868"/>
      <c r="F61" s="868"/>
      <c r="G61" s="868"/>
      <c r="H61" s="868"/>
      <c r="I61" s="868"/>
      <c r="J61" s="868"/>
      <c r="K61" s="868"/>
      <c r="L61" s="868"/>
      <c r="M61" s="869"/>
      <c r="N61" s="104">
        <f>N55+N56+N57+N58+N59</f>
        <v>1253.3049252435453</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4" t="s">
        <v>963</v>
      </c>
      <c r="C65" s="865"/>
      <c r="D65" s="865"/>
      <c r="E65" s="865"/>
      <c r="F65" s="865"/>
      <c r="G65" s="865"/>
      <c r="H65" s="865"/>
      <c r="I65" s="73" t="s">
        <v>964</v>
      </c>
      <c r="J65" s="75" t="s">
        <v>1410</v>
      </c>
      <c r="K65" s="74" t="s">
        <v>966</v>
      </c>
      <c r="L65" s="866" t="s">
        <v>950</v>
      </c>
      <c r="M65" s="867"/>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1"/>
      <c r="C71" s="902"/>
      <c r="D71" s="902"/>
      <c r="E71" s="902"/>
      <c r="F71" s="902"/>
      <c r="G71" s="902"/>
      <c r="H71" s="902"/>
      <c r="I71" s="126"/>
      <c r="J71" s="126"/>
      <c r="K71" s="126"/>
      <c r="L71" s="915"/>
      <c r="M71" s="915"/>
      <c r="N71" s="45"/>
    </row>
    <row r="72" spans="1:15" ht="15.75" thickBot="1">
      <c r="B72" s="914" t="s">
        <v>953</v>
      </c>
      <c r="C72" s="868"/>
      <c r="D72" s="868"/>
      <c r="E72" s="868"/>
      <c r="F72" s="868"/>
      <c r="G72" s="868"/>
      <c r="H72" s="868"/>
      <c r="I72" s="868"/>
      <c r="J72" s="868"/>
      <c r="K72" s="868"/>
      <c r="L72" s="868"/>
      <c r="M72" s="869"/>
      <c r="N72" s="301">
        <f>SUM(N66:N71)</f>
        <v>10794.684872288159</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N40+N50+N61+N72</f>
        <v>56052.761998751506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0" t="s">
        <v>969</v>
      </c>
      <c r="C78" s="871"/>
      <c r="D78" s="871"/>
      <c r="E78" s="871"/>
      <c r="F78" s="871"/>
      <c r="G78" s="871"/>
      <c r="H78" s="871"/>
      <c r="I78" s="314"/>
      <c r="J78" s="334"/>
      <c r="K78" s="302" t="s">
        <v>970</v>
      </c>
      <c r="L78" s="872" t="s">
        <v>971</v>
      </c>
      <c r="M78" s="873"/>
      <c r="N78" s="303"/>
    </row>
    <row r="79" spans="1:15">
      <c r="B79" s="858" t="s">
        <v>972</v>
      </c>
      <c r="C79" s="859"/>
      <c r="D79" s="859"/>
      <c r="E79" s="859"/>
      <c r="F79" s="859"/>
      <c r="G79" s="859"/>
      <c r="H79" s="859"/>
      <c r="I79" s="87"/>
      <c r="J79" s="88"/>
      <c r="K79" s="304">
        <v>0.2</v>
      </c>
      <c r="L79" s="860">
        <f>N74*K79</f>
        <v>11210.552399750302</v>
      </c>
      <c r="M79" s="861"/>
      <c r="N79" s="51"/>
    </row>
    <row r="80" spans="1:15">
      <c r="B80" s="89" t="s">
        <v>973</v>
      </c>
      <c r="C80" s="90"/>
      <c r="D80" s="90"/>
      <c r="E80" s="90"/>
      <c r="F80" s="90"/>
      <c r="G80" s="90"/>
      <c r="H80" s="90"/>
      <c r="I80" s="87"/>
      <c r="J80" s="88"/>
      <c r="K80" s="304">
        <v>0.05</v>
      </c>
      <c r="L80" s="860">
        <f>N74*K80</f>
        <v>2802.6380999375756</v>
      </c>
      <c r="M80" s="861"/>
      <c r="N80" s="51"/>
    </row>
    <row r="81" spans="1:14" ht="15.75" thickBot="1">
      <c r="B81" s="91" t="s">
        <v>974</v>
      </c>
      <c r="C81" s="92"/>
      <c r="D81" s="92"/>
      <c r="E81" s="92"/>
      <c r="F81" s="92"/>
      <c r="G81" s="92"/>
      <c r="H81" s="92"/>
      <c r="I81" s="93"/>
      <c r="J81" s="94"/>
      <c r="K81" s="305">
        <v>0.05</v>
      </c>
      <c r="L81" s="862">
        <f>N74*K81</f>
        <v>2802.6380999375756</v>
      </c>
      <c r="M81" s="863"/>
      <c r="N81" s="51"/>
    </row>
    <row r="82" spans="1:14" ht="15.75" thickBot="1">
      <c r="B82" s="825" t="s">
        <v>953</v>
      </c>
      <c r="C82" s="826"/>
      <c r="D82" s="826"/>
      <c r="E82" s="826"/>
      <c r="F82" s="826"/>
      <c r="G82" s="826"/>
      <c r="H82" s="826"/>
      <c r="I82" s="826"/>
      <c r="J82" s="826"/>
      <c r="K82" s="826"/>
      <c r="L82" s="826"/>
      <c r="M82" s="827"/>
      <c r="N82" s="52">
        <f>L79+L80+L81</f>
        <v>16815.828599625453</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72868.590598376963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91379.589525830583</v>
      </c>
      <c r="L36" s="270"/>
      <c r="M36" s="271">
        <v>35</v>
      </c>
      <c r="N36" s="272">
        <f>K36/M36</f>
        <v>2610.8454150237308</v>
      </c>
    </row>
    <row r="37" spans="1:14">
      <c r="A37" s="113" t="s">
        <v>312</v>
      </c>
      <c r="B37" s="874" t="str">
        <f>VLOOKUP(A37,EQUIPOS!A7:D154,3,FALSE)</f>
        <v>Retroexcavadora sobre oruga, potencia 138 HP, balde de 1,5 m3.</v>
      </c>
      <c r="C37" s="875"/>
      <c r="D37" s="875"/>
      <c r="E37" s="875"/>
      <c r="F37" s="875"/>
      <c r="G37" s="875"/>
      <c r="H37" s="876"/>
      <c r="I37" s="421"/>
      <c r="J37" s="422"/>
      <c r="K37" s="269">
        <f>VLOOKUP(A37,EQUIPOS!A7:D164,4,FALSE)</f>
        <v>220524.88844456288</v>
      </c>
      <c r="L37" s="335"/>
      <c r="M37" s="336">
        <v>35</v>
      </c>
      <c r="N37" s="272">
        <f>K37/M37</f>
        <v>6300.7110984160827</v>
      </c>
    </row>
    <row r="38" spans="1:14">
      <c r="A38" s="113"/>
      <c r="B38" s="320"/>
      <c r="C38" s="321"/>
      <c r="D38" s="321"/>
      <c r="E38" s="323"/>
      <c r="F38" s="321"/>
      <c r="G38" s="321"/>
      <c r="H38" s="322"/>
      <c r="I38" s="328"/>
      <c r="J38" s="330"/>
      <c r="K38" s="269"/>
      <c r="L38" s="423"/>
      <c r="M38" s="424"/>
      <c r="N38" s="272"/>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0.01</v>
      </c>
      <c r="N40" s="344">
        <f>N73*M40</f>
        <v>7.6767229862288557</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8919.2332364260419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7455.5625569144604</v>
      </c>
      <c r="N47" s="272">
        <f>K47*M47</f>
        <v>9692.231323988799</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5" t="s">
        <v>953</v>
      </c>
      <c r="C51" s="826"/>
      <c r="D51" s="826"/>
      <c r="E51" s="826"/>
      <c r="F51" s="826"/>
      <c r="G51" s="826"/>
      <c r="H51" s="826"/>
      <c r="I51" s="826"/>
      <c r="J51" s="826"/>
      <c r="K51" s="826"/>
      <c r="L51" s="826"/>
      <c r="M51" s="827"/>
      <c r="N51" s="394">
        <f>SUM(N47:N50)</f>
        <v>9692.231323988799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11" t="s">
        <v>961</v>
      </c>
      <c r="M55" s="890"/>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2">
        <f>VLOOKUP(A56,TRANSPORTE!A5:D117,4,FALSE)</f>
        <v>1246.4241458005358</v>
      </c>
      <c r="M56" s="913"/>
      <c r="N56" s="287">
        <f>K56*L56</f>
        <v>1620.3513895406966</v>
      </c>
    </row>
    <row r="57" spans="1:14">
      <c r="B57" s="46"/>
      <c r="C57" s="47"/>
      <c r="D57" s="47"/>
      <c r="E57" s="47"/>
      <c r="F57" s="47"/>
      <c r="G57" s="47"/>
      <c r="H57" s="311"/>
      <c r="I57" s="279"/>
      <c r="J57" s="286"/>
      <c r="K57" s="279"/>
      <c r="L57" s="912"/>
      <c r="M57" s="913"/>
      <c r="N57" s="287"/>
    </row>
    <row r="58" spans="1:14">
      <c r="B58" s="46"/>
      <c r="C58" s="47"/>
      <c r="D58" s="47"/>
      <c r="E58" s="47"/>
      <c r="F58" s="47"/>
      <c r="G58" s="4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3"/>
      <c r="M61" s="904"/>
      <c r="N61" s="127"/>
    </row>
    <row r="62" spans="1:14" ht="15.75" thickBot="1">
      <c r="B62" s="914" t="s">
        <v>953</v>
      </c>
      <c r="C62" s="868"/>
      <c r="D62" s="868"/>
      <c r="E62" s="868"/>
      <c r="F62" s="868"/>
      <c r="G62" s="868"/>
      <c r="H62" s="868"/>
      <c r="I62" s="868"/>
      <c r="J62" s="868"/>
      <c r="K62" s="868"/>
      <c r="L62" s="868"/>
      <c r="M62" s="869"/>
      <c r="N62" s="104">
        <f>N56+N57+N58+N59+N60</f>
        <v>1620.3513895406966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4" t="s">
        <v>963</v>
      </c>
      <c r="C66" s="865"/>
      <c r="D66" s="865"/>
      <c r="E66" s="865"/>
      <c r="F66" s="865"/>
      <c r="G66" s="865"/>
      <c r="H66" s="865"/>
      <c r="I66" s="73" t="s">
        <v>964</v>
      </c>
      <c r="J66" s="75" t="s">
        <v>1410</v>
      </c>
      <c r="K66" s="74" t="s">
        <v>966</v>
      </c>
      <c r="L66" s="866" t="s">
        <v>950</v>
      </c>
      <c r="M66" s="867"/>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901"/>
      <c r="C72" s="902"/>
      <c r="D72" s="902"/>
      <c r="E72" s="902"/>
      <c r="F72" s="902"/>
      <c r="G72" s="902"/>
      <c r="H72" s="902"/>
      <c r="I72" s="126"/>
      <c r="J72" s="126"/>
      <c r="K72" s="126"/>
      <c r="L72" s="915"/>
      <c r="M72" s="915"/>
      <c r="N72" s="45"/>
    </row>
    <row r="73" spans="1:15" ht="15.75" thickBot="1">
      <c r="B73" s="914" t="s">
        <v>953</v>
      </c>
      <c r="C73" s="868"/>
      <c r="D73" s="868"/>
      <c r="E73" s="868"/>
      <c r="F73" s="868"/>
      <c r="G73" s="868"/>
      <c r="H73" s="868"/>
      <c r="I73" s="868"/>
      <c r="J73" s="868"/>
      <c r="K73" s="868"/>
      <c r="L73" s="868"/>
      <c r="M73" s="869"/>
      <c r="N73" s="301">
        <f>SUM(N67:N72)</f>
        <v>767.67229862288559</v>
      </c>
    </row>
    <row r="74" spans="1:15" ht="15.75" thickBot="1">
      <c r="B74" s="33"/>
      <c r="C74" s="34"/>
      <c r="D74" s="34"/>
      <c r="E74" s="34"/>
      <c r="F74" s="34"/>
      <c r="G74" s="34"/>
      <c r="H74" s="34"/>
      <c r="I74" s="34"/>
      <c r="J74" s="34"/>
      <c r="K74" s="34"/>
      <c r="L74" s="34"/>
      <c r="M74" s="34"/>
      <c r="N74" s="35"/>
    </row>
    <row r="75" spans="1:15" ht="15.75" thickBot="1">
      <c r="B75" s="825" t="s">
        <v>967</v>
      </c>
      <c r="C75" s="826"/>
      <c r="D75" s="826"/>
      <c r="E75" s="826"/>
      <c r="F75" s="826"/>
      <c r="G75" s="826"/>
      <c r="H75" s="826"/>
      <c r="I75" s="826"/>
      <c r="J75" s="826"/>
      <c r="K75" s="826"/>
      <c r="L75" s="826"/>
      <c r="M75" s="827"/>
      <c r="N75" s="99">
        <f>N42+N51+N62+N73</f>
        <v>20999.488248578422</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0" t="s">
        <v>969</v>
      </c>
      <c r="C79" s="871"/>
      <c r="D79" s="871"/>
      <c r="E79" s="871"/>
      <c r="F79" s="871"/>
      <c r="G79" s="871"/>
      <c r="H79" s="871"/>
      <c r="I79" s="314"/>
      <c r="J79" s="334"/>
      <c r="K79" s="302" t="s">
        <v>970</v>
      </c>
      <c r="L79" s="872" t="s">
        <v>971</v>
      </c>
      <c r="M79" s="873"/>
      <c r="N79" s="303"/>
    </row>
    <row r="80" spans="1:15">
      <c r="B80" s="858" t="s">
        <v>972</v>
      </c>
      <c r="C80" s="859"/>
      <c r="D80" s="859"/>
      <c r="E80" s="859"/>
      <c r="F80" s="859"/>
      <c r="G80" s="859"/>
      <c r="H80" s="859"/>
      <c r="I80" s="87"/>
      <c r="J80" s="88"/>
      <c r="K80" s="304">
        <v>0.2</v>
      </c>
      <c r="L80" s="860">
        <f>N75*K80</f>
        <v>4199.8976497156846</v>
      </c>
      <c r="M80" s="861"/>
      <c r="N80" s="51"/>
    </row>
    <row r="81" spans="1:14">
      <c r="B81" s="89" t="s">
        <v>973</v>
      </c>
      <c r="C81" s="90"/>
      <c r="D81" s="90"/>
      <c r="E81" s="90"/>
      <c r="F81" s="90"/>
      <c r="G81" s="90"/>
      <c r="H81" s="90"/>
      <c r="I81" s="87"/>
      <c r="J81" s="88"/>
      <c r="K81" s="304">
        <v>0.05</v>
      </c>
      <c r="L81" s="860">
        <f>N75*K81</f>
        <v>1049.9744124289211</v>
      </c>
      <c r="M81" s="861"/>
      <c r="N81" s="51"/>
    </row>
    <row r="82" spans="1:14" ht="15.75" thickBot="1">
      <c r="B82" s="91" t="s">
        <v>974</v>
      </c>
      <c r="C82" s="92"/>
      <c r="D82" s="92"/>
      <c r="E82" s="92"/>
      <c r="F82" s="92"/>
      <c r="G82" s="92"/>
      <c r="H82" s="92"/>
      <c r="I82" s="93"/>
      <c r="J82" s="94"/>
      <c r="K82" s="305">
        <v>0.05</v>
      </c>
      <c r="L82" s="862">
        <f>N75*K82</f>
        <v>1049.9744124289211</v>
      </c>
      <c r="M82" s="863"/>
      <c r="N82" s="51"/>
    </row>
    <row r="83" spans="1:14" ht="15.75" thickBot="1">
      <c r="B83" s="825" t="s">
        <v>953</v>
      </c>
      <c r="C83" s="826"/>
      <c r="D83" s="826"/>
      <c r="E83" s="826"/>
      <c r="F83" s="826"/>
      <c r="G83" s="826"/>
      <c r="H83" s="826"/>
      <c r="I83" s="826"/>
      <c r="J83" s="826"/>
      <c r="K83" s="826"/>
      <c r="L83" s="826"/>
      <c r="M83" s="827"/>
      <c r="N83" s="52">
        <f>L80+L81+L82</f>
        <v>6299.8464745735264</v>
      </c>
    </row>
    <row r="84" spans="1:14" ht="15.75" thickBot="1">
      <c r="B84" s="33"/>
      <c r="C84" s="34"/>
      <c r="D84" s="34"/>
      <c r="E84" s="34"/>
      <c r="F84" s="34"/>
      <c r="G84" s="34"/>
      <c r="H84" s="34"/>
      <c r="I84" s="34"/>
      <c r="J84" s="34"/>
      <c r="K84" s="34"/>
      <c r="L84" s="34"/>
      <c r="M84" s="34"/>
      <c r="N84" s="35"/>
    </row>
    <row r="85" spans="1:14" ht="15.75" thickBot="1">
      <c r="A85" t="s">
        <v>2016</v>
      </c>
      <c r="B85" s="825" t="s">
        <v>975</v>
      </c>
      <c r="C85" s="826"/>
      <c r="D85" s="826"/>
      <c r="E85" s="826"/>
      <c r="F85" s="826"/>
      <c r="G85" s="826"/>
      <c r="H85" s="826"/>
      <c r="I85" s="826"/>
      <c r="J85" s="826"/>
      <c r="K85" s="826"/>
      <c r="L85" s="826"/>
      <c r="M85" s="827"/>
      <c r="N85" s="188">
        <f>N75+N83</f>
        <v>27299.334723151947</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9" t="s">
        <v>2218</v>
      </c>
      <c r="C102" s="970"/>
      <c r="D102" s="970"/>
      <c r="E102" s="970"/>
      <c r="F102" s="970"/>
      <c r="G102" s="970"/>
      <c r="H102" s="970"/>
      <c r="I102" s="970"/>
      <c r="J102" s="970"/>
      <c r="K102" s="970"/>
      <c r="L102" s="970"/>
      <c r="M102" s="970"/>
      <c r="N102" s="971"/>
    </row>
    <row r="103" spans="2:14" ht="15" customHeight="1">
      <c r="B103" s="969"/>
      <c r="C103" s="970"/>
      <c r="D103" s="970"/>
      <c r="E103" s="970"/>
      <c r="F103" s="970"/>
      <c r="G103" s="970"/>
      <c r="H103" s="970"/>
      <c r="I103" s="970"/>
      <c r="J103" s="970"/>
      <c r="K103" s="970"/>
      <c r="L103" s="970"/>
      <c r="M103" s="970"/>
      <c r="N103" s="971"/>
    </row>
    <row r="104" spans="2:14" ht="30" customHeight="1">
      <c r="B104" s="972" t="s">
        <v>2219</v>
      </c>
      <c r="C104" s="973"/>
      <c r="D104" s="973"/>
      <c r="E104" s="973"/>
      <c r="F104" s="973"/>
      <c r="G104" s="973"/>
      <c r="H104" s="973"/>
      <c r="I104" s="973"/>
      <c r="J104" s="973"/>
      <c r="K104" s="973"/>
      <c r="L104" s="973"/>
      <c r="M104" s="973"/>
      <c r="N104" s="974"/>
    </row>
    <row r="105" spans="2:14">
      <c r="B105" s="972"/>
      <c r="C105" s="973"/>
      <c r="D105" s="973"/>
      <c r="E105" s="973"/>
      <c r="F105" s="973"/>
      <c r="G105" s="973"/>
      <c r="H105" s="973"/>
      <c r="I105" s="973"/>
      <c r="J105" s="973"/>
      <c r="K105" s="973"/>
      <c r="L105" s="973"/>
      <c r="M105" s="973"/>
      <c r="N105" s="974"/>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5"/>
      <c r="K115" s="975"/>
      <c r="L115" s="975"/>
      <c r="M115" s="975"/>
      <c r="N115" s="976"/>
    </row>
    <row r="116" spans="2:14" ht="15.75" thickBot="1">
      <c r="B116" s="419" t="s">
        <v>2221</v>
      </c>
      <c r="C116" s="420"/>
      <c r="D116" s="420"/>
      <c r="E116" s="259"/>
      <c r="F116" s="259"/>
      <c r="G116" s="259"/>
      <c r="H116" s="259"/>
      <c r="I116" s="259"/>
      <c r="J116" s="977"/>
      <c r="K116" s="977"/>
      <c r="L116" s="977"/>
      <c r="M116" s="977"/>
      <c r="N116" s="978"/>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91379.589525830583</v>
      </c>
      <c r="L36" s="270"/>
      <c r="M36" s="271">
        <v>2.5</v>
      </c>
      <c r="N36" s="272">
        <f>K36/M36</f>
        <v>36551.835810332232</v>
      </c>
    </row>
    <row r="37" spans="1:14">
      <c r="A37" s="113" t="s">
        <v>129</v>
      </c>
      <c r="B37" s="874" t="str">
        <f>VLOOKUP(A37,EQUIPOS!A7:D154,3,FALSE)</f>
        <v xml:space="preserve">Buldozer, Potencia al volante de 140 HP, motor de 2200 RPM, longitud de hoja 4,80m. </v>
      </c>
      <c r="C37" s="875"/>
      <c r="D37" s="875"/>
      <c r="E37" s="875"/>
      <c r="F37" s="875"/>
      <c r="G37" s="875"/>
      <c r="H37" s="876"/>
      <c r="I37" s="421"/>
      <c r="J37" s="422"/>
      <c r="K37" s="269">
        <f>VLOOKUP(A37,EQUIPOS!A7:D164,4,FALSE)</f>
        <v>228448.97381457649</v>
      </c>
      <c r="L37" s="335"/>
      <c r="M37" s="336">
        <v>100</v>
      </c>
      <c r="N37" s="272">
        <f>K37/M37</f>
        <v>2284.4897381457649</v>
      </c>
    </row>
    <row r="38" spans="1:14">
      <c r="A38" s="113" t="s">
        <v>312</v>
      </c>
      <c r="B38" s="874" t="str">
        <f>VLOOKUP(A38,EQUIPOS!A8:D154,3,FALSE)</f>
        <v>Retroexcavadora sobre oruga, potencia 138 HP, balde de 1,5 m3.</v>
      </c>
      <c r="C38" s="875"/>
      <c r="D38" s="875"/>
      <c r="E38" s="875"/>
      <c r="F38" s="875"/>
      <c r="G38" s="875"/>
      <c r="H38" s="876"/>
      <c r="I38" s="328"/>
      <c r="J38" s="330"/>
      <c r="K38" s="269">
        <f>VLOOKUP(A38,EQUIPOS!A8:D165,4,FALSE)</f>
        <v>220524.88844456288</v>
      </c>
      <c r="L38" s="423"/>
      <c r="M38" s="424">
        <v>16</v>
      </c>
      <c r="N38" s="272">
        <f>K38/M38</f>
        <v>13782.80552778518</v>
      </c>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0.01</v>
      </c>
      <c r="N40" s="344">
        <f>N76*M40</f>
        <v>25.250800282375621</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52644.381876545551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6015.6271377372595</v>
      </c>
      <c r="N47" s="272">
        <f>K47*M47</f>
        <v>1804.6881413211779</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2288.7864383522797</v>
      </c>
      <c r="N48" s="272">
        <f t="shared" ref="N48:N53" si="0">K48*M48</f>
        <v>6866.3593150568395</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10390.628692455266</v>
      </c>
      <c r="N49" s="272">
        <f t="shared" si="0"/>
        <v>2597.6571731138165</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1203.1254275474516</v>
      </c>
      <c r="N50" s="272">
        <f t="shared" si="0"/>
        <v>1203.1254275474516</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1227.0845418513813</v>
      </c>
      <c r="N51" s="272">
        <f t="shared" si="0"/>
        <v>1227.0845418513813</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9296.8783037757657</v>
      </c>
      <c r="N52" s="272">
        <f t="shared" si="0"/>
        <v>4257.9702631293012</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7455.5625569144604</v>
      </c>
      <c r="N53" s="272">
        <f t="shared" si="0"/>
        <v>9692.231323988799</v>
      </c>
    </row>
    <row r="54" spans="1:14" ht="15.75" thickBot="1">
      <c r="B54" s="825" t="s">
        <v>953</v>
      </c>
      <c r="C54" s="826"/>
      <c r="D54" s="826"/>
      <c r="E54" s="826"/>
      <c r="F54" s="826"/>
      <c r="G54" s="826"/>
      <c r="H54" s="826"/>
      <c r="I54" s="826"/>
      <c r="J54" s="826"/>
      <c r="K54" s="826"/>
      <c r="L54" s="826"/>
      <c r="M54" s="827"/>
      <c r="N54" s="394">
        <f>SUM(N47:N53)</f>
        <v>27649.116186008767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2525.0800282375621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84438.929480332561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16887.785896066514</v>
      </c>
      <c r="M83" s="861"/>
      <c r="N83" s="51"/>
    </row>
    <row r="84" spans="1:14">
      <c r="B84" s="89" t="s">
        <v>973</v>
      </c>
      <c r="C84" s="90"/>
      <c r="D84" s="90"/>
      <c r="E84" s="90"/>
      <c r="F84" s="90"/>
      <c r="G84" s="90"/>
      <c r="H84" s="90"/>
      <c r="I84" s="87"/>
      <c r="J84" s="88"/>
      <c r="K84" s="304">
        <v>0.05</v>
      </c>
      <c r="L84" s="860">
        <f>N78*K84</f>
        <v>4221.9464740166286</v>
      </c>
      <c r="M84" s="861"/>
      <c r="N84" s="51"/>
    </row>
    <row r="85" spans="1:14" ht="15.75" thickBot="1">
      <c r="B85" s="91" t="s">
        <v>974</v>
      </c>
      <c r="C85" s="92"/>
      <c r="D85" s="92"/>
      <c r="E85" s="92"/>
      <c r="F85" s="92"/>
      <c r="G85" s="92"/>
      <c r="H85" s="92"/>
      <c r="I85" s="93"/>
      <c r="J85" s="94"/>
      <c r="K85" s="305">
        <v>0.05</v>
      </c>
      <c r="L85" s="862">
        <f>N78*K85</f>
        <v>4221.9464740166286</v>
      </c>
      <c r="M85" s="863"/>
      <c r="N85" s="51"/>
    </row>
    <row r="86" spans="1:14" ht="15.75" thickBot="1">
      <c r="B86" s="825" t="s">
        <v>953</v>
      </c>
      <c r="C86" s="826"/>
      <c r="D86" s="826"/>
      <c r="E86" s="826"/>
      <c r="F86" s="826"/>
      <c r="G86" s="826"/>
      <c r="H86" s="826"/>
      <c r="I86" s="826"/>
      <c r="J86" s="826"/>
      <c r="K86" s="826"/>
      <c r="L86" s="826"/>
      <c r="M86" s="827"/>
      <c r="N86" s="52">
        <f>L83+L84+L85</f>
        <v>25331.678844099773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109770.60832443234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91379.589525830583</v>
      </c>
      <c r="L36" s="270"/>
      <c r="M36" s="336">
        <v>2.5</v>
      </c>
      <c r="N36" s="272">
        <f>K36/M36</f>
        <v>36551.835810332232</v>
      </c>
    </row>
    <row r="37" spans="1:14">
      <c r="A37" s="113" t="s">
        <v>129</v>
      </c>
      <c r="B37" s="874" t="str">
        <f>VLOOKUP(A37,EQUIPOS!A7:D154,3,FALSE)</f>
        <v xml:space="preserve">Buldozer, Potencia al volante de 140 HP, motor de 2200 RPM, longitud de hoja 4,80m. </v>
      </c>
      <c r="C37" s="875"/>
      <c r="D37" s="875"/>
      <c r="E37" s="875"/>
      <c r="F37" s="875"/>
      <c r="G37" s="875"/>
      <c r="H37" s="876"/>
      <c r="I37" s="421"/>
      <c r="J37" s="422"/>
      <c r="K37" s="269">
        <f>VLOOKUP(A37,EQUIPOS!A7:D164,4,FALSE)</f>
        <v>228448.97381457649</v>
      </c>
      <c r="L37" s="335"/>
      <c r="M37" s="336">
        <v>100</v>
      </c>
      <c r="N37" s="272">
        <f>K37/M37</f>
        <v>2284.4897381457649</v>
      </c>
    </row>
    <row r="38" spans="1:14">
      <c r="A38" s="113" t="s">
        <v>261</v>
      </c>
      <c r="B38" s="874" t="str">
        <f>VLOOKUP(A38,EQUIPOS!A8:D154,3,FALSE)</f>
        <v xml:space="preserve">Motobomba 3 PULGADAS (incluye operario)
</v>
      </c>
      <c r="C38" s="875"/>
      <c r="D38" s="875"/>
      <c r="E38" s="875"/>
      <c r="F38" s="875"/>
      <c r="G38" s="875"/>
      <c r="H38" s="876"/>
      <c r="I38" s="328"/>
      <c r="J38" s="330"/>
      <c r="K38" s="269">
        <f>VLOOKUP(A38,EQUIPOS!A8:D165,4,FALSE)</f>
        <v>19530.479987709987</v>
      </c>
      <c r="L38" s="423"/>
      <c r="M38" s="424">
        <v>8</v>
      </c>
      <c r="N38" s="272">
        <f>K38/M38</f>
        <v>2441.3099984637483</v>
      </c>
    </row>
    <row r="39" spans="1:14">
      <c r="A39" t="s">
        <v>312</v>
      </c>
      <c r="B39" s="874" t="str">
        <f>VLOOKUP(A39,EQUIPOS!A9:D154,3,FALSE)</f>
        <v>Retroexcavadora sobre oruga, potencia 138 HP, balde de 1,5 m3.</v>
      </c>
      <c r="C39" s="875"/>
      <c r="D39" s="875"/>
      <c r="E39" s="875"/>
      <c r="F39" s="875"/>
      <c r="G39" s="875"/>
      <c r="H39" s="876"/>
      <c r="I39" s="36"/>
      <c r="J39" s="37"/>
      <c r="K39" s="269">
        <f>VLOOKUP(A39,EQUIPOS!A9:D166,4,FALSE)</f>
        <v>220524.88844456288</v>
      </c>
      <c r="L39" s="276"/>
      <c r="M39" s="336">
        <v>8</v>
      </c>
      <c r="N39" s="272">
        <f>K39/M39</f>
        <v>27565.61105557036</v>
      </c>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N78*M41</f>
        <v>215.73612180720397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69058.982724319314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6015.6271377372595</v>
      </c>
      <c r="N48" s="272">
        <f>K48*M48</f>
        <v>1804.6881413211779</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2288.7864383522797</v>
      </c>
      <c r="N49" s="272">
        <f t="shared" ref="N49:N54" si="0">K49*M49</f>
        <v>6866.3593150568395</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10390.628692455266</v>
      </c>
      <c r="N50" s="272">
        <f t="shared" si="0"/>
        <v>2597.6571731138165</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1203.1254275474516</v>
      </c>
      <c r="N51" s="272">
        <f t="shared" si="0"/>
        <v>1203.1254275474516</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1227.0845418513813</v>
      </c>
      <c r="N52" s="272">
        <f t="shared" si="0"/>
        <v>1227.0845418513813</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9296.8783037757657</v>
      </c>
      <c r="N53" s="272">
        <f>K53*M53</f>
        <v>4257.9702631293012</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7455.5625569144604</v>
      </c>
      <c r="N54" s="272">
        <f t="shared" si="0"/>
        <v>9692.231323988799</v>
      </c>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27649.116186008767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2">
        <f>VLOOKUP(A61,TRANSPORTE!A5:D117,4,FALSE)</f>
        <v>1246.4241458005358</v>
      </c>
      <c r="M61" s="913"/>
      <c r="N61" s="287">
        <f>K61*L61</f>
        <v>1620.3513895406966</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1620.3513895406966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21573.612180720396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119902.06248058917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23980.412496117835</v>
      </c>
      <c r="M85" s="861"/>
      <c r="N85" s="51"/>
    </row>
    <row r="86" spans="1:14">
      <c r="B86" s="89" t="s">
        <v>973</v>
      </c>
      <c r="C86" s="90"/>
      <c r="D86" s="90"/>
      <c r="E86" s="90"/>
      <c r="F86" s="90"/>
      <c r="G86" s="90"/>
      <c r="H86" s="90"/>
      <c r="I86" s="87"/>
      <c r="J86" s="88"/>
      <c r="K86" s="304">
        <v>0.05</v>
      </c>
      <c r="L86" s="860">
        <f>N80*K86</f>
        <v>5995.1031240294587</v>
      </c>
      <c r="M86" s="861"/>
      <c r="N86" s="51"/>
    </row>
    <row r="87" spans="1:14" ht="15.75" thickBot="1">
      <c r="B87" s="91" t="s">
        <v>974</v>
      </c>
      <c r="C87" s="92"/>
      <c r="D87" s="92"/>
      <c r="E87" s="92"/>
      <c r="F87" s="92"/>
      <c r="G87" s="92"/>
      <c r="H87" s="92"/>
      <c r="I87" s="93"/>
      <c r="J87" s="94"/>
      <c r="K87" s="305">
        <v>0.05</v>
      </c>
      <c r="L87" s="862">
        <f>N80*K87</f>
        <v>5995.1031240294587</v>
      </c>
      <c r="M87" s="863"/>
      <c r="N87" s="51"/>
    </row>
    <row r="88" spans="1:14" ht="15.75" thickBot="1">
      <c r="B88" s="825" t="s">
        <v>953</v>
      </c>
      <c r="C88" s="826"/>
      <c r="D88" s="826"/>
      <c r="E88" s="826"/>
      <c r="F88" s="826"/>
      <c r="G88" s="826"/>
      <c r="H88" s="826"/>
      <c r="I88" s="826"/>
      <c r="J88" s="826"/>
      <c r="K88" s="826"/>
      <c r="L88" s="826"/>
      <c r="M88" s="827"/>
      <c r="N88" s="52">
        <f>L85+L86+L87</f>
        <v>35970.618744176754</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155872.68122476593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2.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228448.97381457649</v>
      </c>
      <c r="L36" s="270"/>
      <c r="M36" s="336">
        <v>100</v>
      </c>
      <c r="N36" s="272">
        <f>K36/M36</f>
        <v>2284.4897381457649</v>
      </c>
    </row>
    <row r="37" spans="1:14">
      <c r="A37" s="113" t="s">
        <v>312</v>
      </c>
      <c r="B37" s="874" t="str">
        <f>VLOOKUP(A37,EQUIPOS!A7:D154,3,FALSE)</f>
        <v>Retroexcavadora sobre oruga, potencia 138 HP, balde de 1,5 m3.</v>
      </c>
      <c r="C37" s="875"/>
      <c r="D37" s="875"/>
      <c r="E37" s="875"/>
      <c r="F37" s="875"/>
      <c r="G37" s="875"/>
      <c r="H37" s="876"/>
      <c r="I37" s="421"/>
      <c r="J37" s="422"/>
      <c r="K37" s="269">
        <f>VLOOKUP(A37,EQUIPOS!A7:D164,4,FALSE)</f>
        <v>220524.88844456288</v>
      </c>
      <c r="L37" s="335"/>
      <c r="M37" s="336">
        <v>35</v>
      </c>
      <c r="N37" s="272">
        <f>K37/M37</f>
        <v>6300.7110984160827</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7.6767229862288557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8592.8775595480765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7455.5625569144604</v>
      </c>
      <c r="N48" s="272">
        <f>K48*M48</f>
        <v>9692.231323988799</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5" t="s">
        <v>953</v>
      </c>
      <c r="C55" s="826"/>
      <c r="D55" s="826"/>
      <c r="E55" s="826"/>
      <c r="F55" s="826"/>
      <c r="G55" s="826"/>
      <c r="H55" s="826"/>
      <c r="I55" s="826"/>
      <c r="J55" s="826"/>
      <c r="K55" s="826"/>
      <c r="L55" s="826"/>
      <c r="M55" s="827"/>
      <c r="N55" s="394">
        <f>SUM(N48:N54)</f>
        <v>9692.231323988799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2">
        <f>VLOOKUP(A60,TRANSPORTE!A5:D117,4,FALSE)</f>
        <v>1246.4241458005358</v>
      </c>
      <c r="M60" s="913"/>
      <c r="N60" s="287">
        <f>K60*L60</f>
        <v>1620.3513895406966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1620.3513895406966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767.67229862288559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20673.132571700458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4134.6265143400915</v>
      </c>
      <c r="M84" s="861"/>
      <c r="N84" s="51"/>
    </row>
    <row r="85" spans="1:14">
      <c r="B85" s="89" t="s">
        <v>973</v>
      </c>
      <c r="C85" s="90"/>
      <c r="D85" s="90"/>
      <c r="E85" s="90"/>
      <c r="F85" s="90"/>
      <c r="G85" s="90"/>
      <c r="H85" s="90"/>
      <c r="I85" s="87"/>
      <c r="J85" s="88"/>
      <c r="K85" s="304">
        <v>0.05</v>
      </c>
      <c r="L85" s="860">
        <f>N79*K85</f>
        <v>1033.6566285850229</v>
      </c>
      <c r="M85" s="861"/>
      <c r="N85" s="51"/>
    </row>
    <row r="86" spans="1:14" ht="15.75" thickBot="1">
      <c r="B86" s="91" t="s">
        <v>974</v>
      </c>
      <c r="C86" s="92"/>
      <c r="D86" s="92"/>
      <c r="E86" s="92"/>
      <c r="F86" s="92"/>
      <c r="G86" s="92"/>
      <c r="H86" s="92"/>
      <c r="I86" s="93"/>
      <c r="J86" s="94"/>
      <c r="K86" s="305">
        <v>0.05</v>
      </c>
      <c r="L86" s="862">
        <f>N79*K86</f>
        <v>1033.6566285850229</v>
      </c>
      <c r="M86" s="863"/>
      <c r="N86" s="51"/>
    </row>
    <row r="87" spans="1:14" ht="15.75" thickBot="1">
      <c r="B87" s="825" t="s">
        <v>953</v>
      </c>
      <c r="C87" s="826"/>
      <c r="D87" s="826"/>
      <c r="E87" s="826"/>
      <c r="F87" s="826"/>
      <c r="G87" s="826"/>
      <c r="H87" s="826"/>
      <c r="I87" s="826"/>
      <c r="J87" s="826"/>
      <c r="K87" s="826"/>
      <c r="L87" s="826"/>
      <c r="M87" s="827"/>
      <c r="N87" s="52">
        <f>L84+L85+L86</f>
        <v>6201.9397715101377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26875.072343210595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7.75" customHeight="1" thickBot="1">
      <c r="B29" s="71" t="s">
        <v>943</v>
      </c>
      <c r="C29" s="804" t="s">
        <v>944</v>
      </c>
      <c r="D29" s="805"/>
      <c r="E29" s="805"/>
      <c r="F29" s="805"/>
      <c r="G29" s="805"/>
      <c r="H29" s="805"/>
      <c r="I29" s="805"/>
      <c r="J29" s="72"/>
      <c r="K29" s="342" t="s">
        <v>2215</v>
      </c>
      <c r="L29" s="801" t="s">
        <v>945</v>
      </c>
      <c r="M29" s="802"/>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5" t="s">
        <v>944</v>
      </c>
      <c r="C34" s="896"/>
      <c r="D34" s="896"/>
      <c r="E34" s="896"/>
      <c r="F34" s="896"/>
      <c r="G34" s="896"/>
      <c r="H34" s="897"/>
      <c r="I34" s="898" t="s">
        <v>948</v>
      </c>
      <c r="J34" s="899"/>
      <c r="K34" s="69" t="s">
        <v>949</v>
      </c>
      <c r="L34" s="900" t="s">
        <v>950</v>
      </c>
      <c r="M34" s="897"/>
      <c r="N34" s="70" t="s">
        <v>951</v>
      </c>
    </row>
    <row r="35" spans="1:14">
      <c r="A35" s="113" t="s">
        <v>263</v>
      </c>
      <c r="B35" s="874" t="str">
        <f>VLOOKUP(A35,EQUIPOS!A6:D154,3,FALSE)</f>
        <v xml:space="preserve">Motobomba 4 pulgadas
</v>
      </c>
      <c r="C35" s="875"/>
      <c r="D35" s="875"/>
      <c r="E35" s="875"/>
      <c r="F35" s="875"/>
      <c r="G35" s="875"/>
      <c r="H35" s="876"/>
      <c r="I35" s="267"/>
      <c r="J35" s="268"/>
      <c r="K35" s="269">
        <f>VLOOKUP(A35,EQUIPOS!A6:D163,4,FALSE)</f>
        <v>12681.249158686693</v>
      </c>
      <c r="L35" s="270"/>
      <c r="M35" s="336">
        <v>21</v>
      </c>
      <c r="N35" s="272">
        <f>K35/M35</f>
        <v>603.86900755650913</v>
      </c>
    </row>
    <row r="36" spans="1:14">
      <c r="A36" s="113" t="s">
        <v>129</v>
      </c>
      <c r="B36" s="874" t="str">
        <f>VLOOKUP(A36,EQUIPOS!A7:D154,3,FALSE)</f>
        <v xml:space="preserve">Buldozer, Potencia al volante de 140 HP, motor de 2200 RPM, longitud de hoja 4,80m. </v>
      </c>
      <c r="C36" s="875"/>
      <c r="D36" s="875"/>
      <c r="E36" s="875"/>
      <c r="F36" s="875"/>
      <c r="G36" s="875"/>
      <c r="H36" s="876"/>
      <c r="I36" s="421"/>
      <c r="J36" s="422"/>
      <c r="K36" s="269">
        <f>VLOOKUP(A36,EQUIPOS!A7:D164,4,FALSE)</f>
        <v>228448.97381457649</v>
      </c>
      <c r="L36" s="335"/>
      <c r="M36" s="336">
        <v>100</v>
      </c>
      <c r="N36" s="272">
        <f>K36/M36</f>
        <v>2284.4897381457649</v>
      </c>
    </row>
    <row r="37" spans="1:14">
      <c r="A37" s="113" t="s">
        <v>312</v>
      </c>
      <c r="B37" s="874" t="str">
        <f>VLOOKUP(A37,EQUIPOS!A8:D154,3,FALSE)</f>
        <v>Retroexcavadora sobre oruga, potencia 138 HP, balde de 1,5 m3.</v>
      </c>
      <c r="C37" s="875"/>
      <c r="D37" s="875"/>
      <c r="E37" s="875"/>
      <c r="F37" s="875"/>
      <c r="G37" s="875"/>
      <c r="H37" s="876"/>
      <c r="I37" s="328"/>
      <c r="J37" s="330"/>
      <c r="K37" s="269">
        <f>VLOOKUP(A37,EQUIPOS!A8:D165,4,FALSE)</f>
        <v>220524.88844456288</v>
      </c>
      <c r="L37" s="423"/>
      <c r="M37" s="424">
        <v>21</v>
      </c>
      <c r="N37" s="272">
        <f>K37/M37</f>
        <v>10501.185164026803</v>
      </c>
    </row>
    <row r="38" spans="1:14">
      <c r="B38" s="874"/>
      <c r="C38" s="875"/>
      <c r="D38" s="875"/>
      <c r="E38" s="875"/>
      <c r="F38" s="875"/>
      <c r="G38" s="875"/>
      <c r="H38" s="876"/>
      <c r="I38" s="36"/>
      <c r="J38" s="37"/>
      <c r="K38" s="269"/>
      <c r="L38" s="276"/>
      <c r="M38" s="336"/>
      <c r="N38" s="272"/>
    </row>
    <row r="39" spans="1:14">
      <c r="B39" s="320"/>
      <c r="C39" s="321"/>
      <c r="D39" s="321"/>
      <c r="E39" s="321"/>
      <c r="F39" s="323"/>
      <c r="G39" s="323"/>
      <c r="H39" s="125"/>
      <c r="I39" s="36"/>
      <c r="J39" s="37"/>
      <c r="K39" s="269"/>
      <c r="L39" s="276"/>
      <c r="M39" s="277"/>
      <c r="N39" s="273"/>
    </row>
    <row r="40" spans="1:14">
      <c r="B40" s="882" t="s">
        <v>952</v>
      </c>
      <c r="C40" s="883"/>
      <c r="D40" s="883"/>
      <c r="E40" s="38"/>
      <c r="F40" s="39"/>
      <c r="G40" s="39"/>
      <c r="H40" s="40"/>
      <c r="I40" s="36"/>
      <c r="J40" s="37"/>
      <c r="K40" s="279"/>
      <c r="L40" s="276"/>
      <c r="M40" s="401">
        <v>0.01</v>
      </c>
      <c r="N40" s="344">
        <f>N76*M40</f>
        <v>12.794538310381427</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SUM(N35:N41)</f>
        <v>13402.338448039458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7455.5625569144604</v>
      </c>
      <c r="N47" s="272">
        <f>K47*M47</f>
        <v>9692.231323988799</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9692.231323988799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2">
        <f>VLOOKUP(A59,TRANSPORTE!A5:D117,4,FALSE)</f>
        <v>1246.4241458005358</v>
      </c>
      <c r="M59" s="913"/>
      <c r="N59" s="287">
        <f>K59*L59</f>
        <v>1620.3513895406966</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1620.3513895406966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1279.4538310381427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25994.374992607096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5198.8749985214199</v>
      </c>
      <c r="M83" s="861"/>
      <c r="N83" s="51"/>
    </row>
    <row r="84" spans="1:14">
      <c r="B84" s="89" t="s">
        <v>973</v>
      </c>
      <c r="C84" s="90"/>
      <c r="D84" s="90"/>
      <c r="E84" s="90"/>
      <c r="F84" s="90"/>
      <c r="G84" s="90"/>
      <c r="H84" s="90"/>
      <c r="I84" s="87"/>
      <c r="J84" s="88"/>
      <c r="K84" s="304">
        <v>0.05</v>
      </c>
      <c r="L84" s="860">
        <f>N78*K84</f>
        <v>1299.718749630355</v>
      </c>
      <c r="M84" s="861"/>
      <c r="N84" s="51"/>
    </row>
    <row r="85" spans="1:14" ht="15.75" thickBot="1">
      <c r="B85" s="91" t="s">
        <v>974</v>
      </c>
      <c r="C85" s="92"/>
      <c r="D85" s="92"/>
      <c r="E85" s="92"/>
      <c r="F85" s="92"/>
      <c r="G85" s="92"/>
      <c r="H85" s="92"/>
      <c r="I85" s="93"/>
      <c r="J85" s="94"/>
      <c r="K85" s="305">
        <v>0.05</v>
      </c>
      <c r="L85" s="862">
        <f>N78*K85</f>
        <v>1299.718749630355</v>
      </c>
      <c r="M85" s="863"/>
      <c r="N85" s="51"/>
    </row>
    <row r="86" spans="1:14" ht="15.75" thickBot="1">
      <c r="B86" s="825" t="s">
        <v>953</v>
      </c>
      <c r="C86" s="826"/>
      <c r="D86" s="826"/>
      <c r="E86" s="826"/>
      <c r="F86" s="826"/>
      <c r="G86" s="826"/>
      <c r="H86" s="826"/>
      <c r="I86" s="826"/>
      <c r="J86" s="826"/>
      <c r="K86" s="826"/>
      <c r="L86" s="826"/>
      <c r="M86" s="827"/>
      <c r="N86" s="52">
        <f>L83+L84+L85</f>
        <v>7798.3124977821299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33792.687490389224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15132.731282144041</v>
      </c>
      <c r="L36" s="270"/>
      <c r="M36" s="336">
        <v>2.5</v>
      </c>
      <c r="N36" s="272">
        <f>K36/M36</f>
        <v>6053.0925128576164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6459.0750128576165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30978.009408030954</v>
      </c>
      <c r="N48" s="272">
        <f>K48*M48</f>
        <v>40271.412230440241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54.493529154743527</v>
      </c>
      <c r="N49" s="272">
        <f>K49*M49</f>
        <v>1634.8058746423058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41906.218105082546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1246.4241458005358</v>
      </c>
      <c r="M60" s="913"/>
      <c r="N60" s="287">
        <f>K60*L60</f>
        <v>1620.3513895406966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1620.3513895406966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58105.294507480859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11621.058901496173</v>
      </c>
      <c r="M84" s="861"/>
      <c r="N84" s="51"/>
    </row>
    <row r="85" spans="1:14">
      <c r="B85" s="89" t="s">
        <v>973</v>
      </c>
      <c r="C85" s="90"/>
      <c r="D85" s="90"/>
      <c r="E85" s="90"/>
      <c r="F85" s="90"/>
      <c r="G85" s="90"/>
      <c r="H85" s="90"/>
      <c r="I85" s="87"/>
      <c r="J85" s="88"/>
      <c r="K85" s="304">
        <v>0.05</v>
      </c>
      <c r="L85" s="860">
        <f>N79*K85</f>
        <v>2905.2647253740433</v>
      </c>
      <c r="M85" s="861"/>
      <c r="N85" s="51"/>
    </row>
    <row r="86" spans="1:14" ht="15.75" thickBot="1">
      <c r="B86" s="91" t="s">
        <v>974</v>
      </c>
      <c r="C86" s="92"/>
      <c r="D86" s="92"/>
      <c r="E86" s="92"/>
      <c r="F86" s="92"/>
      <c r="G86" s="92"/>
      <c r="H86" s="92"/>
      <c r="I86" s="93"/>
      <c r="J86" s="94"/>
      <c r="K86" s="305">
        <v>0.05</v>
      </c>
      <c r="L86" s="862">
        <f>N79*K86</f>
        <v>2905.2647253740433</v>
      </c>
      <c r="M86" s="863"/>
      <c r="N86" s="51"/>
    </row>
    <row r="87" spans="1:14" ht="15.75" thickBot="1">
      <c r="B87" s="825" t="s">
        <v>953</v>
      </c>
      <c r="C87" s="826"/>
      <c r="D87" s="826"/>
      <c r="E87" s="826"/>
      <c r="F87" s="826"/>
      <c r="G87" s="826"/>
      <c r="H87" s="826"/>
      <c r="I87" s="826"/>
      <c r="J87" s="826"/>
      <c r="K87" s="826"/>
      <c r="L87" s="826"/>
      <c r="M87" s="827"/>
      <c r="N87" s="52">
        <f>L84+L85+L86</f>
        <v>17431.58835224426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75536.882859725127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15132.731282144041</v>
      </c>
      <c r="L36" s="270"/>
      <c r="M36" s="336">
        <v>2.5</v>
      </c>
      <c r="N36" s="272">
        <f>K36/M36</f>
        <v>6053.0925128576164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6459.0750128576165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18742.997288892675</v>
      </c>
      <c r="N48" s="272">
        <f>K48*M48</f>
        <v>24365.896475560479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54.493529154743527</v>
      </c>
      <c r="N49" s="272">
        <f>K49*M49</f>
        <v>1634.8058746423058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26000.702350202784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1246.4241458005358</v>
      </c>
      <c r="M60" s="913"/>
      <c r="N60" s="287">
        <f>K60*L60</f>
        <v>1620.3513895406966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45"/>
    </row>
    <row r="66" spans="1:15" ht="15.75" thickBot="1">
      <c r="B66" s="914" t="s">
        <v>953</v>
      </c>
      <c r="C66" s="868"/>
      <c r="D66" s="868"/>
      <c r="E66" s="868"/>
      <c r="F66" s="868"/>
      <c r="G66" s="868"/>
      <c r="H66" s="868"/>
      <c r="I66" s="868"/>
      <c r="J66" s="868"/>
      <c r="K66" s="868"/>
      <c r="L66" s="868"/>
      <c r="M66" s="869"/>
      <c r="N66" s="104">
        <f>N60+N61+N62+N63+N64</f>
        <v>1620.3513895406966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42199.778752601094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8439.9557505202192</v>
      </c>
      <c r="M84" s="861"/>
      <c r="N84" s="51"/>
    </row>
    <row r="85" spans="1:14">
      <c r="B85" s="89" t="s">
        <v>973</v>
      </c>
      <c r="C85" s="90"/>
      <c r="D85" s="90"/>
      <c r="E85" s="90"/>
      <c r="F85" s="90"/>
      <c r="G85" s="90"/>
      <c r="H85" s="90"/>
      <c r="I85" s="87"/>
      <c r="J85" s="88"/>
      <c r="K85" s="304">
        <v>0.05</v>
      </c>
      <c r="L85" s="860">
        <f>N79*K85</f>
        <v>2109.9889376300548</v>
      </c>
      <c r="M85" s="861"/>
      <c r="N85" s="51"/>
    </row>
    <row r="86" spans="1:14" ht="15.75" thickBot="1">
      <c r="B86" s="91" t="s">
        <v>974</v>
      </c>
      <c r="C86" s="92"/>
      <c r="D86" s="92"/>
      <c r="E86" s="92"/>
      <c r="F86" s="92"/>
      <c r="G86" s="92"/>
      <c r="H86" s="92"/>
      <c r="I86" s="93"/>
      <c r="J86" s="94"/>
      <c r="K86" s="305">
        <v>0.05</v>
      </c>
      <c r="L86" s="862">
        <f>N79*K86</f>
        <v>2109.9889376300548</v>
      </c>
      <c r="M86" s="863"/>
      <c r="N86" s="51"/>
    </row>
    <row r="87" spans="1:14" ht="15.75" thickBot="1">
      <c r="B87" s="825" t="s">
        <v>953</v>
      </c>
      <c r="C87" s="826"/>
      <c r="D87" s="826"/>
      <c r="E87" s="826"/>
      <c r="F87" s="826"/>
      <c r="G87" s="826"/>
      <c r="H87" s="826"/>
      <c r="I87" s="826"/>
      <c r="J87" s="826"/>
      <c r="K87" s="826"/>
      <c r="L87" s="826"/>
      <c r="M87" s="827"/>
      <c r="N87" s="52">
        <f>L84+L85+L86</f>
        <v>12659.933625780328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54859.712378381424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15132.731282144041</v>
      </c>
      <c r="L36" s="270"/>
      <c r="M36" s="336">
        <v>2.5</v>
      </c>
      <c r="N36" s="272">
        <f>K36/M36</f>
        <v>6053.0925128576164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6459.0750128576165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37756.726760847137</v>
      </c>
      <c r="N48" s="272">
        <f>K48*M48</f>
        <v>49083.744789101278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54.493529154743527</v>
      </c>
      <c r="N49" s="272">
        <f>K49*M49</f>
        <v>1634.8058746423058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50718.550663743583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1246.4241458005358</v>
      </c>
      <c r="M60" s="913"/>
      <c r="N60" s="287">
        <f>K60*L60</f>
        <v>1620.3513895406966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1620.3513895406966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66917.627066141897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13383.525413228381</v>
      </c>
      <c r="M84" s="861"/>
      <c r="N84" s="51"/>
    </row>
    <row r="85" spans="1:14">
      <c r="B85" s="89" t="s">
        <v>973</v>
      </c>
      <c r="C85" s="90"/>
      <c r="D85" s="90"/>
      <c r="E85" s="90"/>
      <c r="F85" s="90"/>
      <c r="G85" s="90"/>
      <c r="H85" s="90"/>
      <c r="I85" s="87"/>
      <c r="J85" s="88"/>
      <c r="K85" s="304">
        <v>0.05</v>
      </c>
      <c r="L85" s="860">
        <f>N79*K85</f>
        <v>3345.8813533070952</v>
      </c>
      <c r="M85" s="861"/>
      <c r="N85" s="51"/>
    </row>
    <row r="86" spans="1:14" ht="15.75" thickBot="1">
      <c r="B86" s="91" t="s">
        <v>974</v>
      </c>
      <c r="C86" s="92"/>
      <c r="D86" s="92"/>
      <c r="E86" s="92"/>
      <c r="F86" s="92"/>
      <c r="G86" s="92"/>
      <c r="H86" s="92"/>
      <c r="I86" s="93"/>
      <c r="J86" s="94"/>
      <c r="K86" s="305">
        <v>0.05</v>
      </c>
      <c r="L86" s="862">
        <f>N79*K86</f>
        <v>3345.8813533070952</v>
      </c>
      <c r="M86" s="863"/>
      <c r="N86" s="51"/>
    </row>
    <row r="87" spans="1:14" ht="15.75" thickBot="1">
      <c r="B87" s="825" t="s">
        <v>953</v>
      </c>
      <c r="C87" s="826"/>
      <c r="D87" s="826"/>
      <c r="E87" s="826"/>
      <c r="F87" s="826"/>
      <c r="G87" s="826"/>
      <c r="H87" s="826"/>
      <c r="I87" s="826"/>
      <c r="J87" s="826"/>
      <c r="K87" s="826"/>
      <c r="L87" s="826"/>
      <c r="M87" s="827"/>
      <c r="N87" s="52">
        <f>L84+L85+L86</f>
        <v>20075.288119842568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86992.915185984457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15132.731282144041</v>
      </c>
      <c r="L36" s="270"/>
      <c r="M36" s="336">
        <v>2.5</v>
      </c>
      <c r="N36" s="272">
        <f>K36/M36</f>
        <v>6053.0925128576164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6459.0750128576165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53001.031222479847</v>
      </c>
      <c r="N48" s="272">
        <f>K48*M48</f>
        <v>68901.340589223808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54.493529154743527</v>
      </c>
      <c r="N49" s="272">
        <f>K49*M49</f>
        <v>1634.8058746423058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70536.146463866113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1246.4241458005358</v>
      </c>
      <c r="M60" s="913"/>
      <c r="N60" s="287">
        <f>K60*L60</f>
        <v>1620.3513895406966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1620.3513895406966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86735.222866264419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17347.044573252886</v>
      </c>
      <c r="M84" s="861"/>
      <c r="N84" s="51"/>
    </row>
    <row r="85" spans="1:14">
      <c r="B85" s="89" t="s">
        <v>973</v>
      </c>
      <c r="C85" s="90"/>
      <c r="D85" s="90"/>
      <c r="E85" s="90"/>
      <c r="F85" s="90"/>
      <c r="G85" s="90"/>
      <c r="H85" s="90"/>
      <c r="I85" s="87"/>
      <c r="J85" s="88"/>
      <c r="K85" s="304">
        <v>0.05</v>
      </c>
      <c r="L85" s="860">
        <f>N79*K85</f>
        <v>4336.7611433132215</v>
      </c>
      <c r="M85" s="861"/>
      <c r="N85" s="51"/>
    </row>
    <row r="86" spans="1:14" ht="15.75" thickBot="1">
      <c r="B86" s="91" t="s">
        <v>974</v>
      </c>
      <c r="C86" s="92"/>
      <c r="D86" s="92"/>
      <c r="E86" s="92"/>
      <c r="F86" s="92"/>
      <c r="G86" s="92"/>
      <c r="H86" s="92"/>
      <c r="I86" s="93"/>
      <c r="J86" s="94"/>
      <c r="K86" s="305">
        <v>0.05</v>
      </c>
      <c r="L86" s="862">
        <f>N79*K86</f>
        <v>4336.7611433132215</v>
      </c>
      <c r="M86" s="863"/>
      <c r="N86" s="51"/>
    </row>
    <row r="87" spans="1:14" ht="15.75" thickBot="1">
      <c r="B87" s="825" t="s">
        <v>953</v>
      </c>
      <c r="C87" s="826"/>
      <c r="D87" s="826"/>
      <c r="E87" s="826"/>
      <c r="F87" s="826"/>
      <c r="G87" s="826"/>
      <c r="H87" s="826"/>
      <c r="I87" s="826"/>
      <c r="J87" s="826"/>
      <c r="K87" s="826"/>
      <c r="L87" s="826"/>
      <c r="M87" s="827"/>
      <c r="N87" s="52">
        <f>L84+L85+L86</f>
        <v>26020.566859879331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112755.78972614375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7"/>
      <c r="J36" s="268"/>
      <c r="K36" s="269"/>
      <c r="L36" s="270"/>
      <c r="M36" s="336"/>
      <c r="N36" s="272"/>
      <c r="P36" s="106"/>
    </row>
    <row r="37" spans="1:16">
      <c r="A37" s="113"/>
      <c r="B37" s="874"/>
      <c r="C37" s="875"/>
      <c r="D37" s="875"/>
      <c r="E37" s="875"/>
      <c r="F37" s="875"/>
      <c r="G37" s="875"/>
      <c r="H37" s="876"/>
      <c r="I37" s="421"/>
      <c r="J37" s="422"/>
      <c r="K37" s="269"/>
      <c r="L37" s="335"/>
      <c r="M37" s="336"/>
      <c r="N37" s="272"/>
      <c r="P37" s="103"/>
    </row>
    <row r="38" spans="1:16">
      <c r="A38" s="113"/>
      <c r="B38" s="874"/>
      <c r="C38" s="875"/>
      <c r="D38" s="875"/>
      <c r="E38" s="875"/>
      <c r="F38" s="875"/>
      <c r="G38" s="875"/>
      <c r="H38" s="876"/>
      <c r="I38" s="328"/>
      <c r="J38" s="330"/>
      <c r="K38" s="269"/>
      <c r="L38" s="423"/>
      <c r="M38" s="424"/>
      <c r="N38" s="272"/>
      <c r="P38" s="106"/>
    </row>
    <row r="39" spans="1:16">
      <c r="B39" s="874"/>
      <c r="C39" s="875"/>
      <c r="D39" s="875"/>
      <c r="E39" s="875"/>
      <c r="F39" s="875"/>
      <c r="G39" s="875"/>
      <c r="H39" s="876"/>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2" t="s">
        <v>952</v>
      </c>
      <c r="C41" s="883"/>
      <c r="D41" s="883"/>
      <c r="E41" s="38"/>
      <c r="F41" s="39"/>
      <c r="G41" s="39"/>
      <c r="H41" s="40"/>
      <c r="I41" s="36"/>
      <c r="J41" s="37"/>
      <c r="K41" s="279"/>
      <c r="L41" s="276"/>
      <c r="M41" s="401">
        <v>0.05</v>
      </c>
      <c r="N41" s="344">
        <f>N77*M41</f>
        <v>405.98250000000002</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56249.817419221246</v>
      </c>
      <c r="N48" s="272">
        <f>K48*M48</f>
        <v>73124.762644987626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73124.762644987626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1246.4241458005358</v>
      </c>
      <c r="M60" s="913"/>
      <c r="N60" s="287">
        <f>K60*L60</f>
        <v>1620.3513895406966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1620.3513895406966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83270.746534528313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16654.149306905663</v>
      </c>
      <c r="M84" s="861"/>
      <c r="N84" s="51"/>
    </row>
    <row r="85" spans="1:14">
      <c r="B85" s="89" t="s">
        <v>973</v>
      </c>
      <c r="C85" s="90"/>
      <c r="D85" s="90"/>
      <c r="E85" s="90"/>
      <c r="F85" s="90"/>
      <c r="G85" s="90"/>
      <c r="H85" s="90"/>
      <c r="I85" s="87"/>
      <c r="J85" s="88"/>
      <c r="K85" s="304">
        <v>0.05</v>
      </c>
      <c r="L85" s="860">
        <f>N79*K85</f>
        <v>4163.5373267264158</v>
      </c>
      <c r="M85" s="861"/>
      <c r="N85" s="51"/>
    </row>
    <row r="86" spans="1:14" ht="15.75" thickBot="1">
      <c r="B86" s="91" t="s">
        <v>974</v>
      </c>
      <c r="C86" s="92"/>
      <c r="D86" s="92"/>
      <c r="E86" s="92"/>
      <c r="F86" s="92"/>
      <c r="G86" s="92"/>
      <c r="H86" s="92"/>
      <c r="I86" s="93"/>
      <c r="J86" s="94"/>
      <c r="K86" s="305">
        <v>0.05</v>
      </c>
      <c r="L86" s="862">
        <f>N79*K86</f>
        <v>4163.5373267264158</v>
      </c>
      <c r="M86" s="863"/>
      <c r="N86" s="51"/>
    </row>
    <row r="87" spans="1:14" ht="15.75" thickBot="1">
      <c r="B87" s="825" t="s">
        <v>953</v>
      </c>
      <c r="C87" s="826"/>
      <c r="D87" s="826"/>
      <c r="E87" s="826"/>
      <c r="F87" s="826"/>
      <c r="G87" s="826"/>
      <c r="H87" s="826"/>
      <c r="I87" s="826"/>
      <c r="J87" s="826"/>
      <c r="K87" s="826"/>
      <c r="L87" s="826"/>
      <c r="M87" s="827"/>
      <c r="N87" s="52">
        <f>L84+L85+L86</f>
        <v>24981.223960358493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108251.9704948868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7"/>
      <c r="J36" s="268"/>
      <c r="K36" s="269"/>
      <c r="L36" s="270"/>
      <c r="M36" s="336"/>
      <c r="N36" s="272"/>
      <c r="P36" s="106"/>
    </row>
    <row r="37" spans="1:16">
      <c r="A37" s="113"/>
      <c r="B37" s="874"/>
      <c r="C37" s="875"/>
      <c r="D37" s="875"/>
      <c r="E37" s="875"/>
      <c r="F37" s="875"/>
      <c r="G37" s="875"/>
      <c r="H37" s="876"/>
      <c r="I37" s="421"/>
      <c r="J37" s="422"/>
      <c r="K37" s="269"/>
      <c r="L37" s="335"/>
      <c r="M37" s="336"/>
      <c r="N37" s="272"/>
      <c r="P37" s="103"/>
    </row>
    <row r="38" spans="1:16">
      <c r="A38" s="113"/>
      <c r="B38" s="874"/>
      <c r="C38" s="875"/>
      <c r="D38" s="875"/>
      <c r="E38" s="875"/>
      <c r="F38" s="875"/>
      <c r="G38" s="875"/>
      <c r="H38" s="876"/>
      <c r="I38" s="328"/>
      <c r="J38" s="330"/>
      <c r="K38" s="269"/>
      <c r="L38" s="423"/>
      <c r="M38" s="424"/>
      <c r="N38" s="272"/>
      <c r="P38" s="106"/>
    </row>
    <row r="39" spans="1:16">
      <c r="B39" s="874"/>
      <c r="C39" s="875"/>
      <c r="D39" s="875"/>
      <c r="E39" s="875"/>
      <c r="F39" s="875"/>
      <c r="G39" s="875"/>
      <c r="H39" s="876"/>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2" t="s">
        <v>952</v>
      </c>
      <c r="C41" s="883"/>
      <c r="D41" s="883"/>
      <c r="E41" s="38"/>
      <c r="F41" s="39"/>
      <c r="G41" s="39"/>
      <c r="H41" s="40"/>
      <c r="I41" s="36"/>
      <c r="J41" s="37"/>
      <c r="K41" s="279"/>
      <c r="L41" s="276"/>
      <c r="M41" s="401">
        <v>0.05</v>
      </c>
      <c r="N41" s="344">
        <f>N77*M41</f>
        <v>405.98250000000002</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75173.302830155109</v>
      </c>
      <c r="N48" s="272">
        <f>K48*M48</f>
        <v>97725.293679201641</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97725.293679201641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1246.4241458005358</v>
      </c>
      <c r="M60" s="913"/>
      <c r="N60" s="287">
        <f>K60*L60</f>
        <v>1620.3513895406966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1620.3513895406966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107871.27756874233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21574.255513748467</v>
      </c>
      <c r="M84" s="861"/>
      <c r="N84" s="51"/>
    </row>
    <row r="85" spans="1:14">
      <c r="B85" s="89" t="s">
        <v>973</v>
      </c>
      <c r="C85" s="90"/>
      <c r="D85" s="90"/>
      <c r="E85" s="90"/>
      <c r="F85" s="90"/>
      <c r="G85" s="90"/>
      <c r="H85" s="90"/>
      <c r="I85" s="87"/>
      <c r="J85" s="88"/>
      <c r="K85" s="304">
        <v>0.05</v>
      </c>
      <c r="L85" s="860">
        <f>N79*K85</f>
        <v>5393.5638784371167</v>
      </c>
      <c r="M85" s="861"/>
      <c r="N85" s="51"/>
    </row>
    <row r="86" spans="1:14" ht="15.75" thickBot="1">
      <c r="B86" s="91" t="s">
        <v>974</v>
      </c>
      <c r="C86" s="92"/>
      <c r="D86" s="92"/>
      <c r="E86" s="92"/>
      <c r="F86" s="92"/>
      <c r="G86" s="92"/>
      <c r="H86" s="92"/>
      <c r="I86" s="93"/>
      <c r="J86" s="94"/>
      <c r="K86" s="305">
        <v>0.05</v>
      </c>
      <c r="L86" s="862">
        <f>N79*K86</f>
        <v>5393.5638784371167</v>
      </c>
      <c r="M86" s="863"/>
      <c r="N86" s="51"/>
    </row>
    <row r="87" spans="1:14" ht="15.75" thickBot="1">
      <c r="B87" s="825" t="s">
        <v>953</v>
      </c>
      <c r="C87" s="826"/>
      <c r="D87" s="826"/>
      <c r="E87" s="826"/>
      <c r="F87" s="826"/>
      <c r="G87" s="826"/>
      <c r="H87" s="826"/>
      <c r="I87" s="826"/>
      <c r="J87" s="826"/>
      <c r="K87" s="826"/>
      <c r="L87" s="826"/>
      <c r="M87" s="827"/>
      <c r="N87" s="52">
        <f>L84+L85+L86</f>
        <v>32361.383270622704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140232.66083936504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7"/>
      <c r="J36" s="268"/>
      <c r="K36" s="269"/>
      <c r="L36" s="270"/>
      <c r="M36" s="336"/>
      <c r="N36" s="272"/>
      <c r="P36" s="106"/>
    </row>
    <row r="37" spans="1:16">
      <c r="A37" s="113"/>
      <c r="B37" s="874"/>
      <c r="C37" s="875"/>
      <c r="D37" s="875"/>
      <c r="E37" s="875"/>
      <c r="F37" s="875"/>
      <c r="G37" s="875"/>
      <c r="H37" s="876"/>
      <c r="I37" s="421"/>
      <c r="J37" s="422"/>
      <c r="K37" s="269"/>
      <c r="L37" s="335"/>
      <c r="M37" s="336"/>
      <c r="N37" s="272"/>
      <c r="P37" s="103"/>
    </row>
    <row r="38" spans="1:16">
      <c r="A38" s="113"/>
      <c r="B38" s="874"/>
      <c r="C38" s="875"/>
      <c r="D38" s="875"/>
      <c r="E38" s="875"/>
      <c r="F38" s="875"/>
      <c r="G38" s="875"/>
      <c r="H38" s="876"/>
      <c r="I38" s="328"/>
      <c r="J38" s="330"/>
      <c r="K38" s="269"/>
      <c r="L38" s="423"/>
      <c r="M38" s="424"/>
      <c r="N38" s="272"/>
      <c r="P38" s="106"/>
    </row>
    <row r="39" spans="1:16">
      <c r="B39" s="874"/>
      <c r="C39" s="875"/>
      <c r="D39" s="875"/>
      <c r="E39" s="875"/>
      <c r="F39" s="875"/>
      <c r="G39" s="875"/>
      <c r="H39" s="876"/>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2" t="s">
        <v>952</v>
      </c>
      <c r="C41" s="883"/>
      <c r="D41" s="883"/>
      <c r="E41" s="38"/>
      <c r="F41" s="39"/>
      <c r="G41" s="39"/>
      <c r="H41" s="40"/>
      <c r="I41" s="36"/>
      <c r="J41" s="37"/>
      <c r="K41" s="279"/>
      <c r="L41" s="276"/>
      <c r="M41" s="401">
        <v>0.05</v>
      </c>
      <c r="N41" s="344">
        <f>N77*M41</f>
        <v>270.65500000000003</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34298.491122326384</v>
      </c>
      <c r="N48" s="272">
        <f>K48*M48</f>
        <v>44588.038459024305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44588.038459024305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1246.4241458005358</v>
      </c>
      <c r="M60" s="913"/>
      <c r="N60" s="287">
        <f>K60*L60</f>
        <v>1620.3513895406966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1620.3513895406966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51892.144848564996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10378.428969713001</v>
      </c>
      <c r="M84" s="861"/>
      <c r="N84" s="51"/>
    </row>
    <row r="85" spans="1:14">
      <c r="B85" s="89" t="s">
        <v>973</v>
      </c>
      <c r="C85" s="90"/>
      <c r="D85" s="90"/>
      <c r="E85" s="90"/>
      <c r="F85" s="90"/>
      <c r="G85" s="90"/>
      <c r="H85" s="90"/>
      <c r="I85" s="87"/>
      <c r="J85" s="88"/>
      <c r="K85" s="304">
        <v>0.05</v>
      </c>
      <c r="L85" s="860">
        <f>N79*K85</f>
        <v>2594.6072424282502</v>
      </c>
      <c r="M85" s="861"/>
      <c r="N85" s="51"/>
    </row>
    <row r="86" spans="1:14" ht="15.75" thickBot="1">
      <c r="B86" s="91" t="s">
        <v>974</v>
      </c>
      <c r="C86" s="92"/>
      <c r="D86" s="92"/>
      <c r="E86" s="92"/>
      <c r="F86" s="92"/>
      <c r="G86" s="92"/>
      <c r="H86" s="92"/>
      <c r="I86" s="93"/>
      <c r="J86" s="94"/>
      <c r="K86" s="305">
        <v>0.05</v>
      </c>
      <c r="L86" s="862">
        <f>N79*K86</f>
        <v>2594.6072424282502</v>
      </c>
      <c r="M86" s="863"/>
      <c r="N86" s="51"/>
    </row>
    <row r="87" spans="1:14" ht="15.75" thickBot="1">
      <c r="B87" s="825" t="s">
        <v>953</v>
      </c>
      <c r="C87" s="826"/>
      <c r="D87" s="826"/>
      <c r="E87" s="826"/>
      <c r="F87" s="826"/>
      <c r="G87" s="826"/>
      <c r="H87" s="826"/>
      <c r="I87" s="826"/>
      <c r="J87" s="826"/>
      <c r="K87" s="826"/>
      <c r="L87" s="826"/>
      <c r="M87" s="827"/>
      <c r="N87" s="52">
        <f>L84+L85+L86</f>
        <v>15567.643454569501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67459.788303134497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228</v>
      </c>
      <c r="B36" s="874" t="str">
        <f>VLOOKUP(A36,EQUIPOS!A6:D154,3,FALSE)</f>
        <v xml:space="preserve">Formaleta metálica (concreto hidráulico)
</v>
      </c>
      <c r="C36" s="875"/>
      <c r="D36" s="875"/>
      <c r="E36" s="875"/>
      <c r="F36" s="875"/>
      <c r="G36" s="875"/>
      <c r="H36" s="876"/>
      <c r="I36" s="267"/>
      <c r="J36" s="268"/>
      <c r="K36" s="269">
        <f>VLOOKUP(A36,EQUIPOS!A6:D163,4,FALSE)</f>
        <v>1790.2939988734156</v>
      </c>
      <c r="L36" s="270"/>
      <c r="M36" s="271">
        <v>2</v>
      </c>
      <c r="N36" s="272">
        <f>K36/M36</f>
        <v>895.1469994367078</v>
      </c>
    </row>
    <row r="37" spans="1:14">
      <c r="A37" s="113" t="s">
        <v>282</v>
      </c>
      <c r="B37" s="874" t="str">
        <f>VLOOKUP(A37,EQUIPOS!A7:D154,3,FALSE)</f>
        <v>Piloteadora potencia 250KW, RPM 1800, fuerza elevadora 200KN</v>
      </c>
      <c r="C37" s="875"/>
      <c r="D37" s="875"/>
      <c r="E37" s="875"/>
      <c r="F37" s="875"/>
      <c r="G37" s="875"/>
      <c r="H37" s="876"/>
      <c r="I37" s="421"/>
      <c r="J37" s="422"/>
      <c r="K37" s="269">
        <f>VLOOKUP(A37,EQUIPOS!A7:D164,4,FALSE)</f>
        <v>529662.54841669742</v>
      </c>
      <c r="L37" s="335"/>
      <c r="M37" s="336">
        <v>4</v>
      </c>
      <c r="N37" s="272">
        <f>K37/M37</f>
        <v>132415.63710417436</v>
      </c>
    </row>
    <row r="38" spans="1:14">
      <c r="A38" s="113" t="s">
        <v>363</v>
      </c>
      <c r="B38" s="874" t="str">
        <f>VLOOKUP(A38,EQUIPOS!A8:D154,3,FALSE)</f>
        <v>Vibrador de concreto, Motor de 3 hp a 18.000 rpm Mangueras de 4 mt</v>
      </c>
      <c r="C38" s="875"/>
      <c r="D38" s="875"/>
      <c r="E38" s="875"/>
      <c r="F38" s="875"/>
      <c r="G38" s="875"/>
      <c r="H38" s="876"/>
      <c r="I38" s="328"/>
      <c r="J38" s="330"/>
      <c r="K38" s="269">
        <f>VLOOKUP(A38,EQUIPOS!A8:D165,4,FALSE)</f>
        <v>10324.706868502937</v>
      </c>
      <c r="L38" s="423"/>
      <c r="M38" s="424">
        <v>2</v>
      </c>
      <c r="N38" s="272">
        <f>K38/M38</f>
        <v>5162.3534342514686</v>
      </c>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0.1</v>
      </c>
      <c r="N40" s="344">
        <f>N76*M40</f>
        <v>1240.0887785492826</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139713.22631641183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3754.4984213973325</v>
      </c>
      <c r="N47" s="272">
        <f>K47*M47</f>
        <v>44585.495609418547</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6605.8652667075075</v>
      </c>
      <c r="N48" s="272">
        <f>K48*M48</f>
        <v>3302.9326333537538</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4838.4700408734061</v>
      </c>
      <c r="N49" s="272">
        <f>K49*M49</f>
        <v>2419.2350204367031</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397050.26619773294</v>
      </c>
      <c r="N50" s="272">
        <f>K50*M50</f>
        <v>52389.548374492122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102697.21163770113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2">
        <f>VLOOKUP(A59,TRANSPORTE!A5:D117,4,FALSE)</f>
        <v>1101.3462450371094</v>
      </c>
      <c r="M59" s="913"/>
      <c r="N59" s="287">
        <f>K59*L59</f>
        <v>55.067312251855469</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55.067312251855469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254866.39305185762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50973.278610371526</v>
      </c>
      <c r="M83" s="861"/>
      <c r="N83" s="51"/>
    </row>
    <row r="84" spans="1:14">
      <c r="B84" s="89" t="s">
        <v>973</v>
      </c>
      <c r="C84" s="90"/>
      <c r="D84" s="90"/>
      <c r="E84" s="90"/>
      <c r="F84" s="90"/>
      <c r="G84" s="90"/>
      <c r="H84" s="90"/>
      <c r="I84" s="87"/>
      <c r="J84" s="88"/>
      <c r="K84" s="304">
        <v>0.05</v>
      </c>
      <c r="L84" s="860">
        <f>N78*K84</f>
        <v>12743.319652592882</v>
      </c>
      <c r="M84" s="861"/>
      <c r="N84" s="51"/>
    </row>
    <row r="85" spans="1:14" ht="15.75" thickBot="1">
      <c r="B85" s="91" t="s">
        <v>974</v>
      </c>
      <c r="C85" s="92"/>
      <c r="D85" s="92"/>
      <c r="E85" s="92"/>
      <c r="F85" s="92"/>
      <c r="G85" s="92"/>
      <c r="H85" s="92"/>
      <c r="I85" s="93"/>
      <c r="J85" s="94"/>
      <c r="K85" s="305">
        <v>0.05</v>
      </c>
      <c r="L85" s="862">
        <f>N78*K85</f>
        <v>12743.319652592882</v>
      </c>
      <c r="M85" s="863"/>
      <c r="N85" s="51"/>
    </row>
    <row r="86" spans="1:14" ht="15.75" thickBot="1">
      <c r="B86" s="825" t="s">
        <v>953</v>
      </c>
      <c r="C86" s="826"/>
      <c r="D86" s="826"/>
      <c r="E86" s="826"/>
      <c r="F86" s="826"/>
      <c r="G86" s="826"/>
      <c r="H86" s="826"/>
      <c r="I86" s="826"/>
      <c r="J86" s="826"/>
      <c r="K86" s="826"/>
      <c r="L86" s="826"/>
      <c r="M86" s="827"/>
      <c r="N86" s="52">
        <f>L83+L84+L85</f>
        <v>76459.917915557293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331326.31096741493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15" customHeight="1">
      <c r="B107" s="972" t="s">
        <v>2219</v>
      </c>
      <c r="C107" s="973"/>
      <c r="D107" s="973"/>
      <c r="E107" s="973"/>
      <c r="F107" s="973"/>
      <c r="G107" s="973"/>
      <c r="H107" s="973"/>
      <c r="I107" s="973"/>
      <c r="J107" s="973"/>
      <c r="K107" s="973"/>
      <c r="L107" s="973"/>
      <c r="M107" s="973"/>
      <c r="N107" s="974"/>
    </row>
    <row r="108" spans="2:14" ht="30.75" customHeight="1">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228</v>
      </c>
      <c r="B36" s="874" t="str">
        <f>VLOOKUP(A36,EQUIPOS!A6:D154,3,FALSE)</f>
        <v xml:space="preserve">Formaleta metálica (concreto hidráulico)
</v>
      </c>
      <c r="C36" s="875"/>
      <c r="D36" s="875"/>
      <c r="E36" s="875"/>
      <c r="F36" s="875"/>
      <c r="G36" s="875"/>
      <c r="H36" s="876"/>
      <c r="I36" s="267"/>
      <c r="J36" s="268"/>
      <c r="K36" s="269">
        <f>VLOOKUP(A36,EQUIPOS!A6:D163,4,FALSE)</f>
        <v>1790.2939988734156</v>
      </c>
      <c r="L36" s="270"/>
      <c r="M36" s="271">
        <v>2</v>
      </c>
      <c r="N36" s="272">
        <f>K36/M36</f>
        <v>895.1469994367078</v>
      </c>
    </row>
    <row r="37" spans="1:14">
      <c r="A37" s="113" t="s">
        <v>282</v>
      </c>
      <c r="B37" s="874" t="str">
        <f>VLOOKUP(A37,EQUIPOS!A7:D154,3,FALSE)</f>
        <v>Piloteadora potencia 250KW, RPM 1800, fuerza elevadora 200KN</v>
      </c>
      <c r="C37" s="875"/>
      <c r="D37" s="875"/>
      <c r="E37" s="875"/>
      <c r="F37" s="875"/>
      <c r="G37" s="875"/>
      <c r="H37" s="876"/>
      <c r="I37" s="421"/>
      <c r="J37" s="422"/>
      <c r="K37" s="269">
        <f>VLOOKUP(A37,EQUIPOS!A7:D164,4,FALSE)</f>
        <v>529662.54841669742</v>
      </c>
      <c r="L37" s="335"/>
      <c r="M37" s="336">
        <v>4</v>
      </c>
      <c r="N37" s="272">
        <f>K37/M37</f>
        <v>132415.63710417436</v>
      </c>
    </row>
    <row r="38" spans="1:14">
      <c r="A38" s="113" t="s">
        <v>363</v>
      </c>
      <c r="B38" s="874" t="str">
        <f>VLOOKUP(A38,EQUIPOS!A8:D154,3,FALSE)</f>
        <v>Vibrador de concreto, Motor de 3 hp a 18.000 rpm Mangueras de 4 mt</v>
      </c>
      <c r="C38" s="875"/>
      <c r="D38" s="875"/>
      <c r="E38" s="875"/>
      <c r="F38" s="875"/>
      <c r="G38" s="875"/>
      <c r="H38" s="876"/>
      <c r="I38" s="328"/>
      <c r="J38" s="330"/>
      <c r="K38" s="269">
        <f>VLOOKUP(A38,EQUIPOS!A8:D165,4,FALSE)</f>
        <v>10324.706868502937</v>
      </c>
      <c r="L38" s="423"/>
      <c r="M38" s="424">
        <v>2</v>
      </c>
      <c r="N38" s="272">
        <f>K38/M38</f>
        <v>5162.3534342514686</v>
      </c>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0.1</v>
      </c>
      <c r="N40" s="344">
        <f>N76*M40</f>
        <v>1240.0887785492826</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139713.22631641183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3754.4984213973325</v>
      </c>
      <c r="N47" s="272">
        <f>K47*M47</f>
        <v>44585.495609418547</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6605.8652667075075</v>
      </c>
      <c r="N48" s="272">
        <f>K48*M48</f>
        <v>3302.9326333537538</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4838.4700408734061</v>
      </c>
      <c r="N49" s="272">
        <f>K49*M49</f>
        <v>2419.2350204367031</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397050.26619773294</v>
      </c>
      <c r="N50" s="272">
        <f>K50*M50</f>
        <v>52389.548374492122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102697.21163770113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2">
        <f>VLOOKUP(A59,TRANSPORTE!A5:D117,4,FALSE)</f>
        <v>1101.3462450371094</v>
      </c>
      <c r="M59" s="913"/>
      <c r="N59" s="287">
        <f>K59*L59</f>
        <v>55.067312251855469</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55.067312251855469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254866.39305185762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50973.278610371526</v>
      </c>
      <c r="M83" s="861"/>
      <c r="N83" s="51"/>
    </row>
    <row r="84" spans="1:14">
      <c r="B84" s="89" t="s">
        <v>973</v>
      </c>
      <c r="C84" s="90"/>
      <c r="D84" s="90"/>
      <c r="E84" s="90"/>
      <c r="F84" s="90"/>
      <c r="G84" s="90"/>
      <c r="H84" s="90"/>
      <c r="I84" s="87"/>
      <c r="J84" s="88"/>
      <c r="K84" s="304">
        <v>0.05</v>
      </c>
      <c r="L84" s="860">
        <f>N78*K84</f>
        <v>12743.319652592882</v>
      </c>
      <c r="M84" s="861"/>
      <c r="N84" s="51"/>
    </row>
    <row r="85" spans="1:14" ht="15.75" thickBot="1">
      <c r="B85" s="91" t="s">
        <v>974</v>
      </c>
      <c r="C85" s="92"/>
      <c r="D85" s="92"/>
      <c r="E85" s="92"/>
      <c r="F85" s="92"/>
      <c r="G85" s="92"/>
      <c r="H85" s="92"/>
      <c r="I85" s="93"/>
      <c r="J85" s="94"/>
      <c r="K85" s="305">
        <v>0.05</v>
      </c>
      <c r="L85" s="862">
        <f>N78*K85</f>
        <v>12743.319652592882</v>
      </c>
      <c r="M85" s="863"/>
      <c r="N85" s="51"/>
    </row>
    <row r="86" spans="1:14" ht="15.75" thickBot="1">
      <c r="B86" s="825" t="s">
        <v>953</v>
      </c>
      <c r="C86" s="826"/>
      <c r="D86" s="826"/>
      <c r="E86" s="826"/>
      <c r="F86" s="826"/>
      <c r="G86" s="826"/>
      <c r="H86" s="826"/>
      <c r="I86" s="826"/>
      <c r="J86" s="826"/>
      <c r="K86" s="826"/>
      <c r="L86" s="826"/>
      <c r="M86" s="827"/>
      <c r="N86" s="52">
        <f>L83+L84+L85</f>
        <v>76459.917915557293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331326.31096741493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zoomScale="77" zoomScaleNormal="77" workbookViewId="0">
      <selection activeCell="N90" sqref="N9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243</v>
      </c>
      <c r="B36" s="874" t="str">
        <f>VLOOKUP(A36,EQUIPOS!A6:D154,3,FALSE)</f>
        <v>Grúa 10 ton</v>
      </c>
      <c r="C36" s="875"/>
      <c r="D36" s="875"/>
      <c r="E36" s="875"/>
      <c r="F36" s="875"/>
      <c r="G36" s="875"/>
      <c r="H36" s="876"/>
      <c r="I36" s="267"/>
      <c r="J36" s="268"/>
      <c r="K36" s="269">
        <f>VLOOKUP(A36,EQUIPOS!A6:D163,4,FALSE)</f>
        <v>190320.45863023639</v>
      </c>
      <c r="L36" s="270"/>
      <c r="M36" s="271">
        <v>0.158</v>
      </c>
      <c r="N36" s="272">
        <f t="shared" ref="N36:N44" si="0">K36/M36</f>
        <v>1204559.8647483315</v>
      </c>
    </row>
    <row r="37" spans="1:14">
      <c r="A37" s="113" t="s">
        <v>121</v>
      </c>
      <c r="B37" s="874" t="str">
        <f>VLOOKUP(A37,EQUIPOS!A7:D154,3,FALSE)</f>
        <v>Bomba eléctrica para accionar la celda</v>
      </c>
      <c r="C37" s="875"/>
      <c r="D37" s="875"/>
      <c r="E37" s="875"/>
      <c r="F37" s="875"/>
      <c r="G37" s="875"/>
      <c r="H37" s="876"/>
      <c r="I37" s="421"/>
      <c r="J37" s="422"/>
      <c r="K37" s="269">
        <f>VLOOKUP(A37,EQUIPOS!A7:D164,4,FALSE)</f>
        <v>63609.688293305451</v>
      </c>
      <c r="L37" s="335"/>
      <c r="M37" s="336">
        <v>0.158</v>
      </c>
      <c r="N37" s="272">
        <f t="shared" si="0"/>
        <v>402592.96388168004</v>
      </c>
    </row>
    <row r="38" spans="1:14">
      <c r="A38" s="113" t="s">
        <v>217</v>
      </c>
      <c r="B38" s="874" t="str">
        <f>VLOOKUP(A38,EQUIPOS!A8:D154,3,FALSE)</f>
        <v>Equipo de soldadura y de acetileno (incluye soldadura)</v>
      </c>
      <c r="C38" s="875"/>
      <c r="D38" s="875"/>
      <c r="E38" s="875"/>
      <c r="F38" s="875"/>
      <c r="G38" s="875"/>
      <c r="H38" s="876"/>
      <c r="I38" s="421"/>
      <c r="J38" s="422"/>
      <c r="K38" s="438">
        <f>VLOOKUP(A38,EQUIPOS!A8:D165,4,FALSE)</f>
        <v>32143.91497977269</v>
      </c>
      <c r="L38" s="335"/>
      <c r="M38" s="336">
        <v>0.158</v>
      </c>
      <c r="N38" s="272">
        <f t="shared" si="0"/>
        <v>203442.49987197906</v>
      </c>
    </row>
    <row r="39" spans="1:14">
      <c r="A39" s="113" t="s">
        <v>255</v>
      </c>
      <c r="B39" s="874" t="str">
        <f>VLOOKUP(A39,EQUIPOS!A9:D154,3,FALSE)</f>
        <v>Manómetro cable de acero para bajar la celda</v>
      </c>
      <c r="C39" s="875"/>
      <c r="D39" s="875"/>
      <c r="E39" s="875"/>
      <c r="F39" s="875"/>
      <c r="G39" s="875"/>
      <c r="H39" s="876"/>
      <c r="I39" s="421"/>
      <c r="J39" s="422"/>
      <c r="K39" s="438">
        <f>VLOOKUP(A39,EQUIPOS!A9:D166,4,FALSE)</f>
        <v>1574021.0586761772</v>
      </c>
      <c r="L39" s="335"/>
      <c r="M39" s="336">
        <v>0.158</v>
      </c>
      <c r="N39" s="272">
        <f t="shared" si="0"/>
        <v>9962158.5992163103</v>
      </c>
    </row>
    <row r="40" spans="1:14">
      <c r="A40" s="113" t="s">
        <v>1648</v>
      </c>
      <c r="B40" s="874" t="str">
        <f>VLOOKUP(A40,EQUIPOS!A10:D154,3,FALSE)</f>
        <v xml:space="preserve">Retroexcavadora sobre llantas 
</v>
      </c>
      <c r="C40" s="875"/>
      <c r="D40" s="875"/>
      <c r="E40" s="875"/>
      <c r="F40" s="875"/>
      <c r="G40" s="875"/>
      <c r="H40" s="876"/>
      <c r="I40" s="647"/>
      <c r="J40" s="648"/>
      <c r="K40" s="649">
        <f>VLOOKUP(A40,EQUIPOS!A10:D167,4,FALSE)</f>
        <v>131881.60054201042</v>
      </c>
      <c r="L40" s="335"/>
      <c r="M40" s="336">
        <v>0.158</v>
      </c>
      <c r="N40" s="272">
        <f t="shared" si="0"/>
        <v>834693.67431652162</v>
      </c>
    </row>
    <row r="41" spans="1:14">
      <c r="A41" s="113" t="s">
        <v>115</v>
      </c>
      <c r="B41" s="874" t="str">
        <f>VLOOKUP(A41,EQUIPOS!A6:D154,3,FALSE)</f>
        <v>Andamiaje para Aplicar la Carga (Equipos Sustituto de la Tara)</v>
      </c>
      <c r="C41" s="875"/>
      <c r="D41" s="875"/>
      <c r="E41" s="875"/>
      <c r="F41" s="875"/>
      <c r="G41" s="875"/>
      <c r="H41" s="876"/>
      <c r="I41" s="421"/>
      <c r="J41" s="422"/>
      <c r="K41" s="438">
        <f>VLOOKUP(A41,EQUIPOS!A6:D154,4,FALSE)</f>
        <v>75555.153744121824</v>
      </c>
      <c r="L41" s="335"/>
      <c r="M41" s="336">
        <v>0.158</v>
      </c>
      <c r="N41" s="272">
        <f t="shared" si="0"/>
        <v>478197.17559570773</v>
      </c>
    </row>
    <row r="42" spans="1:14">
      <c r="A42" s="113" t="s">
        <v>224</v>
      </c>
      <c r="B42" s="874" t="str">
        <f>VLOOKUP(A42,EQUIPOS!A12:D156,3,FALSE)</f>
        <v>Equipo de Medición (Deformimetros Eléctricos, Mecánicos, Celdas de Carga,  Etc.)</v>
      </c>
      <c r="C42" s="875"/>
      <c r="D42" s="875"/>
      <c r="E42" s="875"/>
      <c r="F42" s="875"/>
      <c r="G42" s="875"/>
      <c r="H42" s="876"/>
      <c r="I42" s="328"/>
      <c r="J42" s="330"/>
      <c r="K42" s="438">
        <f>VLOOKUP(A42,EQUIPOS!A12:D169,4,FALSE)</f>
        <v>190523.90113010837</v>
      </c>
      <c r="L42" s="423"/>
      <c r="M42" s="424">
        <v>0.158</v>
      </c>
      <c r="N42" s="272">
        <f t="shared" si="0"/>
        <v>1205847.4755070149</v>
      </c>
    </row>
    <row r="43" spans="1:14">
      <c r="A43" t="s">
        <v>335</v>
      </c>
      <c r="B43" s="874" t="str">
        <f>VLOOKUP(A43,EQUIPOS!A13:D157,3,FALSE)</f>
        <v>Tara (Recebo, Agua, Etc.)</v>
      </c>
      <c r="C43" s="875"/>
      <c r="D43" s="875"/>
      <c r="E43" s="875"/>
      <c r="F43" s="875"/>
      <c r="G43" s="875"/>
      <c r="H43" s="876"/>
      <c r="I43" s="36"/>
      <c r="J43" s="37"/>
      <c r="K43" s="438">
        <f>VLOOKUP(A43,EQUIPOS!A13:D170,4,FALSE)</f>
        <v>275155.98107685166</v>
      </c>
      <c r="L43" s="276"/>
      <c r="M43" s="277">
        <v>2.8000000000000001E-2</v>
      </c>
      <c r="N43" s="272">
        <f t="shared" si="0"/>
        <v>9826999.3241732735</v>
      </c>
    </row>
    <row r="44" spans="1:14">
      <c r="A44" t="s">
        <v>216</v>
      </c>
      <c r="B44" s="874" t="str">
        <f>VLOOKUP(A44,EQUIPOS!A14:D158,3,FALSE)</f>
        <v xml:space="preserve">Equipo de topografía Teodolito electrónico con abertura de anteojo de 42 mm. Aumento del anteojo: 30x.Distancia mínima de enfoque: 1.0 m. Precisión: 5´´. Compensador con rango de trabajo ±3´. </v>
      </c>
      <c r="C44" s="875"/>
      <c r="D44" s="875"/>
      <c r="E44" s="875"/>
      <c r="F44" s="875"/>
      <c r="G44" s="875"/>
      <c r="H44" s="876"/>
      <c r="I44" s="36"/>
      <c r="J44" s="37"/>
      <c r="K44" s="438">
        <f>VLOOKUP(A44,EQUIPOS!A14:D171,4,FALSE)</f>
        <v>20954.577486813843</v>
      </c>
      <c r="L44" s="276"/>
      <c r="M44" s="277">
        <v>0.158</v>
      </c>
      <c r="N44" s="273">
        <f t="shared" si="0"/>
        <v>132623.9081443914</v>
      </c>
    </row>
    <row r="45" spans="1:14">
      <c r="B45" s="882" t="s">
        <v>952</v>
      </c>
      <c r="C45" s="883"/>
      <c r="D45" s="883"/>
      <c r="E45" s="38"/>
      <c r="F45" s="39"/>
      <c r="G45" s="39"/>
      <c r="H45" s="40"/>
      <c r="I45" s="36"/>
      <c r="J45" s="37"/>
      <c r="K45" s="279"/>
      <c r="L45" s="276"/>
      <c r="M45" s="401">
        <v>0.02</v>
      </c>
      <c r="N45" s="344">
        <f>N79*M45</f>
        <v>7707.987993879492</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4">
        <f>SUM(N36:N46)</f>
        <v>24258823.473449092</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5" t="s">
        <v>945</v>
      </c>
      <c r="K51" s="85" t="s">
        <v>946</v>
      </c>
      <c r="L51" s="906" t="s">
        <v>955</v>
      </c>
      <c r="M51" s="905"/>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20345943.539069287</v>
      </c>
      <c r="N52" s="272">
        <f t="shared" ref="N52:N58" si="1">K52*M52</f>
        <v>20345943.539069287</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152128.27593591105</v>
      </c>
      <c r="N53" s="272">
        <f t="shared" si="1"/>
        <v>4563848.2780773314</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92813.412353655149</v>
      </c>
      <c r="N54" s="272">
        <f t="shared" si="1"/>
        <v>5568804.7412193092</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56997.415254828869</v>
      </c>
      <c r="N55" s="272">
        <f t="shared" si="1"/>
        <v>683968.98305794643</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1959254.2027594727</v>
      </c>
      <c r="N56" s="272">
        <f t="shared" si="1"/>
        <v>3918508.4055189453</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1195910.0548534361</v>
      </c>
      <c r="N57" s="272">
        <f t="shared" si="1"/>
        <v>5979550.2742671799</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30978.009408030954</v>
      </c>
      <c r="N58" s="272">
        <f t="shared" si="1"/>
        <v>2168460.6585621666</v>
      </c>
    </row>
    <row r="59" spans="1:14" ht="15.75" thickBot="1">
      <c r="B59" s="825" t="s">
        <v>953</v>
      </c>
      <c r="C59" s="826"/>
      <c r="D59" s="826"/>
      <c r="E59" s="826"/>
      <c r="F59" s="826"/>
      <c r="G59" s="826"/>
      <c r="H59" s="826"/>
      <c r="I59" s="826"/>
      <c r="J59" s="826"/>
      <c r="K59" s="826"/>
      <c r="L59" s="826"/>
      <c r="M59" s="827"/>
      <c r="N59" s="394">
        <f>SUM(N52:N58)</f>
        <v>43229084.879772171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2">
        <f>VLOOKUP(A64,TRANSPORTE!A5:D117,4,FALSE)</f>
        <v>174516.24762771718</v>
      </c>
      <c r="M64" s="913"/>
      <c r="N64" s="287">
        <f>K64*L64</f>
        <v>8725.8123813858601</v>
      </c>
    </row>
    <row r="65" spans="1:15">
      <c r="B65" s="46"/>
      <c r="C65" s="47"/>
      <c r="D65" s="47"/>
      <c r="E65" s="47"/>
      <c r="F65" s="47"/>
      <c r="G65" s="47"/>
      <c r="H65" s="311"/>
      <c r="I65" s="279"/>
      <c r="J65" s="286"/>
      <c r="K65" s="279"/>
      <c r="L65" s="912"/>
      <c r="M65" s="913"/>
      <c r="N65" s="287"/>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8725.8123813858601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901"/>
      <c r="C78" s="902"/>
      <c r="D78" s="902"/>
      <c r="E78" s="902"/>
      <c r="F78" s="902"/>
      <c r="G78" s="902"/>
      <c r="H78" s="902"/>
      <c r="I78" s="126"/>
      <c r="J78" s="126"/>
      <c r="K78" s="126"/>
      <c r="L78" s="915"/>
      <c r="M78" s="915"/>
      <c r="N78" s="45"/>
    </row>
    <row r="79" spans="1:15" ht="15.75" thickBot="1">
      <c r="B79" s="914" t="s">
        <v>953</v>
      </c>
      <c r="C79" s="868"/>
      <c r="D79" s="868"/>
      <c r="E79" s="868"/>
      <c r="F79" s="868"/>
      <c r="G79" s="868"/>
      <c r="H79" s="868"/>
      <c r="I79" s="868"/>
      <c r="J79" s="868"/>
      <c r="K79" s="868"/>
      <c r="L79" s="868"/>
      <c r="M79" s="869"/>
      <c r="N79" s="301">
        <f>SUM(N75:N78)</f>
        <v>385399.39969397458</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N47+N59+N70+N79</f>
        <v>67882033.565296635</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0" t="s">
        <v>969</v>
      </c>
      <c r="C85" s="871"/>
      <c r="D85" s="871"/>
      <c r="E85" s="871"/>
      <c r="F85" s="871"/>
      <c r="G85" s="871"/>
      <c r="H85" s="871"/>
      <c r="I85" s="314"/>
      <c r="J85" s="334"/>
      <c r="K85" s="302" t="s">
        <v>970</v>
      </c>
      <c r="L85" s="872" t="s">
        <v>971</v>
      </c>
      <c r="M85" s="873"/>
      <c r="N85" s="303"/>
    </row>
    <row r="86" spans="1:14">
      <c r="B86" s="858" t="s">
        <v>972</v>
      </c>
      <c r="C86" s="859"/>
      <c r="D86" s="859"/>
      <c r="E86" s="859"/>
      <c r="F86" s="859"/>
      <c r="G86" s="859"/>
      <c r="H86" s="859"/>
      <c r="I86" s="87"/>
      <c r="J86" s="88"/>
      <c r="K86" s="304">
        <v>0.2</v>
      </c>
      <c r="L86" s="860">
        <f>N81*K86</f>
        <v>13576406.713059328</v>
      </c>
      <c r="M86" s="861"/>
      <c r="N86" s="51"/>
    </row>
    <row r="87" spans="1:14">
      <c r="B87" s="89" t="s">
        <v>973</v>
      </c>
      <c r="C87" s="90"/>
      <c r="D87" s="90"/>
      <c r="E87" s="90"/>
      <c r="F87" s="90"/>
      <c r="G87" s="90"/>
      <c r="H87" s="90"/>
      <c r="I87" s="87"/>
      <c r="J87" s="88"/>
      <c r="K87" s="304">
        <v>0.05</v>
      </c>
      <c r="L87" s="860">
        <f>N81*K87</f>
        <v>3394101.6782648321</v>
      </c>
      <c r="M87" s="861"/>
      <c r="N87" s="51"/>
    </row>
    <row r="88" spans="1:14" ht="15.75" thickBot="1">
      <c r="B88" s="91" t="s">
        <v>974</v>
      </c>
      <c r="C88" s="92"/>
      <c r="D88" s="92"/>
      <c r="E88" s="92"/>
      <c r="F88" s="92"/>
      <c r="G88" s="92"/>
      <c r="H88" s="92"/>
      <c r="I88" s="93"/>
      <c r="J88" s="94"/>
      <c r="K88" s="305">
        <v>0.05</v>
      </c>
      <c r="L88" s="862">
        <f>N81*K88</f>
        <v>3394101.6782648321</v>
      </c>
      <c r="M88" s="863"/>
      <c r="N88" s="51"/>
    </row>
    <row r="89" spans="1:14" ht="15.75" thickBot="1">
      <c r="B89" s="825" t="s">
        <v>953</v>
      </c>
      <c r="C89" s="826"/>
      <c r="D89" s="826"/>
      <c r="E89" s="826"/>
      <c r="F89" s="826"/>
      <c r="G89" s="826"/>
      <c r="H89" s="826"/>
      <c r="I89" s="826"/>
      <c r="J89" s="826"/>
      <c r="K89" s="826"/>
      <c r="L89" s="826"/>
      <c r="M89" s="827"/>
      <c r="N89" s="52">
        <f>L86+L87+L88</f>
        <v>20364610.069588996</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88246643.634885639</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9" t="s">
        <v>2218</v>
      </c>
      <c r="C108" s="970"/>
      <c r="D108" s="970"/>
      <c r="E108" s="970"/>
      <c r="F108" s="970"/>
      <c r="G108" s="970"/>
      <c r="H108" s="970"/>
      <c r="I108" s="970"/>
      <c r="J108" s="970"/>
      <c r="K108" s="970"/>
      <c r="L108" s="970"/>
      <c r="M108" s="970"/>
      <c r="N108" s="971"/>
    </row>
    <row r="109" spans="2:14" ht="15" customHeight="1">
      <c r="B109" s="969"/>
      <c r="C109" s="970"/>
      <c r="D109" s="970"/>
      <c r="E109" s="970"/>
      <c r="F109" s="970"/>
      <c r="G109" s="970"/>
      <c r="H109" s="970"/>
      <c r="I109" s="970"/>
      <c r="J109" s="970"/>
      <c r="K109" s="970"/>
      <c r="L109" s="970"/>
      <c r="M109" s="970"/>
      <c r="N109" s="971"/>
    </row>
    <row r="110" spans="2:14" ht="30" customHeight="1">
      <c r="B110" s="972" t="s">
        <v>2219</v>
      </c>
      <c r="C110" s="973"/>
      <c r="D110" s="973"/>
      <c r="E110" s="973"/>
      <c r="F110" s="973"/>
      <c r="G110" s="973"/>
      <c r="H110" s="973"/>
      <c r="I110" s="973"/>
      <c r="J110" s="973"/>
      <c r="K110" s="973"/>
      <c r="L110" s="973"/>
      <c r="M110" s="973"/>
      <c r="N110" s="974"/>
    </row>
    <row r="111" spans="2:14">
      <c r="B111" s="972"/>
      <c r="C111" s="973"/>
      <c r="D111" s="973"/>
      <c r="E111" s="973"/>
      <c r="F111" s="973"/>
      <c r="G111" s="973"/>
      <c r="H111" s="973"/>
      <c r="I111" s="973"/>
      <c r="J111" s="973"/>
      <c r="K111" s="973"/>
      <c r="L111" s="973"/>
      <c r="M111" s="973"/>
      <c r="N111" s="974"/>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5"/>
      <c r="K121" s="975"/>
      <c r="L121" s="975"/>
      <c r="M121" s="975"/>
      <c r="N121" s="976"/>
    </row>
    <row r="122" spans="2:14" ht="15.75" thickBot="1">
      <c r="B122" s="419" t="s">
        <v>2221</v>
      </c>
      <c r="C122" s="420"/>
      <c r="D122" s="420"/>
      <c r="E122" s="259"/>
      <c r="F122" s="259"/>
      <c r="G122" s="259"/>
      <c r="H122" s="259"/>
      <c r="I122" s="259"/>
      <c r="J122" s="977"/>
      <c r="K122" s="977"/>
      <c r="L122" s="977"/>
      <c r="M122" s="977"/>
      <c r="N122" s="978"/>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140</v>
      </c>
      <c r="B36" s="874" t="str">
        <f>VLOOKUP(A36,EQUIPOS!A6:D154,3,FALSE)</f>
        <v>Camisa para Pilote D=1.20m</v>
      </c>
      <c r="C36" s="875"/>
      <c r="D36" s="875"/>
      <c r="E36" s="875"/>
      <c r="F36" s="875"/>
      <c r="G36" s="875"/>
      <c r="H36" s="876"/>
      <c r="I36" s="267"/>
      <c r="J36" s="268"/>
      <c r="K36" s="269">
        <f>VLOOKUP(A36,EQUIPOS!A6:D163,4,FALSE)</f>
        <v>30275.63468928168</v>
      </c>
      <c r="L36" s="270"/>
      <c r="M36" s="271">
        <v>1</v>
      </c>
      <c r="N36" s="272">
        <f t="shared" ref="N36:N42" si="0">K36/M36</f>
        <v>30275.63468928168</v>
      </c>
    </row>
    <row r="37" spans="1:14">
      <c r="A37" s="113" t="s">
        <v>206</v>
      </c>
      <c r="B37" s="874" t="str">
        <f>VLOOKUP(A37,EQUIPOS!A7:D154,3,FALSE)</f>
        <v>Equipo de Soldadura</v>
      </c>
      <c r="C37" s="875"/>
      <c r="D37" s="875"/>
      <c r="E37" s="875"/>
      <c r="F37" s="875"/>
      <c r="G37" s="875"/>
      <c r="H37" s="876"/>
      <c r="I37" s="421"/>
      <c r="J37" s="422"/>
      <c r="K37" s="269">
        <f>VLOOKUP(A37,EQUIPOS!A7:D164,4,FALSE)</f>
        <v>10951.987909774871</v>
      </c>
      <c r="L37" s="335"/>
      <c r="M37" s="336">
        <v>1</v>
      </c>
      <c r="N37" s="272">
        <f t="shared" si="0"/>
        <v>10951.987909774871</v>
      </c>
    </row>
    <row r="38" spans="1:14">
      <c r="A38" s="113" t="s">
        <v>242</v>
      </c>
      <c r="B38" s="874" t="str">
        <f>VLOOKUP(A38,EQUIPOS!A8:D154,3,FALSE)</f>
        <v>Grúa con torre capacidad 1 ton en la punta.</v>
      </c>
      <c r="C38" s="875"/>
      <c r="D38" s="875"/>
      <c r="E38" s="875"/>
      <c r="F38" s="875"/>
      <c r="G38" s="875"/>
      <c r="H38" s="876"/>
      <c r="I38" s="421"/>
      <c r="J38" s="422"/>
      <c r="K38" s="438">
        <f>VLOOKUP(A38,EQUIPOS!A8:D165,4,FALSE)</f>
        <v>190930.78612985232</v>
      </c>
      <c r="L38" s="335"/>
      <c r="M38" s="336">
        <v>2.5</v>
      </c>
      <c r="N38" s="272">
        <f t="shared" si="0"/>
        <v>76372.314451940925</v>
      </c>
    </row>
    <row r="39" spans="1:14">
      <c r="A39" s="113" t="s">
        <v>267</v>
      </c>
      <c r="B39" s="874" t="str">
        <f>VLOOKUP(A39,EQUIPOS!A9:D154,3,FALSE)</f>
        <v>Motobomba de concreto</v>
      </c>
      <c r="C39" s="875"/>
      <c r="D39" s="875"/>
      <c r="E39" s="875"/>
      <c r="F39" s="875"/>
      <c r="G39" s="875"/>
      <c r="H39" s="876"/>
      <c r="I39" s="421"/>
      <c r="J39" s="422"/>
      <c r="K39" s="438">
        <f>VLOOKUP(A39,EQUIPOS!A9:D166,4,FALSE)</f>
        <v>59303.488712681894</v>
      </c>
      <c r="L39" s="335"/>
      <c r="M39" s="336">
        <v>2.5499800000000001</v>
      </c>
      <c r="N39" s="272">
        <f t="shared" si="0"/>
        <v>23256.452486953582</v>
      </c>
    </row>
    <row r="40" spans="1:14">
      <c r="A40" s="113" t="s">
        <v>277</v>
      </c>
      <c r="B40" s="874" t="str">
        <f>VLOOKUP(A40,EQUIPOS!A10:D154,3,FALSE)</f>
        <v>Pala auxiliar de piloteadora</v>
      </c>
      <c r="C40" s="875"/>
      <c r="D40" s="875"/>
      <c r="E40" s="875"/>
      <c r="F40" s="875"/>
      <c r="G40" s="875"/>
      <c r="H40" s="876"/>
      <c r="I40" s="421"/>
      <c r="J40" s="422"/>
      <c r="K40" s="438">
        <f>VLOOKUP(A40,EQUIPOS!A10:D167,4,FALSE)</f>
        <v>401697.21599722264</v>
      </c>
      <c r="L40" s="335"/>
      <c r="M40" s="336">
        <v>2.5</v>
      </c>
      <c r="N40" s="272">
        <f t="shared" si="0"/>
        <v>160678.88639888907</v>
      </c>
    </row>
    <row r="41" spans="1:14">
      <c r="A41" s="113" t="s">
        <v>282</v>
      </c>
      <c r="B41" s="874" t="str">
        <f>VLOOKUP(A41,EQUIPOS!A6:D154,3,FALSE)</f>
        <v>Piloteadora potencia 250KW, RPM 1800, fuerza elevadora 200KN</v>
      </c>
      <c r="C41" s="875"/>
      <c r="D41" s="875"/>
      <c r="E41" s="875"/>
      <c r="F41" s="875"/>
      <c r="G41" s="875"/>
      <c r="H41" s="876"/>
      <c r="I41" s="421"/>
      <c r="J41" s="422"/>
      <c r="K41" s="438">
        <f>VLOOKUP(A41,EQUIPOS!A6:D154,4,FALSE)</f>
        <v>529662.54841669742</v>
      </c>
      <c r="L41" s="335"/>
      <c r="M41" s="336">
        <v>1</v>
      </c>
      <c r="N41" s="272">
        <f t="shared" si="0"/>
        <v>529662.54841669742</v>
      </c>
    </row>
    <row r="42" spans="1:14">
      <c r="A42" s="113" t="s">
        <v>310</v>
      </c>
      <c r="B42" s="874" t="str">
        <f>VLOOKUP(A42,EQUIPOS!A12:D156,3,FALSE)</f>
        <v>Retroexcavadora A25C</v>
      </c>
      <c r="C42" s="875"/>
      <c r="D42" s="875"/>
      <c r="E42" s="875"/>
      <c r="F42" s="875"/>
      <c r="G42" s="875"/>
      <c r="H42" s="876"/>
      <c r="I42" s="328"/>
      <c r="J42" s="330"/>
      <c r="K42" s="438">
        <f>VLOOKUP(A42,EQUIPOS!A12:D169,4,FALSE)</f>
        <v>195840.53179342943</v>
      </c>
      <c r="L42" s="423"/>
      <c r="M42" s="424">
        <v>2.5</v>
      </c>
      <c r="N42" s="272">
        <f t="shared" si="0"/>
        <v>78336.212717371774</v>
      </c>
    </row>
    <row r="43" spans="1:14">
      <c r="B43" s="874"/>
      <c r="C43" s="875"/>
      <c r="D43" s="875"/>
      <c r="E43" s="875"/>
      <c r="F43" s="875"/>
      <c r="G43" s="875"/>
      <c r="H43" s="876"/>
      <c r="I43" s="36"/>
      <c r="J43" s="37"/>
      <c r="K43" s="438"/>
      <c r="L43" s="276"/>
      <c r="M43" s="277"/>
      <c r="N43" s="272"/>
    </row>
    <row r="44" spans="1:14">
      <c r="B44" s="320"/>
      <c r="C44" s="321"/>
      <c r="D44" s="321"/>
      <c r="E44" s="321"/>
      <c r="F44" s="323"/>
      <c r="G44" s="323"/>
      <c r="H44" s="125"/>
      <c r="I44" s="36"/>
      <c r="J44" s="37"/>
      <c r="K44" s="438"/>
      <c r="L44" s="276"/>
      <c r="M44" s="277"/>
      <c r="N44" s="273"/>
    </row>
    <row r="45" spans="1:14">
      <c r="B45" s="882" t="s">
        <v>952</v>
      </c>
      <c r="C45" s="883"/>
      <c r="D45" s="883"/>
      <c r="E45" s="38"/>
      <c r="F45" s="39"/>
      <c r="G45" s="39"/>
      <c r="H45" s="40"/>
      <c r="I45" s="36"/>
      <c r="J45" s="37"/>
      <c r="K45" s="279"/>
      <c r="L45" s="276"/>
      <c r="M45" s="401">
        <v>0.1</v>
      </c>
      <c r="N45" s="344">
        <f>N83*M45</f>
        <v>8989.0050753001669</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4">
        <f>SUM(N36:N46)</f>
        <v>918523.04214620939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5" t="s">
        <v>945</v>
      </c>
      <c r="K51" s="85" t="s">
        <v>946</v>
      </c>
      <c r="L51" s="906" t="s">
        <v>955</v>
      </c>
      <c r="M51" s="905"/>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11471.408525887091</v>
      </c>
      <c r="N52" s="272">
        <f>K52*M52</f>
        <v>27015.167078464099</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3754.4984213973325</v>
      </c>
      <c r="N53" s="272">
        <f>K53*M53</f>
        <v>464432.24593144323</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397050.26619773294</v>
      </c>
      <c r="N54" s="272">
        <f>K54*M54</f>
        <v>327434.67734057578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SUM(N52:N58)</f>
        <v>818882.09035048308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2">
        <f>VLOOKUP(A64,TRANSPORTE!A5:D117,4,FALSE)</f>
        <v>1246.4241458005358</v>
      </c>
      <c r="M64" s="913"/>
      <c r="N64" s="287">
        <f>K64*L64</f>
        <v>1620.3513895406966</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2">
        <f>VLOOKUP(A65,TRANSPORTE!A6:D117,4,FALSE)</f>
        <v>1101.3462450371094</v>
      </c>
      <c r="M65" s="913"/>
      <c r="N65" s="287">
        <f>K65*L65</f>
        <v>55.067312251855469</v>
      </c>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1675.4187017925519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979"/>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127"/>
    </row>
    <row r="83" spans="1:14" ht="15.75" thickBot="1">
      <c r="B83" s="914" t="s">
        <v>953</v>
      </c>
      <c r="C83" s="868"/>
      <c r="D83" s="868"/>
      <c r="E83" s="868"/>
      <c r="F83" s="868"/>
      <c r="G83" s="868"/>
      <c r="H83" s="868"/>
      <c r="I83" s="868"/>
      <c r="J83" s="868"/>
      <c r="K83" s="868"/>
      <c r="L83" s="868"/>
      <c r="M83" s="869"/>
      <c r="N83" s="460">
        <f>SUM(N76:N82)</f>
        <v>89890.050753001662</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N47+N59+N70+N83</f>
        <v>1828970.6019514867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365794.12039029738</v>
      </c>
      <c r="M90" s="861"/>
      <c r="N90" s="51"/>
    </row>
    <row r="91" spans="1:14">
      <c r="B91" s="89" t="s">
        <v>973</v>
      </c>
      <c r="C91" s="90"/>
      <c r="D91" s="90"/>
      <c r="E91" s="90"/>
      <c r="F91" s="90"/>
      <c r="G91" s="90"/>
      <c r="H91" s="90"/>
      <c r="I91" s="87"/>
      <c r="J91" s="88"/>
      <c r="K91" s="304">
        <v>0.05</v>
      </c>
      <c r="L91" s="860">
        <f>N85*K91</f>
        <v>91448.530097574345</v>
      </c>
      <c r="M91" s="861"/>
      <c r="N91" s="51"/>
    </row>
    <row r="92" spans="1:14" ht="15.75" thickBot="1">
      <c r="B92" s="91" t="s">
        <v>974</v>
      </c>
      <c r="C92" s="92"/>
      <c r="D92" s="92"/>
      <c r="E92" s="92"/>
      <c r="F92" s="92"/>
      <c r="G92" s="92"/>
      <c r="H92" s="92"/>
      <c r="I92" s="93"/>
      <c r="J92" s="94"/>
      <c r="K92" s="305">
        <v>0.05</v>
      </c>
      <c r="L92" s="862">
        <f>N85*K92</f>
        <v>91448.530097574345</v>
      </c>
      <c r="M92" s="863"/>
      <c r="N92" s="51"/>
    </row>
    <row r="93" spans="1:14" ht="15.75" thickBot="1">
      <c r="B93" s="825" t="s">
        <v>953</v>
      </c>
      <c r="C93" s="826"/>
      <c r="D93" s="826"/>
      <c r="E93" s="826"/>
      <c r="F93" s="826"/>
      <c r="G93" s="826"/>
      <c r="H93" s="826"/>
      <c r="I93" s="826"/>
      <c r="J93" s="826"/>
      <c r="K93" s="826"/>
      <c r="L93" s="826"/>
      <c r="M93" s="827"/>
      <c r="N93" s="52">
        <f>L90+L91+L92</f>
        <v>548691.18058544607</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2377661.7825369327</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182</v>
      </c>
      <c r="B36" s="874" t="str">
        <f>VLOOKUP(A36,EQUIPOS!A6:D154,3,FALSE)</f>
        <v xml:space="preserve">Compresor para penetrar roca
</v>
      </c>
      <c r="C36" s="875"/>
      <c r="D36" s="875"/>
      <c r="E36" s="875"/>
      <c r="F36" s="875"/>
      <c r="G36" s="875"/>
      <c r="H36" s="876"/>
      <c r="I36" s="267"/>
      <c r="J36" s="268"/>
      <c r="K36" s="269">
        <f>VLOOKUP(A36,EQUIPOS!A6:D163,4,FALSE)</f>
        <v>116979.43742638794</v>
      </c>
      <c r="L36" s="270"/>
      <c r="M36" s="271">
        <v>0.125</v>
      </c>
      <c r="N36" s="272">
        <f>K36/M36</f>
        <v>935835.49941110355</v>
      </c>
    </row>
    <row r="37" spans="1:14">
      <c r="A37" s="113" t="s">
        <v>242</v>
      </c>
      <c r="B37" s="874" t="str">
        <f>VLOOKUP(A37,EQUIPOS!A7:D154,3,FALSE)</f>
        <v>Grúa con torre capacidad 1 ton en la punta.</v>
      </c>
      <c r="C37" s="875"/>
      <c r="D37" s="875"/>
      <c r="E37" s="875"/>
      <c r="F37" s="875"/>
      <c r="G37" s="875"/>
      <c r="H37" s="876"/>
      <c r="I37" s="421"/>
      <c r="J37" s="422"/>
      <c r="K37" s="269">
        <f>VLOOKUP(A37,EQUIPOS!A7:D164,4,FALSE)</f>
        <v>190930.78612985232</v>
      </c>
      <c r="L37" s="335"/>
      <c r="M37" s="336">
        <v>2.5</v>
      </c>
      <c r="N37" s="272">
        <f>K37/M37</f>
        <v>76372.314451940925</v>
      </c>
    </row>
    <row r="38" spans="1:14">
      <c r="A38" s="113" t="s">
        <v>267</v>
      </c>
      <c r="B38" s="874" t="str">
        <f>VLOOKUP(A38,EQUIPOS!A8:D154,3,FALSE)</f>
        <v>Motobomba de concreto</v>
      </c>
      <c r="C38" s="875"/>
      <c r="D38" s="875"/>
      <c r="E38" s="875"/>
      <c r="F38" s="875"/>
      <c r="G38" s="875"/>
      <c r="H38" s="876"/>
      <c r="I38" s="421"/>
      <c r="J38" s="422"/>
      <c r="K38" s="438">
        <f>VLOOKUP(A38,EQUIPOS!A8:D165,4,FALSE)</f>
        <v>59303.488712681894</v>
      </c>
      <c r="L38" s="335"/>
      <c r="M38" s="336">
        <v>0.65</v>
      </c>
      <c r="N38" s="272">
        <f>K38/M38</f>
        <v>91236.136481049063</v>
      </c>
    </row>
    <row r="39" spans="1:14">
      <c r="A39" s="113" t="s">
        <v>310</v>
      </c>
      <c r="B39" s="874" t="str">
        <f>VLOOKUP(A39,EQUIPOS!A9:D154,3,FALSE)</f>
        <v>Retroexcavadora A25C</v>
      </c>
      <c r="C39" s="875"/>
      <c r="D39" s="875"/>
      <c r="E39" s="875"/>
      <c r="F39" s="875"/>
      <c r="G39" s="875"/>
      <c r="H39" s="876"/>
      <c r="I39" s="421"/>
      <c r="J39" s="422"/>
      <c r="K39" s="438">
        <f>VLOOKUP(A39,EQUIPOS!A9:D166,4,FALSE)</f>
        <v>195840.53179342943</v>
      </c>
      <c r="L39" s="335"/>
      <c r="M39" s="336">
        <v>0.65</v>
      </c>
      <c r="N39" s="272">
        <f>K39/M39</f>
        <v>301293.12583604525</v>
      </c>
    </row>
    <row r="40" spans="1:14">
      <c r="A40" s="113"/>
      <c r="B40" s="874"/>
      <c r="C40" s="875"/>
      <c r="D40" s="875"/>
      <c r="E40" s="875"/>
      <c r="F40" s="875"/>
      <c r="G40" s="875"/>
      <c r="H40" s="876"/>
      <c r="I40" s="421"/>
      <c r="J40" s="422"/>
      <c r="K40" s="438"/>
      <c r="L40" s="335"/>
      <c r="M40" s="336"/>
      <c r="N40" s="272"/>
    </row>
    <row r="41" spans="1:14">
      <c r="A41" s="113"/>
      <c r="B41" s="874"/>
      <c r="C41" s="875"/>
      <c r="D41" s="875"/>
      <c r="E41" s="875"/>
      <c r="F41" s="875"/>
      <c r="G41" s="875"/>
      <c r="H41" s="876"/>
      <c r="I41" s="421"/>
      <c r="J41" s="422"/>
      <c r="K41" s="438"/>
      <c r="L41" s="335"/>
      <c r="M41" s="336"/>
      <c r="N41" s="272"/>
    </row>
    <row r="42" spans="1:14">
      <c r="A42" s="113"/>
      <c r="B42" s="874"/>
      <c r="C42" s="875"/>
      <c r="D42" s="875"/>
      <c r="E42" s="875"/>
      <c r="F42" s="875"/>
      <c r="G42" s="875"/>
      <c r="H42" s="876"/>
      <c r="I42" s="328"/>
      <c r="J42" s="330"/>
      <c r="K42" s="438"/>
      <c r="L42" s="423"/>
      <c r="M42" s="424"/>
      <c r="N42" s="272"/>
    </row>
    <row r="43" spans="1:14">
      <c r="B43" s="874"/>
      <c r="C43" s="875"/>
      <c r="D43" s="875"/>
      <c r="E43" s="875"/>
      <c r="F43" s="875"/>
      <c r="G43" s="875"/>
      <c r="H43" s="876"/>
      <c r="I43" s="36"/>
      <c r="J43" s="37"/>
      <c r="K43" s="438"/>
      <c r="L43" s="276"/>
      <c r="M43" s="277"/>
      <c r="N43" s="272"/>
    </row>
    <row r="44" spans="1:14">
      <c r="B44" s="320"/>
      <c r="C44" s="321"/>
      <c r="D44" s="321"/>
      <c r="E44" s="321"/>
      <c r="F44" s="323"/>
      <c r="G44" s="323"/>
      <c r="H44" s="125"/>
      <c r="I44" s="36"/>
      <c r="J44" s="37"/>
      <c r="K44" s="438"/>
      <c r="L44" s="276"/>
      <c r="M44" s="277"/>
      <c r="N44" s="273"/>
    </row>
    <row r="45" spans="1:14">
      <c r="B45" s="882" t="s">
        <v>952</v>
      </c>
      <c r="C45" s="883"/>
      <c r="D45" s="883"/>
      <c r="E45" s="38"/>
      <c r="F45" s="39"/>
      <c r="G45" s="39"/>
      <c r="H45" s="40"/>
      <c r="I45" s="36"/>
      <c r="J45" s="37"/>
      <c r="K45" s="279"/>
      <c r="L45" s="276"/>
      <c r="M45" s="401">
        <v>0.1</v>
      </c>
      <c r="N45" s="344">
        <f>N87*M45</f>
        <v>46742.82639156087</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4">
        <f>SUM(N36:N46)</f>
        <v>1451479.9025716998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5" t="s">
        <v>945</v>
      </c>
      <c r="K51" s="85" t="s">
        <v>946</v>
      </c>
      <c r="L51" s="906" t="s">
        <v>955</v>
      </c>
      <c r="M51" s="905"/>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3754.4984213973325</v>
      </c>
      <c r="N52" s="272">
        <f>K52*M52</f>
        <v>668782.43414127815</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397050.26619773294</v>
      </c>
      <c r="N53" s="272">
        <f t="shared" ref="N53:N59" si="0">K53*M53</f>
        <v>471505.93537042913</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6015.6271377372595</v>
      </c>
      <c r="N54" s="272">
        <f t="shared" si="0"/>
        <v>1804.6881413211779</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2288.7864383522797</v>
      </c>
      <c r="N55" s="272">
        <f t="shared" si="0"/>
        <v>6866.3593150568395</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10390.628692455266</v>
      </c>
      <c r="N56" s="272">
        <f t="shared" si="0"/>
        <v>2597.6571731138165</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1203.1254275474516</v>
      </c>
      <c r="N57" s="272">
        <f t="shared" si="0"/>
        <v>1203.1254275474516</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1227.0845418513813</v>
      </c>
      <c r="N58" s="272">
        <f t="shared" si="0"/>
        <v>1227.0845418513813</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9296.8783037757657</v>
      </c>
      <c r="N59" s="272">
        <f t="shared" si="0"/>
        <v>4257.9702631293012</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5" t="s">
        <v>953</v>
      </c>
      <c r="C63" s="826"/>
      <c r="D63" s="826"/>
      <c r="E63" s="826"/>
      <c r="F63" s="826"/>
      <c r="G63" s="826"/>
      <c r="H63" s="826"/>
      <c r="I63" s="826"/>
      <c r="J63" s="826"/>
      <c r="K63" s="826"/>
      <c r="L63" s="826"/>
      <c r="M63" s="827"/>
      <c r="N63" s="394">
        <f>SUM(N52:N62)</f>
        <v>1158245.2543737271</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1" t="s">
        <v>961</v>
      </c>
      <c r="M67" s="890"/>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2">
        <f>VLOOKUP(A68,TRANSPORTE!A5:D117,4,FALSE)</f>
        <v>1246.4241458005358</v>
      </c>
      <c r="M68" s="913"/>
      <c r="N68" s="287">
        <f>K68*L68</f>
        <v>1620.3513895406966</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2">
        <f>VLOOKUP(A69,TRANSPORTE!A6:D117,4,FALSE)</f>
        <v>1101.3462450371094</v>
      </c>
      <c r="M69" s="913"/>
      <c r="N69" s="287">
        <f>K69*L69</f>
        <v>55.067312251855469</v>
      </c>
    </row>
    <row r="70" spans="1:15">
      <c r="B70" s="46"/>
      <c r="C70" s="47"/>
      <c r="D70" s="47"/>
      <c r="E70" s="47"/>
      <c r="F70" s="47"/>
      <c r="G70" s="47"/>
      <c r="H70" s="311"/>
      <c r="I70" s="279"/>
      <c r="J70" s="286"/>
      <c r="K70" s="279"/>
      <c r="L70" s="912"/>
      <c r="M70" s="913"/>
      <c r="N70" s="287"/>
    </row>
    <row r="71" spans="1:15">
      <c r="B71" s="46"/>
      <c r="C71" s="47"/>
      <c r="D71" s="47"/>
      <c r="E71" s="47"/>
      <c r="F71" s="47"/>
      <c r="G71" s="47"/>
      <c r="H71" s="311"/>
      <c r="I71" s="279"/>
      <c r="J71" s="286"/>
      <c r="K71" s="279"/>
      <c r="L71" s="912"/>
      <c r="M71" s="913"/>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3"/>
      <c r="M73" s="904"/>
      <c r="N73" s="127"/>
    </row>
    <row r="74" spans="1:15" ht="15.75" thickBot="1">
      <c r="B74" s="914" t="s">
        <v>953</v>
      </c>
      <c r="C74" s="868"/>
      <c r="D74" s="868"/>
      <c r="E74" s="868"/>
      <c r="F74" s="868"/>
      <c r="G74" s="868"/>
      <c r="H74" s="868"/>
      <c r="I74" s="868"/>
      <c r="J74" s="868"/>
      <c r="K74" s="868"/>
      <c r="L74" s="868"/>
      <c r="M74" s="869"/>
      <c r="N74" s="104">
        <f>N68+N69+N70+N71+N72</f>
        <v>1675.4187017925519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4" t="s">
        <v>963</v>
      </c>
      <c r="C78" s="865"/>
      <c r="D78" s="865"/>
      <c r="E78" s="865"/>
      <c r="F78" s="865"/>
      <c r="G78" s="865"/>
      <c r="H78" s="865"/>
      <c r="I78" s="73" t="s">
        <v>964</v>
      </c>
      <c r="J78" s="75" t="s">
        <v>1410</v>
      </c>
      <c r="K78" s="74" t="s">
        <v>966</v>
      </c>
      <c r="L78" s="866" t="s">
        <v>950</v>
      </c>
      <c r="M78" s="979"/>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901"/>
      <c r="C86" s="902"/>
      <c r="D86" s="902"/>
      <c r="E86" s="902"/>
      <c r="F86" s="902"/>
      <c r="G86" s="902"/>
      <c r="H86" s="902"/>
      <c r="I86" s="126"/>
      <c r="J86" s="126"/>
      <c r="K86" s="126"/>
      <c r="L86" s="915"/>
      <c r="M86" s="915"/>
      <c r="N86" s="45"/>
    </row>
    <row r="87" spans="1:14" ht="15.75" thickBot="1">
      <c r="B87" s="914" t="s">
        <v>953</v>
      </c>
      <c r="C87" s="868"/>
      <c r="D87" s="868"/>
      <c r="E87" s="868"/>
      <c r="F87" s="868"/>
      <c r="G87" s="868"/>
      <c r="H87" s="868"/>
      <c r="I87" s="868"/>
      <c r="J87" s="868"/>
      <c r="K87" s="868"/>
      <c r="L87" s="868"/>
      <c r="M87" s="869"/>
      <c r="N87" s="301">
        <f>SUM(N80:N86)</f>
        <v>467428.26391560864</v>
      </c>
    </row>
    <row r="88" spans="1:14" ht="15.75" thickBot="1">
      <c r="B88" s="33"/>
      <c r="C88" s="34"/>
      <c r="D88" s="34"/>
      <c r="E88" s="34"/>
      <c r="F88" s="34"/>
      <c r="G88" s="34"/>
      <c r="H88" s="34"/>
      <c r="I88" s="34"/>
      <c r="J88" s="34"/>
      <c r="K88" s="34"/>
      <c r="L88" s="34"/>
      <c r="M88" s="34"/>
      <c r="N88" s="35"/>
    </row>
    <row r="89" spans="1:14" ht="15.75" thickBot="1">
      <c r="B89" s="825" t="s">
        <v>967</v>
      </c>
      <c r="C89" s="826"/>
      <c r="D89" s="826"/>
      <c r="E89" s="826"/>
      <c r="F89" s="826"/>
      <c r="G89" s="826"/>
      <c r="H89" s="826"/>
      <c r="I89" s="826"/>
      <c r="J89" s="826"/>
      <c r="K89" s="826"/>
      <c r="L89" s="826"/>
      <c r="M89" s="827"/>
      <c r="N89" s="99">
        <f>N47+N63+N74+N87</f>
        <v>3078828.8395628282</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0" t="s">
        <v>969</v>
      </c>
      <c r="C93" s="871"/>
      <c r="D93" s="871"/>
      <c r="E93" s="871"/>
      <c r="F93" s="871"/>
      <c r="G93" s="871"/>
      <c r="H93" s="871"/>
      <c r="I93" s="314"/>
      <c r="J93" s="334"/>
      <c r="K93" s="302" t="s">
        <v>970</v>
      </c>
      <c r="L93" s="872" t="s">
        <v>971</v>
      </c>
      <c r="M93" s="873"/>
      <c r="N93" s="303"/>
    </row>
    <row r="94" spans="1:14">
      <c r="B94" s="858" t="s">
        <v>972</v>
      </c>
      <c r="C94" s="859"/>
      <c r="D94" s="859"/>
      <c r="E94" s="859"/>
      <c r="F94" s="859"/>
      <c r="G94" s="859"/>
      <c r="H94" s="859"/>
      <c r="I94" s="87"/>
      <c r="J94" s="88"/>
      <c r="K94" s="304">
        <v>0.2</v>
      </c>
      <c r="L94" s="860">
        <f>N89*K94</f>
        <v>615765.76791256561</v>
      </c>
      <c r="M94" s="861"/>
      <c r="N94" s="51"/>
    </row>
    <row r="95" spans="1:14">
      <c r="B95" s="89" t="s">
        <v>973</v>
      </c>
      <c r="C95" s="90"/>
      <c r="D95" s="90"/>
      <c r="E95" s="90"/>
      <c r="F95" s="90"/>
      <c r="G95" s="90"/>
      <c r="H95" s="90"/>
      <c r="I95" s="87"/>
      <c r="J95" s="88"/>
      <c r="K95" s="304">
        <v>0.05</v>
      </c>
      <c r="L95" s="860">
        <f>N89*K95</f>
        <v>153941.4419781414</v>
      </c>
      <c r="M95" s="861"/>
      <c r="N95" s="51"/>
    </row>
    <row r="96" spans="1:14" ht="15.75" thickBot="1">
      <c r="B96" s="91" t="s">
        <v>974</v>
      </c>
      <c r="C96" s="92"/>
      <c r="D96" s="92"/>
      <c r="E96" s="92"/>
      <c r="F96" s="92"/>
      <c r="G96" s="92"/>
      <c r="H96" s="92"/>
      <c r="I96" s="93"/>
      <c r="J96" s="94"/>
      <c r="K96" s="305">
        <v>0.05</v>
      </c>
      <c r="L96" s="862">
        <f>N89*K96</f>
        <v>153941.4419781414</v>
      </c>
      <c r="M96" s="863"/>
      <c r="N96" s="51"/>
    </row>
    <row r="97" spans="1:14" ht="15.75" thickBot="1">
      <c r="B97" s="825" t="s">
        <v>953</v>
      </c>
      <c r="C97" s="826"/>
      <c r="D97" s="826"/>
      <c r="E97" s="826"/>
      <c r="F97" s="826"/>
      <c r="G97" s="826"/>
      <c r="H97" s="826"/>
      <c r="I97" s="826"/>
      <c r="J97" s="826"/>
      <c r="K97" s="826"/>
      <c r="L97" s="826"/>
      <c r="M97" s="827"/>
      <c r="N97" s="52">
        <f>L94+L95+L96</f>
        <v>923648.65186884848</v>
      </c>
    </row>
    <row r="98" spans="1:14" ht="15.75" thickBot="1">
      <c r="B98" s="33"/>
      <c r="C98" s="34"/>
      <c r="D98" s="34"/>
      <c r="E98" s="34"/>
      <c r="F98" s="34"/>
      <c r="G98" s="34"/>
      <c r="H98" s="34"/>
      <c r="I98" s="34"/>
      <c r="J98" s="34"/>
      <c r="K98" s="34"/>
      <c r="L98" s="34"/>
      <c r="M98" s="34"/>
      <c r="N98" s="35"/>
    </row>
    <row r="99" spans="1:14" ht="15.75" thickBot="1">
      <c r="A99" t="s">
        <v>2016</v>
      </c>
      <c r="B99" s="825" t="s">
        <v>975</v>
      </c>
      <c r="C99" s="826"/>
      <c r="D99" s="826"/>
      <c r="E99" s="826"/>
      <c r="F99" s="826"/>
      <c r="G99" s="826"/>
      <c r="H99" s="826"/>
      <c r="I99" s="826"/>
      <c r="J99" s="826"/>
      <c r="K99" s="826"/>
      <c r="L99" s="826"/>
      <c r="M99" s="827"/>
      <c r="N99" s="188">
        <f>N89+N97</f>
        <v>4002477.4914316768</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9" t="s">
        <v>2218</v>
      </c>
      <c r="C116" s="970"/>
      <c r="D116" s="970"/>
      <c r="E116" s="970"/>
      <c r="F116" s="970"/>
      <c r="G116" s="970"/>
      <c r="H116" s="970"/>
      <c r="I116" s="970"/>
      <c r="J116" s="970"/>
      <c r="K116" s="970"/>
      <c r="L116" s="970"/>
      <c r="M116" s="970"/>
      <c r="N116" s="971"/>
    </row>
    <row r="117" spans="2:14" ht="15" customHeight="1">
      <c r="B117" s="969"/>
      <c r="C117" s="970"/>
      <c r="D117" s="970"/>
      <c r="E117" s="970"/>
      <c r="F117" s="970"/>
      <c r="G117" s="970"/>
      <c r="H117" s="970"/>
      <c r="I117" s="970"/>
      <c r="J117" s="970"/>
      <c r="K117" s="970"/>
      <c r="L117" s="970"/>
      <c r="M117" s="970"/>
      <c r="N117" s="971"/>
    </row>
    <row r="118" spans="2:14" ht="30" customHeight="1">
      <c r="B118" s="972" t="s">
        <v>2219</v>
      </c>
      <c r="C118" s="973"/>
      <c r="D118" s="973"/>
      <c r="E118" s="973"/>
      <c r="F118" s="973"/>
      <c r="G118" s="973"/>
      <c r="H118" s="973"/>
      <c r="I118" s="973"/>
      <c r="J118" s="973"/>
      <c r="K118" s="973"/>
      <c r="L118" s="973"/>
      <c r="M118" s="973"/>
      <c r="N118" s="974"/>
    </row>
    <row r="119" spans="2:14">
      <c r="B119" s="972"/>
      <c r="C119" s="973"/>
      <c r="D119" s="973"/>
      <c r="E119" s="973"/>
      <c r="F119" s="973"/>
      <c r="G119" s="973"/>
      <c r="H119" s="973"/>
      <c r="I119" s="973"/>
      <c r="J119" s="973"/>
      <c r="K119" s="973"/>
      <c r="L119" s="973"/>
      <c r="M119" s="973"/>
      <c r="N119" s="974"/>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5"/>
      <c r="K129" s="975"/>
      <c r="L129" s="975"/>
      <c r="M129" s="975"/>
      <c r="N129" s="976"/>
    </row>
    <row r="130" spans="2:14" ht="15.75" thickBot="1">
      <c r="B130" s="419" t="s">
        <v>2221</v>
      </c>
      <c r="C130" s="420"/>
      <c r="D130" s="420"/>
      <c r="E130" s="259"/>
      <c r="F130" s="259"/>
      <c r="G130" s="259"/>
      <c r="H130" s="259"/>
      <c r="I130" s="259"/>
      <c r="J130" s="977"/>
      <c r="K130" s="977"/>
      <c r="L130" s="977"/>
      <c r="M130" s="977"/>
      <c r="N130" s="978"/>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9"/>
      <c r="C1" s="931"/>
      <c r="D1" s="932"/>
      <c r="E1" s="932"/>
      <c r="F1" s="932"/>
      <c r="G1" s="932"/>
      <c r="H1" s="932"/>
      <c r="I1" s="932"/>
      <c r="J1" s="933"/>
      <c r="K1" s="934" t="s">
        <v>933</v>
      </c>
      <c r="L1" s="936" t="s">
        <v>2198</v>
      </c>
      <c r="M1" s="937"/>
      <c r="N1" s="938"/>
    </row>
    <row r="2" spans="2:14" ht="40.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2" hidden="1" customHeight="1" thickBo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91379.589525830583</v>
      </c>
      <c r="L36" s="270"/>
      <c r="M36" s="271">
        <v>0.16</v>
      </c>
      <c r="N36" s="272">
        <f>K36/M36</f>
        <v>571122.43453644111</v>
      </c>
    </row>
    <row r="37" spans="1:14">
      <c r="A37" s="113" t="s">
        <v>261</v>
      </c>
      <c r="B37" s="874" t="str">
        <f>VLOOKUP(A37,EQUIPOS!A7:D154,3,FALSE)</f>
        <v xml:space="preserve">Motobomba 3 PULGADAS (incluye operario)
</v>
      </c>
      <c r="C37" s="875"/>
      <c r="D37" s="875"/>
      <c r="E37" s="875"/>
      <c r="F37" s="875"/>
      <c r="G37" s="875"/>
      <c r="H37" s="876"/>
      <c r="I37" s="421"/>
      <c r="J37" s="422"/>
      <c r="K37" s="269">
        <f>VLOOKUP(A37,EQUIPOS!A7:D164,4,FALSE)</f>
        <v>19530.479987709987</v>
      </c>
      <c r="L37" s="335"/>
      <c r="M37" s="336">
        <v>0.16</v>
      </c>
      <c r="N37" s="272">
        <f>K37/M37</f>
        <v>122065.49992318741</v>
      </c>
    </row>
    <row r="38" spans="1:14">
      <c r="A38" s="113"/>
      <c r="B38" s="874"/>
      <c r="C38" s="875"/>
      <c r="D38" s="875"/>
      <c r="E38" s="875"/>
      <c r="F38" s="875"/>
      <c r="G38" s="875"/>
      <c r="H38" s="876"/>
      <c r="I38" s="421"/>
      <c r="J38" s="422"/>
      <c r="K38" s="438"/>
      <c r="L38" s="335"/>
      <c r="M38" s="336"/>
      <c r="N38" s="272"/>
    </row>
    <row r="39" spans="1:14">
      <c r="A39" s="113"/>
      <c r="B39" s="874"/>
      <c r="C39" s="875"/>
      <c r="D39" s="875"/>
      <c r="E39" s="875"/>
      <c r="F39" s="875"/>
      <c r="G39" s="875"/>
      <c r="H39" s="876"/>
      <c r="I39" s="421"/>
      <c r="J39" s="422"/>
      <c r="K39" s="438"/>
      <c r="L39" s="335"/>
      <c r="M39" s="336"/>
      <c r="N39" s="272"/>
    </row>
    <row r="40" spans="1:14">
      <c r="A40" s="113"/>
      <c r="B40" s="874"/>
      <c r="C40" s="875"/>
      <c r="D40" s="875"/>
      <c r="E40" s="875"/>
      <c r="F40" s="875"/>
      <c r="G40" s="875"/>
      <c r="H40" s="876"/>
      <c r="I40" s="328"/>
      <c r="J40" s="330"/>
      <c r="K40" s="438"/>
      <c r="L40" s="423"/>
      <c r="M40" s="424"/>
      <c r="N40" s="272"/>
    </row>
    <row r="41" spans="1:14">
      <c r="B41" s="874"/>
      <c r="C41" s="875"/>
      <c r="D41" s="875"/>
      <c r="E41" s="875"/>
      <c r="F41" s="875"/>
      <c r="G41" s="875"/>
      <c r="H41" s="876"/>
      <c r="I41" s="36"/>
      <c r="J41" s="37"/>
      <c r="K41" s="438"/>
      <c r="L41" s="276"/>
      <c r="M41" s="277"/>
      <c r="N41" s="272"/>
    </row>
    <row r="42" spans="1:14">
      <c r="B42" s="320"/>
      <c r="C42" s="321"/>
      <c r="D42" s="321"/>
      <c r="E42" s="321"/>
      <c r="F42" s="323"/>
      <c r="G42" s="323"/>
      <c r="H42" s="125"/>
      <c r="I42" s="36"/>
      <c r="J42" s="37"/>
      <c r="K42" s="438"/>
      <c r="L42" s="276"/>
      <c r="M42" s="277"/>
      <c r="N42" s="273"/>
    </row>
    <row r="43" spans="1:14">
      <c r="B43" s="882" t="s">
        <v>952</v>
      </c>
      <c r="C43" s="883"/>
      <c r="D43" s="883"/>
      <c r="E43" s="38"/>
      <c r="F43" s="39"/>
      <c r="G43" s="39"/>
      <c r="H43" s="40"/>
      <c r="I43" s="36"/>
      <c r="J43" s="37"/>
      <c r="K43" s="279"/>
      <c r="L43" s="276"/>
      <c r="M43" s="401">
        <v>0.05</v>
      </c>
      <c r="N43" s="344">
        <f>N77*M43</f>
        <v>12625.400141187813</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4">
        <f>SUM(N36:N44)</f>
        <v>705813.33460081636</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10390.628692455266</v>
      </c>
      <c r="N50" s="272">
        <f>K50*M50</f>
        <v>2078.1257384910532</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1203.1254275474516</v>
      </c>
      <c r="N51" s="272">
        <f>K51*M51</f>
        <v>1203.1254275474516</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1227.0845418513813</v>
      </c>
      <c r="N52" s="272">
        <f>K52*M52</f>
        <v>613.54227092569067</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3586.2069114821611</v>
      </c>
      <c r="N53" s="272">
        <f>K53*M53</f>
        <v>537931.03672232421</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408298.49421886523</v>
      </c>
      <c r="N54" s="272">
        <f>K54*M54</f>
        <v>408298.49421886523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950124.32437815354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2">
        <f>VLOOKUP(A63,TRANSPORTE!A5:D117,4,FALSE)</f>
        <v>1246.4241458005358</v>
      </c>
      <c r="M63" s="913"/>
      <c r="N63" s="287">
        <f>K63*L63</f>
        <v>1246.4241458005358</v>
      </c>
    </row>
    <row r="64" spans="1:14">
      <c r="B64" s="46"/>
      <c r="C64" s="47"/>
      <c r="D64" s="47"/>
      <c r="E64" s="47"/>
      <c r="F64" s="47"/>
      <c r="G64" s="47"/>
      <c r="H64" s="311"/>
      <c r="I64" s="279"/>
      <c r="J64" s="286"/>
      <c r="K64" s="279"/>
      <c r="L64" s="912"/>
      <c r="M64" s="913"/>
      <c r="N64" s="287"/>
    </row>
    <row r="65" spans="1:15">
      <c r="B65" s="46"/>
      <c r="C65" s="47"/>
      <c r="D65" s="47"/>
      <c r="E65" s="47"/>
      <c r="F65" s="47"/>
      <c r="G65" s="47"/>
      <c r="H65" s="311"/>
      <c r="I65" s="279"/>
      <c r="J65" s="286"/>
      <c r="K65" s="279"/>
      <c r="L65" s="912"/>
      <c r="M65" s="913"/>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1246.4241458005358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SUM(N73:N76)</f>
        <v>252508.00282375625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N45+N58+N68+N77</f>
        <v>1909692.0859485266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381938.41718970536</v>
      </c>
      <c r="M84" s="861"/>
      <c r="N84" s="51"/>
    </row>
    <row r="85" spans="1:14">
      <c r="B85" s="89" t="s">
        <v>973</v>
      </c>
      <c r="C85" s="90"/>
      <c r="D85" s="90"/>
      <c r="E85" s="90"/>
      <c r="F85" s="90"/>
      <c r="G85" s="90"/>
      <c r="H85" s="90"/>
      <c r="I85" s="87"/>
      <c r="J85" s="88"/>
      <c r="K85" s="304">
        <v>0.05</v>
      </c>
      <c r="L85" s="860">
        <f>N79*K85</f>
        <v>95484.60429742634</v>
      </c>
      <c r="M85" s="861"/>
      <c r="N85" s="51"/>
    </row>
    <row r="86" spans="1:14" ht="15.75" thickBot="1">
      <c r="B86" s="91" t="s">
        <v>974</v>
      </c>
      <c r="C86" s="92"/>
      <c r="D86" s="92"/>
      <c r="E86" s="92"/>
      <c r="F86" s="92"/>
      <c r="G86" s="92"/>
      <c r="H86" s="92"/>
      <c r="I86" s="93"/>
      <c r="J86" s="94"/>
      <c r="K86" s="305">
        <v>0.05</v>
      </c>
      <c r="L86" s="862">
        <f>N79*K86</f>
        <v>95484.60429742634</v>
      </c>
      <c r="M86" s="863"/>
      <c r="N86" s="51"/>
    </row>
    <row r="87" spans="1:14" ht="15.75" thickBot="1">
      <c r="B87" s="825" t="s">
        <v>953</v>
      </c>
      <c r="C87" s="826"/>
      <c r="D87" s="826"/>
      <c r="E87" s="826"/>
      <c r="F87" s="826"/>
      <c r="G87" s="826"/>
      <c r="H87" s="826"/>
      <c r="I87" s="826"/>
      <c r="J87" s="826"/>
      <c r="K87" s="826"/>
      <c r="L87" s="826"/>
      <c r="M87" s="827"/>
      <c r="N87" s="52">
        <f>L84+L85+L86</f>
        <v>572907.62578455801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2482599.7117330846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P124"/>
  <sheetViews>
    <sheetView topLeftCell="A28" zoomScale="75" zoomScaleNormal="75" workbookViewId="0">
      <selection activeCell="N75" sqref="N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 min="16" max="16" width="13.28515625" bestFit="1" customWidth="1"/>
  </cols>
  <sheetData>
    <row r="1" spans="2:14" ht="15" hidden="1" customHeight="1" thickTop="1">
      <c r="B1" s="919"/>
      <c r="C1" s="931"/>
      <c r="D1" s="932"/>
      <c r="E1" s="932"/>
      <c r="F1" s="932"/>
      <c r="G1" s="932"/>
      <c r="H1" s="932"/>
      <c r="I1" s="932"/>
      <c r="J1" s="933"/>
      <c r="K1" s="934" t="s">
        <v>933</v>
      </c>
      <c r="L1" s="936" t="s">
        <v>2198</v>
      </c>
      <c r="M1" s="937"/>
      <c r="N1" s="938"/>
    </row>
    <row r="2" spans="2:14" ht="38.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452"/>
      <c r="L30" s="801" t="s">
        <v>945</v>
      </c>
      <c r="M30" s="802"/>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121</v>
      </c>
      <c r="B36" s="874" t="str">
        <f>VLOOKUP(A36,EQUIPOS!A6:D154,3,FALSE)</f>
        <v>Bomba eléctrica para accionar la celda</v>
      </c>
      <c r="C36" s="875"/>
      <c r="D36" s="875"/>
      <c r="E36" s="875"/>
      <c r="F36" s="875"/>
      <c r="G36" s="875"/>
      <c r="H36" s="876"/>
      <c r="I36" s="267"/>
      <c r="J36" s="268"/>
      <c r="K36" s="269">
        <f>VLOOKUP(A36,EQUIPOS!A6:D163,4,FALSE)</f>
        <v>63609.688293305451</v>
      </c>
      <c r="L36" s="270"/>
      <c r="M36" s="271">
        <v>0.01</v>
      </c>
      <c r="N36" s="272">
        <f t="shared" ref="N36:N41" si="0">K36/M36</f>
        <v>6360968.8293305449</v>
      </c>
    </row>
    <row r="37" spans="1:14">
      <c r="A37" s="113" t="s">
        <v>192</v>
      </c>
      <c r="B37" s="874" t="str">
        <f>VLOOKUP(A37,EQUIPOS!A7:D154,3,FALSE)</f>
        <v>Equipo de acarreo interno</v>
      </c>
      <c r="C37" s="875"/>
      <c r="D37" s="875"/>
      <c r="E37" s="875"/>
      <c r="F37" s="875"/>
      <c r="G37" s="875"/>
      <c r="H37" s="876"/>
      <c r="I37" s="421"/>
      <c r="J37" s="422"/>
      <c r="K37" s="269">
        <f>VLOOKUP(A37,EQUIPOS!A7:D164,4,FALSE)</f>
        <v>71696.527663216606</v>
      </c>
      <c r="L37" s="335"/>
      <c r="M37" s="336">
        <v>0.05</v>
      </c>
      <c r="N37" s="272">
        <f t="shared" si="0"/>
        <v>1433930.553264332</v>
      </c>
    </row>
    <row r="38" spans="1:14">
      <c r="A38" s="113" t="s">
        <v>217</v>
      </c>
      <c r="B38" s="874" t="str">
        <f>VLOOKUP(A38,EQUIPOS!A8:D154,3,FALSE)</f>
        <v>Equipo de soldadura y de acetileno (incluye soldadura)</v>
      </c>
      <c r="C38" s="875"/>
      <c r="D38" s="875"/>
      <c r="E38" s="875"/>
      <c r="F38" s="875"/>
      <c r="G38" s="875"/>
      <c r="H38" s="876"/>
      <c r="I38" s="421"/>
      <c r="J38" s="422"/>
      <c r="K38" s="269">
        <f>VLOOKUP(A38,EQUIPOS!A8:D165,4,FALSE)</f>
        <v>32143.91497977269</v>
      </c>
      <c r="L38" s="335"/>
      <c r="M38" s="336">
        <v>0.01</v>
      </c>
      <c r="N38" s="272">
        <f t="shared" si="0"/>
        <v>3214391.4979772689</v>
      </c>
    </row>
    <row r="39" spans="1:14">
      <c r="A39" s="113" t="s">
        <v>242</v>
      </c>
      <c r="B39" s="874" t="str">
        <f>VLOOKUP(A39,EQUIPOS!A9:D154,3,FALSE)</f>
        <v>Grúa con torre capacidad 1 ton en la punta.</v>
      </c>
      <c r="C39" s="875"/>
      <c r="D39" s="875"/>
      <c r="E39" s="875"/>
      <c r="F39" s="875"/>
      <c r="G39" s="875"/>
      <c r="H39" s="876"/>
      <c r="I39" s="421"/>
      <c r="J39" s="422"/>
      <c r="K39" s="269">
        <f>VLOOKUP(A39,EQUIPOS!A9:D166,4,FALSE)</f>
        <v>190930.78612985232</v>
      </c>
      <c r="L39" s="335"/>
      <c r="M39" s="336">
        <v>0.04</v>
      </c>
      <c r="N39" s="272">
        <f t="shared" si="0"/>
        <v>4773269.6532463077</v>
      </c>
    </row>
    <row r="40" spans="1:14">
      <c r="A40" s="113" t="s">
        <v>255</v>
      </c>
      <c r="B40" s="874" t="str">
        <f>VLOOKUP(A40,EQUIPOS!A10:D154,3,FALSE)</f>
        <v>Manómetro cable de acero para bajar la celda</v>
      </c>
      <c r="C40" s="875"/>
      <c r="D40" s="875"/>
      <c r="E40" s="875"/>
      <c r="F40" s="875"/>
      <c r="G40" s="875"/>
      <c r="H40" s="876"/>
      <c r="I40" s="328"/>
      <c r="J40" s="330"/>
      <c r="K40" s="269">
        <f>VLOOKUP(A40,EQUIPOS!A10:D167,4,FALSE)</f>
        <v>1574021.0586761772</v>
      </c>
      <c r="L40" s="423"/>
      <c r="M40" s="424">
        <v>1</v>
      </c>
      <c r="N40" s="272">
        <f t="shared" si="0"/>
        <v>1574021.0586761772</v>
      </c>
    </row>
    <row r="41" spans="1:14">
      <c r="A41" t="s">
        <v>320</v>
      </c>
      <c r="B41" s="874" t="str">
        <f>VLOOKUP(A41,EQUIPOS!A11:D155,3,FALSE)</f>
        <v>Retroexcavadora sobre llantas, motor 62HP, Profundidad de excavación de 5.41 metros.</v>
      </c>
      <c r="C41" s="875"/>
      <c r="D41" s="875"/>
      <c r="E41" s="875"/>
      <c r="F41" s="875"/>
      <c r="G41" s="875"/>
      <c r="H41" s="876"/>
      <c r="I41" s="36"/>
      <c r="J41" s="37"/>
      <c r="K41" s="269">
        <f>VLOOKUP(A41,EQUIPOS!A11:D168,4,FALSE)</f>
        <v>141087.37366121745</v>
      </c>
      <c r="L41" s="276"/>
      <c r="M41" s="277">
        <v>0.2</v>
      </c>
      <c r="N41" s="272">
        <f t="shared" si="0"/>
        <v>705436.86830608721</v>
      </c>
    </row>
    <row r="42" spans="1:14">
      <c r="B42" s="320"/>
      <c r="C42" s="321"/>
      <c r="D42" s="321"/>
      <c r="E42" s="321"/>
      <c r="F42" s="323"/>
      <c r="G42" s="323"/>
      <c r="H42" s="125"/>
      <c r="I42" s="36"/>
      <c r="J42" s="37"/>
      <c r="K42" s="438"/>
      <c r="L42" s="276"/>
      <c r="M42" s="277"/>
      <c r="N42" s="273"/>
    </row>
    <row r="43" spans="1:14">
      <c r="B43" s="882" t="s">
        <v>952</v>
      </c>
      <c r="C43" s="883"/>
      <c r="D43" s="883"/>
      <c r="E43" s="38"/>
      <c r="F43" s="39"/>
      <c r="G43" s="39"/>
      <c r="H43" s="40"/>
      <c r="I43" s="36"/>
      <c r="J43" s="37"/>
      <c r="K43" s="279"/>
      <c r="L43" s="276"/>
      <c r="M43" s="401">
        <v>0.01</v>
      </c>
      <c r="N43" s="344">
        <f>N81*M43</f>
        <v>6913.9567913614801</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4">
        <f>SUM(N36:N44)</f>
        <v>18068932.417592075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20345943.539069287</v>
      </c>
      <c r="N50" s="272">
        <f t="shared" ref="N50:N55" si="1">K50*M50</f>
        <v>20345943.539069287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152128.27593591105</v>
      </c>
      <c r="N51" s="272">
        <f t="shared" si="1"/>
        <v>4563848.2780773314</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1959254.2027594727</v>
      </c>
      <c r="N52" s="272">
        <f t="shared" si="1"/>
        <v>3918508.4055189453</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1195910.0548534361</v>
      </c>
      <c r="N53" s="272">
        <f t="shared" si="1"/>
        <v>5979550.2742671799</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92813.412353655149</v>
      </c>
      <c r="N54" s="272">
        <f t="shared" si="1"/>
        <v>5568804.7412193092</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56997.415254828869</v>
      </c>
      <c r="N55" s="272">
        <f t="shared" si="1"/>
        <v>683968.98305794643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41060624.221210003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2">
        <f>VLOOKUP(A63,TRANSPORTE!A5:D117,4,FALSE)</f>
        <v>1305223.7003245612</v>
      </c>
      <c r="M63" s="913"/>
      <c r="N63" s="287">
        <f>K63*L63</f>
        <v>1305223.7003245612</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2">
        <f>VLOOKUP(A64,TRANSPORTE!A6:D117,4,FALSE)</f>
        <v>167742.20335706207</v>
      </c>
      <c r="M64" s="913"/>
      <c r="N64" s="287">
        <f>K64*L64</f>
        <v>1341937.6268564966</v>
      </c>
    </row>
    <row r="65" spans="1:15">
      <c r="A65" t="s">
        <v>1399</v>
      </c>
      <c r="B65" s="46" t="str">
        <f>VLOOKUP(A65,TRANSPORTE!A6:D117,3,FALSE)</f>
        <v>Pasajes aéreos</v>
      </c>
      <c r="C65" s="47"/>
      <c r="D65" s="47"/>
      <c r="E65" s="47"/>
      <c r="F65" s="47"/>
      <c r="G65" s="47"/>
      <c r="H65" s="311" t="s">
        <v>945</v>
      </c>
      <c r="I65" s="279">
        <v>3</v>
      </c>
      <c r="J65" s="286">
        <v>1</v>
      </c>
      <c r="K65" s="279">
        <f>I65*J65</f>
        <v>3</v>
      </c>
      <c r="L65" s="912">
        <f>VLOOKUP(A65,TRANSPORTE!A6:D117,4,FALSE)</f>
        <v>316934.14003876515</v>
      </c>
      <c r="M65" s="913"/>
      <c r="N65" s="287">
        <f>K65*L65</f>
        <v>950802.42011629546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3597963.7472973536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1"/>
      <c r="C80" s="902"/>
      <c r="D80" s="902"/>
      <c r="E80" s="902"/>
      <c r="F80" s="902"/>
      <c r="G80" s="902"/>
      <c r="H80" s="902"/>
      <c r="I80" s="126"/>
      <c r="J80" s="126"/>
      <c r="K80" s="126"/>
      <c r="L80" s="915"/>
      <c r="M80" s="915"/>
      <c r="N80" s="45"/>
    </row>
    <row r="81" spans="1:16" ht="15.75" thickBot="1">
      <c r="B81" s="914" t="s">
        <v>953</v>
      </c>
      <c r="C81" s="868"/>
      <c r="D81" s="868"/>
      <c r="E81" s="868"/>
      <c r="F81" s="868"/>
      <c r="G81" s="868"/>
      <c r="H81" s="868"/>
      <c r="I81" s="868"/>
      <c r="J81" s="868"/>
      <c r="K81" s="868"/>
      <c r="L81" s="868"/>
      <c r="M81" s="869"/>
      <c r="N81" s="301">
        <f>SUM(N73:N80)</f>
        <v>691395.67913614796</v>
      </c>
    </row>
    <row r="82" spans="1:16" ht="15.75" thickBot="1">
      <c r="B82" s="33"/>
      <c r="C82" s="34"/>
      <c r="D82" s="34"/>
      <c r="E82" s="34"/>
      <c r="F82" s="34"/>
      <c r="G82" s="34"/>
      <c r="H82" s="34"/>
      <c r="I82" s="34"/>
      <c r="J82" s="34"/>
      <c r="K82" s="34"/>
      <c r="L82" s="34"/>
      <c r="M82" s="34"/>
      <c r="N82" s="35"/>
    </row>
    <row r="83" spans="1:16" ht="15.75" thickBot="1">
      <c r="B83" s="825" t="s">
        <v>967</v>
      </c>
      <c r="C83" s="826"/>
      <c r="D83" s="826"/>
      <c r="E83" s="826"/>
      <c r="F83" s="826"/>
      <c r="G83" s="826"/>
      <c r="H83" s="826"/>
      <c r="I83" s="826"/>
      <c r="J83" s="826"/>
      <c r="K83" s="826"/>
      <c r="L83" s="826"/>
      <c r="M83" s="827"/>
      <c r="N83" s="99">
        <f>N45+N58+N68+N81</f>
        <v>63418916.065235585</v>
      </c>
    </row>
    <row r="84" spans="1:16">
      <c r="B84" s="33"/>
      <c r="C84" s="34"/>
      <c r="D84" s="34"/>
      <c r="E84" s="34"/>
      <c r="F84" s="34"/>
      <c r="G84" s="34"/>
      <c r="H84" s="34"/>
      <c r="I84" s="34"/>
      <c r="J84" s="34"/>
      <c r="K84" s="34"/>
      <c r="L84" s="34"/>
      <c r="M84" s="34"/>
      <c r="N84" s="35"/>
    </row>
    <row r="85" spans="1:16">
      <c r="B85" s="64" t="s">
        <v>968</v>
      </c>
      <c r="C85" s="65"/>
      <c r="D85" s="65"/>
      <c r="E85" s="65"/>
      <c r="F85" s="65"/>
      <c r="G85" s="65"/>
      <c r="H85" s="65"/>
      <c r="I85" s="65"/>
      <c r="J85" s="65"/>
      <c r="K85" s="65"/>
      <c r="L85" s="65"/>
      <c r="M85" s="65"/>
      <c r="N85" s="66"/>
    </row>
    <row r="86" spans="1:16" ht="15.75" thickBot="1">
      <c r="B86" s="68"/>
      <c r="C86" s="61"/>
      <c r="D86" s="61"/>
      <c r="E86" s="61"/>
      <c r="F86" s="61"/>
      <c r="G86" s="61"/>
      <c r="H86" s="61"/>
      <c r="I86" s="61"/>
      <c r="J86" s="61"/>
      <c r="K86" s="61"/>
      <c r="L86" s="61"/>
      <c r="M86" s="61"/>
      <c r="N86" s="63"/>
    </row>
    <row r="87" spans="1:16">
      <c r="B87" s="870" t="s">
        <v>969</v>
      </c>
      <c r="C87" s="871"/>
      <c r="D87" s="871"/>
      <c r="E87" s="871"/>
      <c r="F87" s="871"/>
      <c r="G87" s="871"/>
      <c r="H87" s="871"/>
      <c r="I87" s="314"/>
      <c r="J87" s="334"/>
      <c r="K87" s="302" t="s">
        <v>970</v>
      </c>
      <c r="L87" s="872" t="s">
        <v>971</v>
      </c>
      <c r="M87" s="873"/>
      <c r="N87" s="303"/>
    </row>
    <row r="88" spans="1:16">
      <c r="B88" s="858" t="s">
        <v>972</v>
      </c>
      <c r="C88" s="859"/>
      <c r="D88" s="859"/>
      <c r="E88" s="859"/>
      <c r="F88" s="859"/>
      <c r="G88" s="859"/>
      <c r="H88" s="859"/>
      <c r="I88" s="87"/>
      <c r="J88" s="88"/>
      <c r="K88" s="304">
        <v>0.2</v>
      </c>
      <c r="L88" s="860">
        <f>N83*K88</f>
        <v>12683783.213047117</v>
      </c>
      <c r="M88" s="861"/>
      <c r="N88" s="51"/>
    </row>
    <row r="89" spans="1:16">
      <c r="B89" s="89" t="s">
        <v>973</v>
      </c>
      <c r="C89" s="90"/>
      <c r="D89" s="90"/>
      <c r="E89" s="90"/>
      <c r="F89" s="90"/>
      <c r="G89" s="90"/>
      <c r="H89" s="90"/>
      <c r="I89" s="87"/>
      <c r="J89" s="88"/>
      <c r="K89" s="304">
        <v>0.05</v>
      </c>
      <c r="L89" s="860">
        <f>N83*K89</f>
        <v>3170945.8032617792</v>
      </c>
      <c r="M89" s="861"/>
      <c r="N89" s="51"/>
    </row>
    <row r="90" spans="1:16" ht="15.75" thickBot="1">
      <c r="B90" s="91" t="s">
        <v>974</v>
      </c>
      <c r="C90" s="92"/>
      <c r="D90" s="92"/>
      <c r="E90" s="92"/>
      <c r="F90" s="92"/>
      <c r="G90" s="92"/>
      <c r="H90" s="92"/>
      <c r="I90" s="93"/>
      <c r="J90" s="94"/>
      <c r="K90" s="305">
        <v>0.05</v>
      </c>
      <c r="L90" s="862">
        <f>N83*K90</f>
        <v>3170945.8032617792</v>
      </c>
      <c r="M90" s="863"/>
      <c r="N90" s="51"/>
    </row>
    <row r="91" spans="1:16" ht="15.75" thickBot="1">
      <c r="B91" s="825" t="s">
        <v>953</v>
      </c>
      <c r="C91" s="826"/>
      <c r="D91" s="826"/>
      <c r="E91" s="826"/>
      <c r="F91" s="826"/>
      <c r="G91" s="826"/>
      <c r="H91" s="826"/>
      <c r="I91" s="826"/>
      <c r="J91" s="826"/>
      <c r="K91" s="826"/>
      <c r="L91" s="826"/>
      <c r="M91" s="827"/>
      <c r="N91" s="52">
        <f>L88+L89+L90</f>
        <v>19025674.819570675</v>
      </c>
    </row>
    <row r="92" spans="1:16" ht="15.75" thickBot="1">
      <c r="B92" s="33"/>
      <c r="C92" s="34"/>
      <c r="D92" s="34"/>
      <c r="E92" s="34"/>
      <c r="F92" s="34"/>
      <c r="G92" s="34"/>
      <c r="H92" s="34"/>
      <c r="I92" s="34"/>
      <c r="J92" s="34"/>
      <c r="K92" s="34"/>
      <c r="L92" s="34"/>
      <c r="M92" s="34"/>
      <c r="N92" s="35"/>
    </row>
    <row r="93" spans="1:16" ht="15.75" thickBot="1">
      <c r="A93" t="s">
        <v>2016</v>
      </c>
      <c r="B93" s="825" t="s">
        <v>975</v>
      </c>
      <c r="C93" s="826"/>
      <c r="D93" s="826"/>
      <c r="E93" s="826"/>
      <c r="F93" s="826"/>
      <c r="G93" s="826"/>
      <c r="H93" s="826"/>
      <c r="I93" s="826"/>
      <c r="J93" s="826"/>
      <c r="K93" s="826"/>
      <c r="L93" s="826"/>
      <c r="M93" s="827"/>
      <c r="N93" s="188">
        <f>N83+N91</f>
        <v>82444590.88480626</v>
      </c>
      <c r="O93">
        <v>65290782.404488325</v>
      </c>
      <c r="P93" s="646">
        <f>+N93-O93</f>
        <v>17153808.480317935</v>
      </c>
    </row>
    <row r="94" spans="1:16">
      <c r="B94" s="239"/>
      <c r="C94" s="240"/>
      <c r="D94" s="240"/>
      <c r="E94" s="240"/>
      <c r="F94" s="240"/>
      <c r="G94" s="240"/>
      <c r="H94" s="240"/>
      <c r="I94" s="240"/>
      <c r="J94" s="240"/>
      <c r="K94" s="240"/>
      <c r="L94" s="240"/>
      <c r="M94" s="240"/>
      <c r="N94" s="241"/>
    </row>
    <row r="95" spans="1:16">
      <c r="B95" s="242"/>
      <c r="C95" s="243"/>
      <c r="D95" s="243"/>
      <c r="E95" s="243"/>
      <c r="F95" s="243"/>
      <c r="G95" s="243"/>
      <c r="H95" s="243"/>
      <c r="I95" s="243"/>
      <c r="J95" s="243"/>
      <c r="K95" s="243"/>
      <c r="L95" s="243"/>
      <c r="M95" s="243"/>
      <c r="N95" s="244"/>
    </row>
    <row r="96" spans="1:16">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59" zoomScale="78" zoomScaleNormal="78" workbookViewId="0">
      <selection activeCell="A75" sqref="A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9"/>
      <c r="C1" s="931"/>
      <c r="D1" s="932"/>
      <c r="E1" s="932"/>
      <c r="F1" s="932"/>
      <c r="G1" s="932"/>
      <c r="H1" s="932"/>
      <c r="I1" s="932"/>
      <c r="J1" s="933"/>
      <c r="K1" s="934" t="s">
        <v>933</v>
      </c>
      <c r="L1" s="936" t="s">
        <v>2198</v>
      </c>
      <c r="M1" s="937"/>
      <c r="N1" s="938"/>
    </row>
    <row r="2" spans="2:14" ht="27"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t="s">
        <v>121</v>
      </c>
      <c r="B36" s="874" t="str">
        <f>VLOOKUP(A36,EQUIPOS!A6:D154,3,FALSE)</f>
        <v>Bomba eléctrica para accionar la celda</v>
      </c>
      <c r="C36" s="875"/>
      <c r="D36" s="875"/>
      <c r="E36" s="875"/>
      <c r="F36" s="875"/>
      <c r="G36" s="875"/>
      <c r="H36" s="876"/>
      <c r="I36" s="267"/>
      <c r="J36" s="268"/>
      <c r="K36" s="269">
        <f>VLOOKUP(A36,EQUIPOS!A6:D163,4,FALSE)</f>
        <v>63609.688293305451</v>
      </c>
      <c r="L36" s="270"/>
      <c r="M36" s="271">
        <v>0.01</v>
      </c>
      <c r="N36" s="272">
        <f>K36/M36</f>
        <v>6360968.8293305449</v>
      </c>
    </row>
    <row r="37" spans="1:16">
      <c r="A37" s="113" t="s">
        <v>217</v>
      </c>
      <c r="B37" s="874" t="str">
        <f>VLOOKUP(A37,EQUIPOS!A7:D154,3,FALSE)</f>
        <v>Equipo de soldadura y de acetileno (incluye soldadura)</v>
      </c>
      <c r="C37" s="875"/>
      <c r="D37" s="875"/>
      <c r="E37" s="875"/>
      <c r="F37" s="875"/>
      <c r="G37" s="875"/>
      <c r="H37" s="876"/>
      <c r="I37" s="421"/>
      <c r="J37" s="422"/>
      <c r="K37" s="269">
        <f>VLOOKUP(A37,EQUIPOS!A7:D164,4,FALSE)</f>
        <v>32143.91497977269</v>
      </c>
      <c r="L37" s="335"/>
      <c r="M37" s="336">
        <v>0.01</v>
      </c>
      <c r="N37" s="272">
        <f>K37/M37</f>
        <v>3214391.4979772689</v>
      </c>
    </row>
    <row r="38" spans="1:16">
      <c r="A38" s="113" t="s">
        <v>255</v>
      </c>
      <c r="B38" s="874" t="str">
        <f>VLOOKUP(A38,EQUIPOS!A8:D154,3,FALSE)</f>
        <v>Manómetro cable de acero para bajar la celda</v>
      </c>
      <c r="C38" s="875"/>
      <c r="D38" s="875"/>
      <c r="E38" s="875"/>
      <c r="F38" s="875"/>
      <c r="G38" s="875"/>
      <c r="H38" s="876"/>
      <c r="I38" s="421"/>
      <c r="J38" s="422"/>
      <c r="K38" s="269">
        <f>VLOOKUP(A38,EQUIPOS!A8:D165,4,FALSE)</f>
        <v>1574021.0586761772</v>
      </c>
      <c r="L38" s="335"/>
      <c r="M38" s="336">
        <v>1</v>
      </c>
      <c r="N38" s="272">
        <f>K38/M38</f>
        <v>1574021.0586761772</v>
      </c>
    </row>
    <row r="39" spans="1:16">
      <c r="A39" s="113"/>
      <c r="B39" s="874"/>
      <c r="C39" s="875"/>
      <c r="D39" s="875"/>
      <c r="E39" s="875"/>
      <c r="F39" s="875"/>
      <c r="G39" s="875"/>
      <c r="H39" s="876"/>
      <c r="I39" s="421"/>
      <c r="J39" s="422"/>
      <c r="K39" s="269"/>
      <c r="L39" s="335"/>
      <c r="M39" s="336"/>
      <c r="N39" s="272"/>
    </row>
    <row r="40" spans="1:16">
      <c r="A40" s="113"/>
      <c r="B40" s="874"/>
      <c r="C40" s="875"/>
      <c r="D40" s="875"/>
      <c r="E40" s="875"/>
      <c r="F40" s="875"/>
      <c r="G40" s="875"/>
      <c r="H40" s="876"/>
      <c r="I40" s="328"/>
      <c r="J40" s="330"/>
      <c r="K40" s="269"/>
      <c r="L40" s="423"/>
      <c r="M40" s="424"/>
      <c r="N40" s="272"/>
    </row>
    <row r="41" spans="1:16">
      <c r="B41" s="874"/>
      <c r="C41" s="875"/>
      <c r="D41" s="875"/>
      <c r="E41" s="875"/>
      <c r="F41" s="875"/>
      <c r="G41" s="875"/>
      <c r="H41" s="876"/>
      <c r="I41" s="36"/>
      <c r="J41" s="37"/>
      <c r="K41" s="269"/>
      <c r="L41" s="276"/>
      <c r="M41" s="277"/>
      <c r="N41" s="272"/>
    </row>
    <row r="42" spans="1:16">
      <c r="B42" s="320"/>
      <c r="C42" s="321"/>
      <c r="D42" s="321"/>
      <c r="E42" s="321"/>
      <c r="F42" s="323"/>
      <c r="G42" s="323"/>
      <c r="H42" s="125"/>
      <c r="I42" s="36"/>
      <c r="J42" s="37"/>
      <c r="K42" s="438"/>
      <c r="L42" s="276"/>
      <c r="M42" s="277"/>
      <c r="N42" s="273"/>
    </row>
    <row r="43" spans="1:16">
      <c r="B43" s="882" t="s">
        <v>952</v>
      </c>
      <c r="C43" s="883"/>
      <c r="D43" s="883"/>
      <c r="E43" s="38"/>
      <c r="F43" s="39"/>
      <c r="G43" s="39"/>
      <c r="H43" s="40"/>
      <c r="I43" s="36"/>
      <c r="J43" s="37"/>
      <c r="K43" s="279"/>
      <c r="L43" s="276"/>
      <c r="M43" s="401">
        <v>0.01</v>
      </c>
      <c r="N43" s="344">
        <f>N81*M43</f>
        <v>6913.9567913614801</v>
      </c>
    </row>
    <row r="44" spans="1:16" ht="15.75" thickBot="1">
      <c r="B44" s="874"/>
      <c r="C44" s="875"/>
      <c r="D44" s="875"/>
      <c r="E44" s="875"/>
      <c r="F44" s="875"/>
      <c r="G44" s="875"/>
      <c r="H44" s="876"/>
      <c r="I44" s="884"/>
      <c r="J44" s="885"/>
      <c r="K44" s="41"/>
      <c r="L44" s="886"/>
      <c r="M44" s="887"/>
      <c r="N44" s="105"/>
    </row>
    <row r="45" spans="1:16" ht="15.75" thickBot="1">
      <c r="B45" s="825" t="s">
        <v>953</v>
      </c>
      <c r="C45" s="826"/>
      <c r="D45" s="826"/>
      <c r="E45" s="826"/>
      <c r="F45" s="826"/>
      <c r="G45" s="826"/>
      <c r="H45" s="826"/>
      <c r="I45" s="826"/>
      <c r="J45" s="826"/>
      <c r="K45" s="826"/>
      <c r="L45" s="826"/>
      <c r="M45" s="827"/>
      <c r="N45" s="394">
        <f>SUM(N36:N44)</f>
        <v>11156295.342775352</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20345943.539069287</v>
      </c>
      <c r="N50" s="272">
        <f t="shared" ref="N50:N55" si="0">K50*M50</f>
        <v>20345943.539069287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152128.27593591105</v>
      </c>
      <c r="N51" s="272">
        <f t="shared" si="0"/>
        <v>4563848.2780773314</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1959254.2027594727</v>
      </c>
      <c r="N52" s="272">
        <f t="shared" si="0"/>
        <v>3918508.4055189453</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1195910.0548534361</v>
      </c>
      <c r="N53" s="272">
        <f t="shared" si="0"/>
        <v>5979550.2742671799</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92813.412353655149</v>
      </c>
      <c r="N54" s="272">
        <f t="shared" si="0"/>
        <v>5568804.7412193092</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56997.415254828869</v>
      </c>
      <c r="N55" s="272">
        <f t="shared" si="0"/>
        <v>683968.98305794643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41060624.221210003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2">
        <f>VLOOKUP(A63,TRANSPORTE!A5:D117,4,FALSE)</f>
        <v>316934.14003876515</v>
      </c>
      <c r="M63" s="913"/>
      <c r="N63" s="287">
        <f>K63*L63</f>
        <v>950802.42011629546</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2">
        <f>VLOOKUP(A64,TRANSPORTE!A6:D117,4,FALSE)</f>
        <v>1305223.7003245612</v>
      </c>
      <c r="M64" s="913"/>
      <c r="N64" s="287">
        <f>K64*L64</f>
        <v>1305223.7003245612</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2">
        <f>VLOOKUP(A65,TRANSPORTE!A6:D117,4,FALSE)</f>
        <v>167742.20335706207</v>
      </c>
      <c r="M65" s="913"/>
      <c r="N65" s="287">
        <f>K65*L65</f>
        <v>1341937.6268564966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3597963.7472973531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1"/>
      <c r="C80" s="902"/>
      <c r="D80" s="902"/>
      <c r="E80" s="902"/>
      <c r="F80" s="902"/>
      <c r="G80" s="902"/>
      <c r="H80" s="902"/>
      <c r="I80" s="44"/>
      <c r="J80" s="44"/>
      <c r="K80" s="44"/>
      <c r="L80" s="980"/>
      <c r="M80" s="981"/>
      <c r="N80" s="45"/>
    </row>
    <row r="81" spans="1:14" ht="15.75" thickBot="1">
      <c r="B81" s="825" t="s">
        <v>953</v>
      </c>
      <c r="C81" s="826"/>
      <c r="D81" s="826"/>
      <c r="E81" s="826"/>
      <c r="F81" s="826"/>
      <c r="G81" s="826"/>
      <c r="H81" s="826"/>
      <c r="I81" s="868"/>
      <c r="J81" s="868"/>
      <c r="K81" s="868"/>
      <c r="L81" s="868"/>
      <c r="M81" s="869"/>
      <c r="N81" s="301">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56506278.990418859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11301255.798083773</v>
      </c>
      <c r="M88" s="861"/>
      <c r="N88" s="51"/>
    </row>
    <row r="89" spans="1:14">
      <c r="B89" s="89" t="s">
        <v>973</v>
      </c>
      <c r="C89" s="90"/>
      <c r="D89" s="90"/>
      <c r="E89" s="90"/>
      <c r="F89" s="90"/>
      <c r="G89" s="90"/>
      <c r="H89" s="90"/>
      <c r="I89" s="87"/>
      <c r="J89" s="88"/>
      <c r="K89" s="304">
        <v>0.05</v>
      </c>
      <c r="L89" s="860">
        <f>N83*K89</f>
        <v>2825313.9495209432</v>
      </c>
      <c r="M89" s="861"/>
      <c r="N89" s="51"/>
    </row>
    <row r="90" spans="1:14" ht="15.75" thickBot="1">
      <c r="B90" s="91" t="s">
        <v>974</v>
      </c>
      <c r="C90" s="92"/>
      <c r="D90" s="92"/>
      <c r="E90" s="92"/>
      <c r="F90" s="92"/>
      <c r="G90" s="92"/>
      <c r="H90" s="92"/>
      <c r="I90" s="93"/>
      <c r="J90" s="94"/>
      <c r="K90" s="305">
        <v>0.05</v>
      </c>
      <c r="L90" s="862">
        <f>N83*K90</f>
        <v>2825313.9495209432</v>
      </c>
      <c r="M90" s="863"/>
      <c r="N90" s="51"/>
    </row>
    <row r="91" spans="1:14" ht="15.75" thickBot="1">
      <c r="B91" s="825" t="s">
        <v>953</v>
      </c>
      <c r="C91" s="826"/>
      <c r="D91" s="826"/>
      <c r="E91" s="826"/>
      <c r="F91" s="826"/>
      <c r="G91" s="826"/>
      <c r="H91" s="826"/>
      <c r="I91" s="826"/>
      <c r="J91" s="826"/>
      <c r="K91" s="826"/>
      <c r="L91" s="826"/>
      <c r="M91" s="827"/>
      <c r="N91" s="52">
        <f>L88+L89+L90</f>
        <v>16951883.697125658</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73458162.687544525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259</v>
      </c>
      <c r="B36" s="874" t="str">
        <f>VLOOKUP(A36,EQUIPOS!A6:D154,3,FALSE)</f>
        <v>Montacargas</v>
      </c>
      <c r="C36" s="875"/>
      <c r="D36" s="875"/>
      <c r="E36" s="875"/>
      <c r="F36" s="875"/>
      <c r="G36" s="875"/>
      <c r="H36" s="876"/>
      <c r="I36" s="267"/>
      <c r="J36" s="268"/>
      <c r="K36" s="269">
        <f>VLOOKUP(A36,EQUIPOS!A6:D163,4,FALSE)</f>
        <v>73069.764537352472</v>
      </c>
      <c r="L36" s="270"/>
      <c r="M36" s="336">
        <v>1.5</v>
      </c>
      <c r="N36" s="272">
        <f>K36/M36</f>
        <v>48713.176358234981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2693.4186967867336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51406.595055021717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12418.401934833819</v>
      </c>
      <c r="N48" s="272">
        <f>K48*M48</f>
        <v>3889456.8928921409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3889456.8928921409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53868.373935734664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3994731.8618828976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798946.37237657956</v>
      </c>
      <c r="M84" s="861"/>
      <c r="N84" s="51"/>
    </row>
    <row r="85" spans="1:14">
      <c r="B85" s="89" t="s">
        <v>973</v>
      </c>
      <c r="C85" s="90"/>
      <c r="D85" s="90"/>
      <c r="E85" s="90"/>
      <c r="F85" s="90"/>
      <c r="G85" s="90"/>
      <c r="H85" s="90"/>
      <c r="I85" s="87"/>
      <c r="J85" s="88"/>
      <c r="K85" s="304">
        <v>0.05</v>
      </c>
      <c r="L85" s="860">
        <f>N79*K85</f>
        <v>199736.59309414489</v>
      </c>
      <c r="M85" s="861"/>
      <c r="N85" s="51"/>
    </row>
    <row r="86" spans="1:14" ht="15.75" thickBot="1">
      <c r="B86" s="91" t="s">
        <v>974</v>
      </c>
      <c r="C86" s="92"/>
      <c r="D86" s="92"/>
      <c r="E86" s="92"/>
      <c r="F86" s="92"/>
      <c r="G86" s="92"/>
      <c r="H86" s="92"/>
      <c r="I86" s="93"/>
      <c r="J86" s="94"/>
      <c r="K86" s="305">
        <v>0.05</v>
      </c>
      <c r="L86" s="862">
        <f>N79*K86</f>
        <v>199736.59309414489</v>
      </c>
      <c r="M86" s="863"/>
      <c r="N86" s="51"/>
    </row>
    <row r="87" spans="1:14" ht="15.75" thickBot="1">
      <c r="B87" s="825" t="s">
        <v>953</v>
      </c>
      <c r="C87" s="826"/>
      <c r="D87" s="826"/>
      <c r="E87" s="826"/>
      <c r="F87" s="826"/>
      <c r="G87" s="826"/>
      <c r="H87" s="826"/>
      <c r="I87" s="826"/>
      <c r="J87" s="826"/>
      <c r="K87" s="826"/>
      <c r="L87" s="826"/>
      <c r="M87" s="827"/>
      <c r="N87" s="52">
        <f>L84+L85+L86</f>
        <v>1198419.5585648695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5193151.4204477668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267</v>
      </c>
      <c r="B36" s="874" t="str">
        <f>VLOOKUP(A36,EQUIPOS!A6:D154,3,FALSE)</f>
        <v>Motobomba de concreto</v>
      </c>
      <c r="C36" s="875"/>
      <c r="D36" s="875"/>
      <c r="E36" s="875"/>
      <c r="F36" s="875"/>
      <c r="G36" s="875"/>
      <c r="H36" s="876"/>
      <c r="I36" s="267"/>
      <c r="J36" s="268"/>
      <c r="K36" s="269">
        <f>VLOOKUP(A36,EQUIPOS!A6:D163,4,FALSE)</f>
        <v>59303.488712681894</v>
      </c>
      <c r="L36" s="270"/>
      <c r="M36" s="336">
        <v>2.5</v>
      </c>
      <c r="N36" s="272">
        <f>K36/M36</f>
        <v>23721.395485072757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23721.395485072757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3754.4984213973325</v>
      </c>
      <c r="N48" s="272">
        <f>K48*M48</f>
        <v>175555.38896208553</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377108.75835997827</v>
      </c>
      <c r="N49" s="272">
        <f>K49*M49</f>
        <v>251901.5375475747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427456.9265096602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2">
        <f>VLOOKUP(A60,TRANSPORTE!A2:D117,4,FALSE)</f>
        <v>1246.4241458005358</v>
      </c>
      <c r="M60" s="913"/>
      <c r="N60" s="287">
        <f>K60*L60</f>
        <v>1082.3641650959034</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1082.3641650959034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452260.68615982885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90452.137231965782</v>
      </c>
      <c r="M84" s="861"/>
      <c r="N84" s="51"/>
    </row>
    <row r="85" spans="1:14">
      <c r="B85" s="89" t="s">
        <v>973</v>
      </c>
      <c r="C85" s="90"/>
      <c r="D85" s="90"/>
      <c r="E85" s="90"/>
      <c r="F85" s="90"/>
      <c r="G85" s="90"/>
      <c r="H85" s="90"/>
      <c r="I85" s="87"/>
      <c r="J85" s="88"/>
      <c r="K85" s="304">
        <v>0.05</v>
      </c>
      <c r="L85" s="860">
        <f>N79*K85</f>
        <v>22613.034307991446</v>
      </c>
      <c r="M85" s="861"/>
      <c r="N85" s="51"/>
    </row>
    <row r="86" spans="1:14" ht="15.75" thickBot="1">
      <c r="B86" s="91" t="s">
        <v>974</v>
      </c>
      <c r="C86" s="92"/>
      <c r="D86" s="92"/>
      <c r="E86" s="92"/>
      <c r="F86" s="92"/>
      <c r="G86" s="92"/>
      <c r="H86" s="92"/>
      <c r="I86" s="93"/>
      <c r="J86" s="94"/>
      <c r="K86" s="305">
        <v>0.05</v>
      </c>
      <c r="L86" s="862">
        <f>N79*K86</f>
        <v>22613.034307991446</v>
      </c>
      <c r="M86" s="863"/>
      <c r="N86" s="51"/>
    </row>
    <row r="87" spans="1:14" ht="15.75" thickBot="1">
      <c r="B87" s="825" t="s">
        <v>953</v>
      </c>
      <c r="C87" s="826"/>
      <c r="D87" s="826"/>
      <c r="E87" s="826"/>
      <c r="F87" s="826"/>
      <c r="G87" s="826"/>
      <c r="H87" s="826"/>
      <c r="I87" s="826"/>
      <c r="J87" s="826"/>
      <c r="K87" s="826"/>
      <c r="L87" s="826"/>
      <c r="M87" s="827"/>
      <c r="N87" s="52">
        <f>L84+L85+L86</f>
        <v>135678.20584794867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587938.89200777747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4" zoomScale="77" zoomScaleNormal="77" workbookViewId="0">
      <selection activeCell="A64" sqref="A64"/>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121</v>
      </c>
      <c r="B36" s="874" t="str">
        <f>VLOOKUP(A36,EQUIPOS!A6:D154,3,FALSE)</f>
        <v>Bomba eléctrica para accionar la celda</v>
      </c>
      <c r="C36" s="875"/>
      <c r="D36" s="875"/>
      <c r="E36" s="875"/>
      <c r="F36" s="875"/>
      <c r="G36" s="875"/>
      <c r="H36" s="876"/>
      <c r="I36" s="267"/>
      <c r="J36" s="268"/>
      <c r="K36" s="269">
        <f>VLOOKUP(A36,EQUIPOS!A6:D163,4,FALSE)</f>
        <v>63609.688293305451</v>
      </c>
      <c r="L36" s="270"/>
      <c r="M36" s="271">
        <v>0.01</v>
      </c>
      <c r="N36" s="272">
        <f t="shared" ref="N36:N41" si="0">K36/M36</f>
        <v>6360968.8293305449</v>
      </c>
    </row>
    <row r="37" spans="1:14">
      <c r="A37" s="113" t="s">
        <v>192</v>
      </c>
      <c r="B37" s="874" t="str">
        <f>VLOOKUP(A37,EQUIPOS!A7:D154,3,FALSE)</f>
        <v>Equipo de acarreo interno</v>
      </c>
      <c r="C37" s="875"/>
      <c r="D37" s="875"/>
      <c r="E37" s="875"/>
      <c r="F37" s="875"/>
      <c r="G37" s="875"/>
      <c r="H37" s="876"/>
      <c r="I37" s="421"/>
      <c r="J37" s="422"/>
      <c r="K37" s="269">
        <f>VLOOKUP(A37,EQUIPOS!A7:D164,4,FALSE)</f>
        <v>71696.527663216606</v>
      </c>
      <c r="L37" s="335"/>
      <c r="M37" s="336">
        <v>0.05</v>
      </c>
      <c r="N37" s="272">
        <f t="shared" si="0"/>
        <v>1433930.553264332</v>
      </c>
    </row>
    <row r="38" spans="1:14">
      <c r="A38" s="113" t="s">
        <v>214</v>
      </c>
      <c r="B38" s="874" t="str">
        <f>VLOOKUP(A38,EQUIPOS!A8:D154,3,FALSE)</f>
        <v>Equipo de oxigeno y soldadura</v>
      </c>
      <c r="C38" s="875"/>
      <c r="D38" s="875"/>
      <c r="E38" s="875"/>
      <c r="F38" s="875"/>
      <c r="G38" s="875"/>
      <c r="H38" s="876"/>
      <c r="I38" s="421"/>
      <c r="J38" s="422"/>
      <c r="K38" s="438">
        <f>VLOOKUP(A38,EQUIPOS!A8:D165,4,FALSE)</f>
        <v>18513.267488350091</v>
      </c>
      <c r="L38" s="335"/>
      <c r="M38" s="336">
        <v>0.01</v>
      </c>
      <c r="N38" s="272">
        <f t="shared" si="0"/>
        <v>1851326.7488350091</v>
      </c>
    </row>
    <row r="39" spans="1:14">
      <c r="A39" s="113" t="s">
        <v>248</v>
      </c>
      <c r="B39" s="874" t="str">
        <f>VLOOKUP(A39,EQUIPOS!A9:D154,3,FALSE)</f>
        <v>Grúa telescópica de 50 Ton.</v>
      </c>
      <c r="C39" s="875"/>
      <c r="D39" s="875"/>
      <c r="E39" s="875"/>
      <c r="F39" s="875"/>
      <c r="G39" s="875"/>
      <c r="H39" s="876"/>
      <c r="I39" s="421"/>
      <c r="J39" s="422"/>
      <c r="K39" s="438">
        <f>VLOOKUP(A39,EQUIPOS!A9:D166,4,FALSE)</f>
        <v>318387.51229964721</v>
      </c>
      <c r="L39" s="335"/>
      <c r="M39" s="336">
        <v>0.04</v>
      </c>
      <c r="N39" s="272">
        <f t="shared" si="0"/>
        <v>7959687.8074911796</v>
      </c>
    </row>
    <row r="40" spans="1:14">
      <c r="A40" s="113" t="s">
        <v>255</v>
      </c>
      <c r="B40" s="874" t="str">
        <f>VLOOKUP(A40,EQUIPOS!A10:D154,3,FALSE)</f>
        <v>Manómetro cable de acero para bajar la celda</v>
      </c>
      <c r="C40" s="875"/>
      <c r="D40" s="875"/>
      <c r="E40" s="875"/>
      <c r="F40" s="875"/>
      <c r="G40" s="875"/>
      <c r="H40" s="876"/>
      <c r="I40" s="421"/>
      <c r="J40" s="422"/>
      <c r="K40" s="438">
        <f>VLOOKUP(A40,EQUIPOS!A10:D167,4,FALSE)</f>
        <v>1574021.0586761772</v>
      </c>
      <c r="L40" s="335"/>
      <c r="M40" s="336">
        <v>1</v>
      </c>
      <c r="N40" s="272">
        <f t="shared" si="0"/>
        <v>1574021.0586761772</v>
      </c>
    </row>
    <row r="41" spans="1:14">
      <c r="A41" s="113" t="s">
        <v>322</v>
      </c>
      <c r="B41" s="874" t="str">
        <f>VLOOKUP(A41,EQUIPOS!A11:D155,3,FALSE)</f>
        <v xml:space="preserve">Retroexcavadora sobre llantas JD 410
</v>
      </c>
      <c r="C41" s="875"/>
      <c r="D41" s="875"/>
      <c r="E41" s="875"/>
      <c r="F41" s="875"/>
      <c r="G41" s="875"/>
      <c r="H41" s="876"/>
      <c r="I41" s="421"/>
      <c r="J41" s="422"/>
      <c r="K41" s="438">
        <f>VLOOKUP(A41,EQUIPOS!A11:D168,4,FALSE)</f>
        <v>133831.25783245021</v>
      </c>
      <c r="L41" s="335"/>
      <c r="M41" s="336">
        <v>0.2</v>
      </c>
      <c r="N41" s="272">
        <f t="shared" si="0"/>
        <v>669156.28916225105</v>
      </c>
    </row>
    <row r="42" spans="1:14">
      <c r="A42" s="113"/>
      <c r="B42" s="874"/>
      <c r="C42" s="875"/>
      <c r="D42" s="875"/>
      <c r="E42" s="875"/>
      <c r="F42" s="875"/>
      <c r="G42" s="875"/>
      <c r="H42" s="876"/>
      <c r="I42" s="328"/>
      <c r="J42" s="330"/>
      <c r="K42" s="438"/>
      <c r="L42" s="423"/>
      <c r="M42" s="424"/>
      <c r="N42" s="272"/>
    </row>
    <row r="43" spans="1:14">
      <c r="B43" s="874"/>
      <c r="C43" s="875"/>
      <c r="D43" s="875"/>
      <c r="E43" s="875"/>
      <c r="F43" s="875"/>
      <c r="G43" s="875"/>
      <c r="H43" s="876"/>
      <c r="I43" s="36"/>
      <c r="J43" s="37"/>
      <c r="K43" s="438"/>
      <c r="L43" s="276"/>
      <c r="M43" s="277"/>
      <c r="N43" s="272"/>
    </row>
    <row r="44" spans="1:14">
      <c r="B44" s="320"/>
      <c r="C44" s="321"/>
      <c r="D44" s="321"/>
      <c r="E44" s="321"/>
      <c r="F44" s="323"/>
      <c r="G44" s="323"/>
      <c r="H44" s="125"/>
      <c r="I44" s="36"/>
      <c r="J44" s="37"/>
      <c r="K44" s="438"/>
      <c r="L44" s="276"/>
      <c r="M44" s="277"/>
      <c r="N44" s="273"/>
    </row>
    <row r="45" spans="1:14">
      <c r="B45" s="882" t="s">
        <v>952</v>
      </c>
      <c r="C45" s="883"/>
      <c r="D45" s="883"/>
      <c r="E45" s="38"/>
      <c r="F45" s="39"/>
      <c r="G45" s="39"/>
      <c r="H45" s="40"/>
      <c r="I45" s="36"/>
      <c r="J45" s="37"/>
      <c r="K45" s="279"/>
      <c r="L45" s="276"/>
      <c r="M45" s="401">
        <v>0.1</v>
      </c>
      <c r="N45" s="344">
        <f>N86*M45</f>
        <v>69139.567913614796</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411">
        <f>SUM(N36:N45)</f>
        <v>19918230.854673106</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0" t="s">
        <v>944</v>
      </c>
      <c r="C51" s="871"/>
      <c r="D51" s="871"/>
      <c r="E51" s="871"/>
      <c r="F51" s="871"/>
      <c r="G51" s="871"/>
      <c r="H51" s="871"/>
      <c r="I51" s="905"/>
      <c r="J51" s="315" t="s">
        <v>945</v>
      </c>
      <c r="K51" s="85" t="s">
        <v>946</v>
      </c>
      <c r="L51" s="906" t="s">
        <v>955</v>
      </c>
      <c r="M51" s="905"/>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20345943.539069287</v>
      </c>
      <c r="N52" s="272">
        <f t="shared" ref="N52:N57" si="1">K52*M52</f>
        <v>20345943.539069287</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152128.27593591105</v>
      </c>
      <c r="N53" s="272">
        <f t="shared" si="1"/>
        <v>4563848.2780773314</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1959254.2027594727</v>
      </c>
      <c r="N54" s="272">
        <f t="shared" si="1"/>
        <v>3918508.4055189453</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1195910.0548534361</v>
      </c>
      <c r="N55" s="272">
        <f t="shared" si="1"/>
        <v>5979550.2742671799</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93379.536368670859</v>
      </c>
      <c r="N56" s="272">
        <f t="shared" si="1"/>
        <v>5602772.1821202515</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56997.415254828869</v>
      </c>
      <c r="N57" s="272">
        <f t="shared" si="1"/>
        <v>683968.98305794643</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5" t="s">
        <v>953</v>
      </c>
      <c r="C63" s="826"/>
      <c r="D63" s="826"/>
      <c r="E63" s="826"/>
      <c r="F63" s="826"/>
      <c r="G63" s="826"/>
      <c r="H63" s="826"/>
      <c r="I63" s="826"/>
      <c r="J63" s="826"/>
      <c r="K63" s="826"/>
      <c r="L63" s="826"/>
      <c r="M63" s="827"/>
      <c r="N63" s="394">
        <f>SUM(N52:N62)</f>
        <v>41094591.66211094</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1" t="s">
        <v>961</v>
      </c>
      <c r="M67" s="890"/>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2">
        <f>VLOOKUP(A68,TRANSPORTE!A5:D117,4,FALSE)</f>
        <v>1305223.7003245612</v>
      </c>
      <c r="M68" s="913"/>
      <c r="N68" s="287">
        <f>K68*L68</f>
        <v>1305223.7003245612</v>
      </c>
    </row>
    <row r="69" spans="1:15">
      <c r="A69" t="s">
        <v>1399</v>
      </c>
      <c r="B69" s="46" t="str">
        <f>VLOOKUP(A69,TRANSPORTE!A5:D117,3,FALSE)</f>
        <v>Pasajes aéreos</v>
      </c>
      <c r="C69" s="47"/>
      <c r="D69" s="47"/>
      <c r="E69" s="47"/>
      <c r="F69" s="47"/>
      <c r="G69" s="47"/>
      <c r="H69" s="311" t="s">
        <v>945</v>
      </c>
      <c r="I69" s="279">
        <v>3</v>
      </c>
      <c r="J69" s="286">
        <v>1</v>
      </c>
      <c r="K69" s="279">
        <f>I69*J69</f>
        <v>3</v>
      </c>
      <c r="L69" s="912">
        <f>VLOOKUP(A69,TRANSPORTE!A5:D117,4,FALSE)</f>
        <v>316934.14003876515</v>
      </c>
      <c r="M69" s="913"/>
      <c r="N69" s="287">
        <f>K69*L69</f>
        <v>950802.42011629546</v>
      </c>
    </row>
    <row r="70" spans="1:15">
      <c r="B70" s="46"/>
      <c r="C70" s="47"/>
      <c r="D70" s="47"/>
      <c r="E70" s="47"/>
      <c r="F70" s="47"/>
      <c r="G70" s="47"/>
      <c r="H70" s="311"/>
      <c r="I70" s="279"/>
      <c r="J70" s="286"/>
      <c r="K70" s="279"/>
      <c r="L70" s="912"/>
      <c r="M70" s="913"/>
      <c r="N70" s="287"/>
    </row>
    <row r="71" spans="1:15">
      <c r="B71" s="46"/>
      <c r="C71" s="47"/>
      <c r="D71" s="47"/>
      <c r="E71" s="47"/>
      <c r="F71" s="47"/>
      <c r="G71" s="47"/>
      <c r="H71" s="311"/>
      <c r="I71" s="279"/>
      <c r="J71" s="286"/>
      <c r="K71" s="279"/>
      <c r="L71" s="912"/>
      <c r="M71" s="913"/>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3"/>
      <c r="M73" s="904"/>
      <c r="N73" s="127"/>
    </row>
    <row r="74" spans="1:15" ht="15.75" thickBot="1">
      <c r="B74" s="914" t="s">
        <v>953</v>
      </c>
      <c r="C74" s="868"/>
      <c r="D74" s="868"/>
      <c r="E74" s="868"/>
      <c r="F74" s="868"/>
      <c r="G74" s="868"/>
      <c r="H74" s="868"/>
      <c r="I74" s="868"/>
      <c r="J74" s="868"/>
      <c r="K74" s="868"/>
      <c r="L74" s="868"/>
      <c r="M74" s="869"/>
      <c r="N74" s="104">
        <f>N68+N69+N70+N71+N72</f>
        <v>2256026.1204408566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4" t="s">
        <v>963</v>
      </c>
      <c r="C78" s="865"/>
      <c r="D78" s="865"/>
      <c r="E78" s="865"/>
      <c r="F78" s="865"/>
      <c r="G78" s="865"/>
      <c r="H78" s="865"/>
      <c r="I78" s="73" t="s">
        <v>964</v>
      </c>
      <c r="J78" s="75" t="s">
        <v>1410</v>
      </c>
      <c r="K78" s="74" t="s">
        <v>966</v>
      </c>
      <c r="L78" s="866" t="s">
        <v>950</v>
      </c>
      <c r="M78" s="867"/>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901"/>
      <c r="C85" s="902" t="e">
        <f>VLOOKUP(B85,'MANO DE OBRA'!B12:E73,3,FALSE)</f>
        <v>#N/A</v>
      </c>
      <c r="D85" s="902" t="e">
        <f>VLOOKUP(C85,'MANO DE OBRA'!C12:F73,3,FALSE)</f>
        <v>#N/A</v>
      </c>
      <c r="E85" s="902" t="e">
        <f>VLOOKUP(D85,'MANO DE OBRA'!D12:G73,3,FALSE)</f>
        <v>#N/A</v>
      </c>
      <c r="F85" s="902" t="e">
        <f>VLOOKUP(E85,'MANO DE OBRA'!E12:H73,3,FALSE)</f>
        <v>#N/A</v>
      </c>
      <c r="G85" s="902" t="e">
        <f>VLOOKUP(F85,'MANO DE OBRA'!F12:I73,3,FALSE)</f>
        <v>#N/A</v>
      </c>
      <c r="H85" s="902" t="e">
        <f>VLOOKUP(G85,'MANO DE OBRA'!G12:J73,3,FALSE)</f>
        <v>#N/A</v>
      </c>
      <c r="I85" s="470"/>
      <c r="J85" s="471"/>
      <c r="K85" s="472"/>
      <c r="L85" s="982"/>
      <c r="M85" s="982"/>
      <c r="N85" s="473"/>
    </row>
    <row r="86" spans="1:14" ht="15.75" thickBot="1">
      <c r="B86" s="914" t="s">
        <v>953</v>
      </c>
      <c r="C86" s="868"/>
      <c r="D86" s="868"/>
      <c r="E86" s="868"/>
      <c r="F86" s="868"/>
      <c r="G86" s="868"/>
      <c r="H86" s="868"/>
      <c r="I86" s="868"/>
      <c r="J86" s="868"/>
      <c r="K86" s="868"/>
      <c r="L86" s="868"/>
      <c r="M86" s="869"/>
      <c r="N86" s="460">
        <f>SUM(N79:N85)</f>
        <v>691395.67913614796</v>
      </c>
    </row>
    <row r="87" spans="1:14" ht="15.75" thickBot="1">
      <c r="B87" s="33"/>
      <c r="C87" s="34"/>
      <c r="D87" s="34"/>
      <c r="E87" s="34"/>
      <c r="F87" s="34"/>
      <c r="G87" s="34"/>
      <c r="H87" s="34"/>
      <c r="I87" s="34"/>
      <c r="J87" s="34"/>
      <c r="K87" s="34"/>
      <c r="L87" s="34"/>
      <c r="M87" s="34"/>
      <c r="N87" s="35"/>
    </row>
    <row r="88" spans="1:14" ht="15.75" thickBot="1">
      <c r="B88" s="825" t="s">
        <v>967</v>
      </c>
      <c r="C88" s="826"/>
      <c r="D88" s="826"/>
      <c r="E88" s="826"/>
      <c r="F88" s="826"/>
      <c r="G88" s="826"/>
      <c r="H88" s="826"/>
      <c r="I88" s="826"/>
      <c r="J88" s="826"/>
      <c r="K88" s="826"/>
      <c r="L88" s="826"/>
      <c r="M88" s="827"/>
      <c r="N88" s="99">
        <f>N86+N74+N63+N47</f>
        <v>63960244.316361055</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0" t="s">
        <v>969</v>
      </c>
      <c r="C92" s="871"/>
      <c r="D92" s="871"/>
      <c r="E92" s="871"/>
      <c r="F92" s="871"/>
      <c r="G92" s="871"/>
      <c r="H92" s="871"/>
      <c r="I92" s="314"/>
      <c r="J92" s="334"/>
      <c r="K92" s="302" t="s">
        <v>970</v>
      </c>
      <c r="L92" s="872" t="s">
        <v>971</v>
      </c>
      <c r="M92" s="873"/>
      <c r="N92" s="303"/>
    </row>
    <row r="93" spans="1:14">
      <c r="B93" s="858" t="s">
        <v>972</v>
      </c>
      <c r="C93" s="859"/>
      <c r="D93" s="859"/>
      <c r="E93" s="859"/>
      <c r="F93" s="859"/>
      <c r="G93" s="859"/>
      <c r="H93" s="859"/>
      <c r="I93" s="87"/>
      <c r="J93" s="88"/>
      <c r="K93" s="304">
        <v>0.2</v>
      </c>
      <c r="L93" s="860">
        <f>N88*K93</f>
        <v>12792048.863272212</v>
      </c>
      <c r="M93" s="861"/>
      <c r="N93" s="51"/>
    </row>
    <row r="94" spans="1:14">
      <c r="B94" s="89" t="s">
        <v>973</v>
      </c>
      <c r="C94" s="90"/>
      <c r="D94" s="90"/>
      <c r="E94" s="90"/>
      <c r="F94" s="90"/>
      <c r="G94" s="90"/>
      <c r="H94" s="90"/>
      <c r="I94" s="87"/>
      <c r="J94" s="88"/>
      <c r="K94" s="304">
        <v>0.05</v>
      </c>
      <c r="L94" s="860">
        <f>N88*K94</f>
        <v>3198012.2158180531</v>
      </c>
      <c r="M94" s="861"/>
      <c r="N94" s="51"/>
    </row>
    <row r="95" spans="1:14" ht="15.75" thickBot="1">
      <c r="B95" s="91" t="s">
        <v>974</v>
      </c>
      <c r="C95" s="92"/>
      <c r="D95" s="92"/>
      <c r="E95" s="92"/>
      <c r="F95" s="92"/>
      <c r="G95" s="92"/>
      <c r="H95" s="92"/>
      <c r="I95" s="93"/>
      <c r="J95" s="94"/>
      <c r="K95" s="305">
        <v>0.05</v>
      </c>
      <c r="L95" s="862">
        <f>N88*K95</f>
        <v>3198012.2158180531</v>
      </c>
      <c r="M95" s="863"/>
      <c r="N95" s="51"/>
    </row>
    <row r="96" spans="1:14" ht="15.75" thickBot="1">
      <c r="B96" s="825" t="s">
        <v>953</v>
      </c>
      <c r="C96" s="826"/>
      <c r="D96" s="826"/>
      <c r="E96" s="826"/>
      <c r="F96" s="826"/>
      <c r="G96" s="826"/>
      <c r="H96" s="826"/>
      <c r="I96" s="826"/>
      <c r="J96" s="826"/>
      <c r="K96" s="826"/>
      <c r="L96" s="826"/>
      <c r="M96" s="827"/>
      <c r="N96" s="52">
        <f>L93+L94+L95</f>
        <v>19188073.294908319</v>
      </c>
    </row>
    <row r="97" spans="1:14" ht="15.75" thickBot="1">
      <c r="B97" s="33"/>
      <c r="C97" s="34"/>
      <c r="D97" s="34"/>
      <c r="E97" s="34"/>
      <c r="F97" s="34"/>
      <c r="G97" s="34"/>
      <c r="H97" s="34"/>
      <c r="I97" s="34"/>
      <c r="J97" s="34"/>
      <c r="K97" s="34"/>
      <c r="L97" s="34"/>
      <c r="M97" s="34"/>
      <c r="N97" s="35"/>
    </row>
    <row r="98" spans="1:14" ht="15.75" thickBot="1">
      <c r="A98" t="s">
        <v>2016</v>
      </c>
      <c r="B98" s="825" t="s">
        <v>975</v>
      </c>
      <c r="C98" s="826"/>
      <c r="D98" s="826"/>
      <c r="E98" s="826"/>
      <c r="F98" s="826"/>
      <c r="G98" s="826"/>
      <c r="H98" s="826"/>
      <c r="I98" s="826"/>
      <c r="J98" s="826"/>
      <c r="K98" s="826"/>
      <c r="L98" s="826"/>
      <c r="M98" s="827"/>
      <c r="N98" s="188">
        <f>N88+N96</f>
        <v>83148317.61126937</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9" t="s">
        <v>2218</v>
      </c>
      <c r="C115" s="970"/>
      <c r="D115" s="970"/>
      <c r="E115" s="970"/>
      <c r="F115" s="970"/>
      <c r="G115" s="970"/>
      <c r="H115" s="970"/>
      <c r="I115" s="970"/>
      <c r="J115" s="970"/>
      <c r="K115" s="970"/>
      <c r="L115" s="970"/>
      <c r="M115" s="970"/>
      <c r="N115" s="971"/>
    </row>
    <row r="116" spans="2:14" ht="15" customHeight="1">
      <c r="B116" s="969"/>
      <c r="C116" s="970"/>
      <c r="D116" s="970"/>
      <c r="E116" s="970"/>
      <c r="F116" s="970"/>
      <c r="G116" s="970"/>
      <c r="H116" s="970"/>
      <c r="I116" s="970"/>
      <c r="J116" s="970"/>
      <c r="K116" s="970"/>
      <c r="L116" s="970"/>
      <c r="M116" s="970"/>
      <c r="N116" s="971"/>
    </row>
    <row r="117" spans="2:14" ht="30" customHeight="1">
      <c r="B117" s="972" t="s">
        <v>2219</v>
      </c>
      <c r="C117" s="973"/>
      <c r="D117" s="973"/>
      <c r="E117" s="973"/>
      <c r="F117" s="973"/>
      <c r="G117" s="973"/>
      <c r="H117" s="973"/>
      <c r="I117" s="973"/>
      <c r="J117" s="973"/>
      <c r="K117" s="973"/>
      <c r="L117" s="973"/>
      <c r="M117" s="973"/>
      <c r="N117" s="974"/>
    </row>
    <row r="118" spans="2:14">
      <c r="B118" s="972"/>
      <c r="C118" s="973"/>
      <c r="D118" s="973"/>
      <c r="E118" s="973"/>
      <c r="F118" s="973"/>
      <c r="G118" s="973"/>
      <c r="H118" s="973"/>
      <c r="I118" s="973"/>
      <c r="J118" s="973"/>
      <c r="K118" s="973"/>
      <c r="L118" s="973"/>
      <c r="M118" s="973"/>
      <c r="N118" s="974"/>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5"/>
      <c r="K128" s="975"/>
      <c r="L128" s="975"/>
      <c r="M128" s="975"/>
      <c r="N128" s="976"/>
    </row>
    <row r="129" spans="2:14" ht="15.75" thickBot="1">
      <c r="B129" s="419" t="s">
        <v>2221</v>
      </c>
      <c r="C129" s="420"/>
      <c r="D129" s="420"/>
      <c r="E129" s="259"/>
      <c r="F129" s="259"/>
      <c r="G129" s="259"/>
      <c r="H129" s="259"/>
      <c r="I129" s="259"/>
      <c r="J129" s="977"/>
      <c r="K129" s="977"/>
      <c r="L129" s="977"/>
      <c r="M129" s="977"/>
      <c r="N129" s="978"/>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topLeftCell="H57"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326</v>
      </c>
      <c r="B36" s="874" t="str">
        <f>VLOOKUP(A36,EQUIPOS!A6:D154,3,FALSE)</f>
        <v>Sensor de Impacto para prueba de integridad tipo</v>
      </c>
      <c r="C36" s="875"/>
      <c r="D36" s="875"/>
      <c r="E36" s="875"/>
      <c r="F36" s="875"/>
      <c r="G36" s="875"/>
      <c r="H36" s="876"/>
      <c r="I36" s="267"/>
      <c r="J36" s="268"/>
      <c r="K36" s="269">
        <f>VLOOKUP(A36,EQUIPOS!A6:D163,4,FALSE)</f>
        <v>137866.20074657782</v>
      </c>
      <c r="L36" s="270"/>
      <c r="M36" s="336">
        <v>1</v>
      </c>
      <c r="N36" s="272">
        <f>K36/M36</f>
        <v>137866.20074657782</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137866.20074657782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400073.41755476414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537939.61830134201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107587.92366026841</v>
      </c>
      <c r="M84" s="861"/>
      <c r="N84" s="51"/>
    </row>
    <row r="85" spans="1:14">
      <c r="B85" s="89" t="s">
        <v>973</v>
      </c>
      <c r="C85" s="90"/>
      <c r="D85" s="90"/>
      <c r="E85" s="90"/>
      <c r="F85" s="90"/>
      <c r="G85" s="90"/>
      <c r="H85" s="90"/>
      <c r="I85" s="87"/>
      <c r="J85" s="88"/>
      <c r="K85" s="304">
        <v>0.05</v>
      </c>
      <c r="L85" s="860">
        <f>N79*K85</f>
        <v>26896.980915067103</v>
      </c>
      <c r="M85" s="861"/>
      <c r="N85" s="51"/>
    </row>
    <row r="86" spans="1:14" ht="15.75" thickBot="1">
      <c r="B86" s="91" t="s">
        <v>974</v>
      </c>
      <c r="C86" s="92"/>
      <c r="D86" s="92"/>
      <c r="E86" s="92"/>
      <c r="F86" s="92"/>
      <c r="G86" s="92"/>
      <c r="H86" s="92"/>
      <c r="I86" s="93"/>
      <c r="J86" s="94"/>
      <c r="K86" s="305">
        <v>0.05</v>
      </c>
      <c r="L86" s="862">
        <f>N79*K86</f>
        <v>26896.980915067103</v>
      </c>
      <c r="M86" s="863"/>
      <c r="N86" s="51"/>
    </row>
    <row r="87" spans="1:14" ht="15.75" thickBot="1">
      <c r="B87" s="825" t="s">
        <v>953</v>
      </c>
      <c r="C87" s="826"/>
      <c r="D87" s="826"/>
      <c r="E87" s="826"/>
      <c r="F87" s="826"/>
      <c r="G87" s="826"/>
      <c r="H87" s="826"/>
      <c r="I87" s="826"/>
      <c r="J87" s="826"/>
      <c r="K87" s="826"/>
      <c r="L87" s="826"/>
      <c r="M87" s="827"/>
      <c r="N87" s="52">
        <f>L84+L85+L86</f>
        <v>161381.88549040261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699321.50379174459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320</v>
      </c>
      <c r="B36" s="874" t="str">
        <f>VLOOKUP(A36,EQUIPOS!A6:D154,3,FALSE)</f>
        <v>Retroexcavadora sobre llantas, motor 62HP, Profundidad de excavación de 5.41 metros.</v>
      </c>
      <c r="C36" s="875"/>
      <c r="D36" s="875"/>
      <c r="E36" s="875"/>
      <c r="F36" s="875"/>
      <c r="G36" s="875"/>
      <c r="H36" s="876"/>
      <c r="I36" s="267"/>
      <c r="J36" s="268"/>
      <c r="K36" s="269">
        <f>VLOOKUP(A36,EQUIPOS!A6:D163,4,FALSE)</f>
        <v>141087.37366121745</v>
      </c>
      <c r="L36" s="270"/>
      <c r="M36" s="336">
        <v>10</v>
      </c>
      <c r="N36" s="272">
        <f>K36/M36</f>
        <v>14108.737366121746</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336.34905451801001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14445.086420639756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40024.119206765841</v>
      </c>
      <c r="N48" s="272">
        <f>K48*M48</f>
        <v>19567.347167752192</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34311.409750705672</v>
      </c>
      <c r="N49" s="272">
        <f>K49*M49</f>
        <v>45748.54633427423</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4746.1434245984901</v>
      </c>
      <c r="N50" s="272">
        <f>K50*M50</f>
        <v>7119.2151368977356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72435.108638924154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3363.4905451800996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90243.685604744009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18048.737120948801</v>
      </c>
      <c r="M84" s="861"/>
      <c r="N84" s="51"/>
    </row>
    <row r="85" spans="1:14">
      <c r="B85" s="89" t="s">
        <v>973</v>
      </c>
      <c r="C85" s="90"/>
      <c r="D85" s="90"/>
      <c r="E85" s="90"/>
      <c r="F85" s="90"/>
      <c r="G85" s="90"/>
      <c r="H85" s="90"/>
      <c r="I85" s="87"/>
      <c r="J85" s="88"/>
      <c r="K85" s="304">
        <v>0.05</v>
      </c>
      <c r="L85" s="860">
        <f>N79*K85</f>
        <v>4512.1842802372003</v>
      </c>
      <c r="M85" s="861"/>
      <c r="N85" s="51"/>
    </row>
    <row r="86" spans="1:14" ht="15.75" thickBot="1">
      <c r="B86" s="91" t="s">
        <v>974</v>
      </c>
      <c r="C86" s="92"/>
      <c r="D86" s="92"/>
      <c r="E86" s="92"/>
      <c r="F86" s="92"/>
      <c r="G86" s="92"/>
      <c r="H86" s="92"/>
      <c r="I86" s="93"/>
      <c r="J86" s="94"/>
      <c r="K86" s="305">
        <v>0.05</v>
      </c>
      <c r="L86" s="862">
        <f>N79*K86</f>
        <v>4512.1842802372003</v>
      </c>
      <c r="M86" s="863"/>
      <c r="N86" s="51"/>
    </row>
    <row r="87" spans="1:14" ht="15.75" thickBot="1">
      <c r="B87" s="825" t="s">
        <v>953</v>
      </c>
      <c r="C87" s="826"/>
      <c r="D87" s="826"/>
      <c r="E87" s="826"/>
      <c r="F87" s="826"/>
      <c r="G87" s="826"/>
      <c r="H87" s="826"/>
      <c r="I87" s="826"/>
      <c r="J87" s="826"/>
      <c r="K87" s="826"/>
      <c r="L87" s="826"/>
      <c r="M87" s="827"/>
      <c r="N87" s="52">
        <f>L84+L85+L86</f>
        <v>27073.105681423203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117316.79128616721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ht="27"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204</v>
      </c>
      <c r="B36" s="874" t="str">
        <f>VLOOKUP(A36,EQUIPOS!A6:D154,3,FALSE)</f>
        <v xml:space="preserve">Equipo de soldadura 250 AMP
</v>
      </c>
      <c r="C36" s="875"/>
      <c r="D36" s="875"/>
      <c r="E36" s="875"/>
      <c r="F36" s="875"/>
      <c r="G36" s="875"/>
      <c r="H36" s="876"/>
      <c r="I36" s="267"/>
      <c r="J36" s="268"/>
      <c r="K36" s="269">
        <f>VLOOKUP(A36,EQUIPOS!A6:D163,4,FALSE)</f>
        <v>10151.780743611755</v>
      </c>
      <c r="L36" s="270"/>
      <c r="M36" s="336">
        <v>10</v>
      </c>
      <c r="N36" s="272">
        <f>K36/M36</f>
        <v>1015.1780743611755</v>
      </c>
    </row>
    <row r="37" spans="1:14">
      <c r="A37" s="113" t="s">
        <v>320</v>
      </c>
      <c r="B37" s="874" t="str">
        <f>VLOOKUP(A37,EQUIPOS!A7:D154,3,FALSE)</f>
        <v>Retroexcavadora sobre llantas, motor 62HP, Profundidad de excavación de 5.41 metros.</v>
      </c>
      <c r="C37" s="875"/>
      <c r="D37" s="875"/>
      <c r="E37" s="875"/>
      <c r="F37" s="875"/>
      <c r="G37" s="875"/>
      <c r="H37" s="876"/>
      <c r="I37" s="421"/>
      <c r="J37" s="422"/>
      <c r="K37" s="269">
        <f>VLOOKUP(A37,EQUIPOS!A7:D164,4,FALSE)</f>
        <v>141087.37366121745</v>
      </c>
      <c r="L37" s="335"/>
      <c r="M37" s="336">
        <v>10</v>
      </c>
      <c r="N37" s="272">
        <f>K37/M37</f>
        <v>14108.737366121746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402.04310903601998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15525.958549518942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10627.973647886922</v>
      </c>
      <c r="N48" s="272">
        <f>K48*M48</f>
        <v>350.72313038026846</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196660.89406081795</v>
      </c>
      <c r="N49" s="272">
        <f>K49*M49</f>
        <v>589982.68218245381</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3411.2247757031923</v>
      </c>
      <c r="N50" s="272">
        <f>K50*M50</f>
        <v>34112.247757031924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624445.65306986601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4020.4310903601995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643992.04270974512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128798.40854194903</v>
      </c>
      <c r="M84" s="861"/>
      <c r="N84" s="51"/>
    </row>
    <row r="85" spans="1:14">
      <c r="B85" s="89" t="s">
        <v>973</v>
      </c>
      <c r="C85" s="90"/>
      <c r="D85" s="90"/>
      <c r="E85" s="90"/>
      <c r="F85" s="90"/>
      <c r="G85" s="90"/>
      <c r="H85" s="90"/>
      <c r="I85" s="87"/>
      <c r="J85" s="88"/>
      <c r="K85" s="304">
        <v>0.05</v>
      </c>
      <c r="L85" s="860">
        <f>N79*K85</f>
        <v>32199.602135487257</v>
      </c>
      <c r="M85" s="861"/>
      <c r="N85" s="51"/>
    </row>
    <row r="86" spans="1:14" ht="15.75" thickBot="1">
      <c r="B86" s="91" t="s">
        <v>974</v>
      </c>
      <c r="C86" s="92"/>
      <c r="D86" s="92"/>
      <c r="E86" s="92"/>
      <c r="F86" s="92"/>
      <c r="G86" s="92"/>
      <c r="H86" s="92"/>
      <c r="I86" s="93"/>
      <c r="J86" s="94"/>
      <c r="K86" s="305">
        <v>0.05</v>
      </c>
      <c r="L86" s="862">
        <f>N79*K86</f>
        <v>32199.602135487257</v>
      </c>
      <c r="M86" s="863"/>
      <c r="N86" s="51"/>
    </row>
    <row r="87" spans="1:14" ht="15.75" thickBot="1">
      <c r="B87" s="825" t="s">
        <v>953</v>
      </c>
      <c r="C87" s="826"/>
      <c r="D87" s="826"/>
      <c r="E87" s="826"/>
      <c r="F87" s="826"/>
      <c r="G87" s="826"/>
      <c r="H87" s="826"/>
      <c r="I87" s="826"/>
      <c r="J87" s="826"/>
      <c r="K87" s="826"/>
      <c r="L87" s="826"/>
      <c r="M87" s="827"/>
      <c r="N87" s="52">
        <f>L84+L85+L86</f>
        <v>193197.61281292353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837189.65552266862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282</v>
      </c>
      <c r="B36" s="874" t="str">
        <f>VLOOKUP(A36,EQUIPOS!A6:D154,3,FALSE)</f>
        <v>Piloteadora potencia 250KW, RPM 1800, fuerza elevadora 200KN</v>
      </c>
      <c r="C36" s="875"/>
      <c r="D36" s="875"/>
      <c r="E36" s="875"/>
      <c r="F36" s="875"/>
      <c r="G36" s="875"/>
      <c r="H36" s="876"/>
      <c r="I36" s="267"/>
      <c r="J36" s="268"/>
      <c r="K36" s="269">
        <f>VLOOKUP(A36,EQUIPOS!A6:D163,4,FALSE)</f>
        <v>529662.54841669742</v>
      </c>
      <c r="L36" s="270"/>
      <c r="M36" s="336">
        <v>2</v>
      </c>
      <c r="N36" s="272">
        <f>K36/M36</f>
        <v>264831.27420834871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4716.7655451800993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269548.03975352884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3754.4984213973325</v>
      </c>
      <c r="N48" s="272">
        <f>K48*M48</f>
        <v>105125.95579912531</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397050.26619773294</v>
      </c>
      <c r="N49" s="272">
        <f>K49*M49</f>
        <v>138967.59316920652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24780.876848312833</v>
      </c>
      <c r="N50" s="272">
        <f>K50*M50</f>
        <v>74342.630544938496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318436.17951327033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2">
        <f>VLOOKUP(A60,TRANSPORTE!A2:D117,4,FALSE)</f>
        <v>1280.9994309733838</v>
      </c>
      <c r="M60" s="913"/>
      <c r="N60" s="287">
        <f>K60*L60</f>
        <v>448.34980084068428</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448.34980084068428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635600.2245194409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127120.04490388819</v>
      </c>
      <c r="M84" s="861"/>
      <c r="N84" s="51"/>
    </row>
    <row r="85" spans="1:14">
      <c r="B85" s="89" t="s">
        <v>973</v>
      </c>
      <c r="C85" s="90"/>
      <c r="D85" s="90"/>
      <c r="E85" s="90"/>
      <c r="F85" s="90"/>
      <c r="G85" s="90"/>
      <c r="H85" s="90"/>
      <c r="I85" s="87"/>
      <c r="J85" s="88"/>
      <c r="K85" s="304">
        <v>0.05</v>
      </c>
      <c r="L85" s="860">
        <f>N79*K85</f>
        <v>31780.011225972048</v>
      </c>
      <c r="M85" s="861"/>
      <c r="N85" s="51"/>
    </row>
    <row r="86" spans="1:14" ht="15.75" thickBot="1">
      <c r="B86" s="91" t="s">
        <v>974</v>
      </c>
      <c r="C86" s="92"/>
      <c r="D86" s="92"/>
      <c r="E86" s="92"/>
      <c r="F86" s="92"/>
      <c r="G86" s="92"/>
      <c r="H86" s="92"/>
      <c r="I86" s="93"/>
      <c r="J86" s="94"/>
      <c r="K86" s="305">
        <v>0.05</v>
      </c>
      <c r="L86" s="862">
        <f>N79*K86</f>
        <v>31780.011225972048</v>
      </c>
      <c r="M86" s="863"/>
      <c r="N86" s="51"/>
    </row>
    <row r="87" spans="1:14" ht="15.75" thickBot="1">
      <c r="B87" s="825" t="s">
        <v>953</v>
      </c>
      <c r="C87" s="826"/>
      <c r="D87" s="826"/>
      <c r="E87" s="826"/>
      <c r="F87" s="826"/>
      <c r="G87" s="826"/>
      <c r="H87" s="826"/>
      <c r="I87" s="826"/>
      <c r="J87" s="826"/>
      <c r="K87" s="826"/>
      <c r="L87" s="826"/>
      <c r="M87" s="827"/>
      <c r="N87" s="52">
        <f>L84+L85+L86</f>
        <v>190680.06735583226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826280.29187527322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282</v>
      </c>
      <c r="B36" s="874" t="str">
        <f>VLOOKUP(A36,EQUIPOS!A6:D154,3,FALSE)</f>
        <v>Piloteadora potencia 250KW, RPM 1800, fuerza elevadora 200KN</v>
      </c>
      <c r="C36" s="875"/>
      <c r="D36" s="875"/>
      <c r="E36" s="875"/>
      <c r="F36" s="875"/>
      <c r="G36" s="875"/>
      <c r="H36" s="876"/>
      <c r="I36" s="267"/>
      <c r="J36" s="268"/>
      <c r="K36" s="269">
        <f>VLOOKUP(A36,EQUIPOS!A6:D163,4,FALSE)</f>
        <v>529662.54841669742</v>
      </c>
      <c r="L36" s="270"/>
      <c r="M36" s="336">
        <v>2</v>
      </c>
      <c r="N36" s="272">
        <f>K36/M36</f>
        <v>264831.27420834871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4716.7655451800993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269548.03975352884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3754.4984213973325</v>
      </c>
      <c r="N48" s="272">
        <f>K48*M48</f>
        <v>105125.95579912531</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418877.52781827562</v>
      </c>
      <c r="N49" s="272">
        <f>K49*M49</f>
        <v>146607.13473639646</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24780.876848312833</v>
      </c>
      <c r="N50" s="272">
        <f>K50*M50</f>
        <v>49561.753696625667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301294.84423214744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2">
        <f>VLOOKUP(A60,TRANSPORTE!A2:D117,4,FALSE)</f>
        <v>1280.9994309733838</v>
      </c>
      <c r="M60" s="913"/>
      <c r="N60" s="287">
        <f>K60*L60</f>
        <v>448.34980084068428</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448.34980084068428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618458.88923831808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123691.77784766362</v>
      </c>
      <c r="M84" s="861"/>
      <c r="N84" s="51"/>
    </row>
    <row r="85" spans="1:14">
      <c r="B85" s="89" t="s">
        <v>973</v>
      </c>
      <c r="C85" s="90"/>
      <c r="D85" s="90"/>
      <c r="E85" s="90"/>
      <c r="F85" s="90"/>
      <c r="G85" s="90"/>
      <c r="H85" s="90"/>
      <c r="I85" s="87"/>
      <c r="J85" s="88"/>
      <c r="K85" s="304">
        <v>0.05</v>
      </c>
      <c r="L85" s="860">
        <f>N79*K85</f>
        <v>30922.944461915904</v>
      </c>
      <c r="M85" s="861"/>
      <c r="N85" s="51"/>
    </row>
    <row r="86" spans="1:14" ht="15.75" thickBot="1">
      <c r="B86" s="91" t="s">
        <v>974</v>
      </c>
      <c r="C86" s="92"/>
      <c r="D86" s="92"/>
      <c r="E86" s="92"/>
      <c r="F86" s="92"/>
      <c r="G86" s="92"/>
      <c r="H86" s="92"/>
      <c r="I86" s="93"/>
      <c r="J86" s="94"/>
      <c r="K86" s="305">
        <v>0.05</v>
      </c>
      <c r="L86" s="862">
        <f>N79*K86</f>
        <v>30922.944461915904</v>
      </c>
      <c r="M86" s="863"/>
      <c r="N86" s="51"/>
    </row>
    <row r="87" spans="1:14" ht="15.75" thickBot="1">
      <c r="B87" s="825" t="s">
        <v>953</v>
      </c>
      <c r="C87" s="826"/>
      <c r="D87" s="826"/>
      <c r="E87" s="826"/>
      <c r="F87" s="826"/>
      <c r="G87" s="826"/>
      <c r="H87" s="826"/>
      <c r="I87" s="826"/>
      <c r="J87" s="826"/>
      <c r="K87" s="826"/>
      <c r="L87" s="826"/>
      <c r="M87" s="827"/>
      <c r="N87" s="52">
        <f>L84+L85+L86</f>
        <v>185537.66677149542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803996.55600981344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195</v>
      </c>
      <c r="B36" s="874" t="str">
        <f>VLOOKUP(A36,EQUIPOS!A6:D154,3,FALSE)</f>
        <v xml:space="preserve">Equipo de oxicorte, Capacidad de corte: hasta 6´´ (152mm) </v>
      </c>
      <c r="C36" s="875"/>
      <c r="D36" s="875"/>
      <c r="E36" s="875"/>
      <c r="F36" s="875"/>
      <c r="G36" s="875"/>
      <c r="H36" s="876"/>
      <c r="I36" s="267"/>
      <c r="J36" s="268"/>
      <c r="K36" s="269">
        <f>VLOOKUP(A36,EQUIPOS!A6:D163,4,FALSE)</f>
        <v>4431.6557888779435</v>
      </c>
      <c r="L36" s="270"/>
      <c r="M36" s="336">
        <v>1.1299999999999999</v>
      </c>
      <c r="N36" s="272">
        <f>K36/M36</f>
        <v>3921.8192821928706</v>
      </c>
    </row>
    <row r="37" spans="1:14">
      <c r="A37" s="113" t="s">
        <v>332</v>
      </c>
      <c r="B37" s="874" t="str">
        <f>VLOOKUP(A37,EQUIPOS!A7:D154,3,FALSE)</f>
        <v xml:space="preserve">Taladro de 1/2´´, pulidora, lijadora y circular
</v>
      </c>
      <c r="C37" s="875"/>
      <c r="D37" s="875"/>
      <c r="E37" s="875"/>
      <c r="F37" s="875"/>
      <c r="G37" s="875"/>
      <c r="H37" s="876"/>
      <c r="I37" s="421"/>
      <c r="J37" s="422"/>
      <c r="K37" s="269">
        <f>VLOOKUP(A37,EQUIPOS!A7:D164,4,FALSE)</f>
        <v>6713.6024957753089</v>
      </c>
      <c r="L37" s="335"/>
      <c r="M37" s="336">
        <v>0.53</v>
      </c>
      <c r="N37" s="272">
        <f>K37/M37</f>
        <v>12667.174520330771</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2680.2873935734665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19269.281196097108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116276.00169961198</v>
      </c>
      <c r="N48" s="272">
        <f>K48*M48</f>
        <v>2325.5200339922399</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29002.254529001992</v>
      </c>
      <c r="N49" s="272">
        <f>K49*M49</f>
        <v>14501.127264500996</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75492.975061693447</v>
      </c>
      <c r="N50" s="272">
        <f>K50*M50</f>
        <v>6039.4380049354759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22866.085303428714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26802.873935734664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68938.240435260494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13787.648087052099</v>
      </c>
      <c r="M84" s="861"/>
      <c r="N84" s="51"/>
    </row>
    <row r="85" spans="1:14">
      <c r="B85" s="89" t="s">
        <v>973</v>
      </c>
      <c r="C85" s="90"/>
      <c r="D85" s="90"/>
      <c r="E85" s="90"/>
      <c r="F85" s="90"/>
      <c r="G85" s="90"/>
      <c r="H85" s="90"/>
      <c r="I85" s="87"/>
      <c r="J85" s="88"/>
      <c r="K85" s="304">
        <v>0.05</v>
      </c>
      <c r="L85" s="860">
        <f>N79*K85</f>
        <v>3446.9120217630248</v>
      </c>
      <c r="M85" s="861"/>
      <c r="N85" s="51"/>
    </row>
    <row r="86" spans="1:14" ht="15.75" thickBot="1">
      <c r="B86" s="91" t="s">
        <v>974</v>
      </c>
      <c r="C86" s="92"/>
      <c r="D86" s="92"/>
      <c r="E86" s="92"/>
      <c r="F86" s="92"/>
      <c r="G86" s="92"/>
      <c r="H86" s="92"/>
      <c r="I86" s="93"/>
      <c r="J86" s="94"/>
      <c r="K86" s="305">
        <v>0.05</v>
      </c>
      <c r="L86" s="862">
        <f>N79*K86</f>
        <v>3446.9120217630248</v>
      </c>
      <c r="M86" s="863"/>
      <c r="N86" s="51"/>
    </row>
    <row r="87" spans="1:14" ht="15.75" thickBot="1">
      <c r="B87" s="825" t="s">
        <v>953</v>
      </c>
      <c r="C87" s="826"/>
      <c r="D87" s="826"/>
      <c r="E87" s="826"/>
      <c r="F87" s="826"/>
      <c r="G87" s="826"/>
      <c r="H87" s="826"/>
      <c r="I87" s="826"/>
      <c r="J87" s="826"/>
      <c r="K87" s="826"/>
      <c r="L87" s="826"/>
      <c r="M87" s="827"/>
      <c r="N87" s="52">
        <f>L84+L85+L86</f>
        <v>20681.47213057815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89619.71256583865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7"/>
      <c r="J36" s="268"/>
      <c r="K36" s="269">
        <f>VLOOKUP(A36,EQUIPOS!A6:D163,4,FALSE)</f>
        <v>69272.171206408864</v>
      </c>
      <c r="L36" s="270"/>
      <c r="M36" s="336">
        <v>12</v>
      </c>
      <c r="N36" s="272">
        <f t="shared" ref="N36:N42" si="0">K36/M36</f>
        <v>5772.6809338674057</v>
      </c>
    </row>
    <row r="37" spans="1:14">
      <c r="A37" s="113" t="s">
        <v>288</v>
      </c>
      <c r="B37" s="874" t="str">
        <f>VLOOKUP(A37,EQUIPOS!A7:D154,3,FALSE)</f>
        <v xml:space="preserve">Planta eléctrica </v>
      </c>
      <c r="C37" s="875"/>
      <c r="D37" s="875"/>
      <c r="E37" s="875"/>
      <c r="F37" s="875"/>
      <c r="G37" s="875"/>
      <c r="H37" s="876"/>
      <c r="I37" s="267"/>
      <c r="J37" s="268"/>
      <c r="K37" s="269">
        <f>VLOOKUP(A37,EQUIPOS!A7:D164,4,FALSE)</f>
        <v>17394.333739054207</v>
      </c>
      <c r="L37" s="270"/>
      <c r="M37" s="336">
        <v>1.3</v>
      </c>
      <c r="N37" s="272">
        <f t="shared" si="0"/>
        <v>13380.25672234939</v>
      </c>
    </row>
    <row r="38" spans="1:14">
      <c r="A38" s="113" t="s">
        <v>125</v>
      </c>
      <c r="B38" s="874" t="str">
        <f>VLOOKUP(A38,EQUIPOS!A8:D154,3,FALSE)</f>
        <v>Bomba para gato de tensionamiento</v>
      </c>
      <c r="C38" s="875"/>
      <c r="D38" s="875"/>
      <c r="E38" s="875"/>
      <c r="F38" s="875"/>
      <c r="G38" s="875"/>
      <c r="H38" s="876"/>
      <c r="I38" s="267"/>
      <c r="J38" s="268"/>
      <c r="K38" s="269">
        <f>VLOOKUP(A38,EQUIPOS!A8:D165,4,FALSE)</f>
        <v>529035.26737542544</v>
      </c>
      <c r="L38" s="270"/>
      <c r="M38" s="336">
        <v>12</v>
      </c>
      <c r="N38" s="272">
        <f t="shared" si="0"/>
        <v>44086.272281285455</v>
      </c>
    </row>
    <row r="39" spans="1:14">
      <c r="A39" s="113" t="s">
        <v>180</v>
      </c>
      <c r="B39" s="874" t="str">
        <f>VLOOKUP(A39,EQUIPOS!A9:D154,3,FALSE)</f>
        <v>Compresor 120 HP, con martillo.</v>
      </c>
      <c r="C39" s="875"/>
      <c r="D39" s="875"/>
      <c r="E39" s="875"/>
      <c r="F39" s="875"/>
      <c r="G39" s="875"/>
      <c r="H39" s="876"/>
      <c r="I39" s="267"/>
      <c r="J39" s="268"/>
      <c r="K39" s="269">
        <f>VLOOKUP(A39,EQUIPOS!A9:D166,4,FALSE)</f>
        <v>91379.589525830583</v>
      </c>
      <c r="L39" s="270"/>
      <c r="M39" s="336">
        <v>1.3</v>
      </c>
      <c r="N39" s="272">
        <f t="shared" si="0"/>
        <v>70291.991942946595</v>
      </c>
    </row>
    <row r="40" spans="1:14">
      <c r="A40" s="113" t="s">
        <v>197</v>
      </c>
      <c r="B40" s="874" t="str">
        <f>VLOOKUP(A40,EQUIPOS!A10:D154,3,FALSE)</f>
        <v>Equipo de perforación (TRACKDRILL), potencia 40 HP, 2100 golpes / minuto</v>
      </c>
      <c r="C40" s="875"/>
      <c r="D40" s="875"/>
      <c r="E40" s="875"/>
      <c r="F40" s="875"/>
      <c r="G40" s="875"/>
      <c r="H40" s="876"/>
      <c r="I40" s="267"/>
      <c r="J40" s="268"/>
      <c r="K40" s="269">
        <f>VLOOKUP(A40,EQUIPOS!A10:D167,4,FALSE)</f>
        <v>179843.16988682948</v>
      </c>
      <c r="L40" s="270"/>
      <c r="M40" s="336">
        <v>1.3</v>
      </c>
      <c r="N40" s="272">
        <f t="shared" si="0"/>
        <v>138340.89991294575</v>
      </c>
    </row>
    <row r="41" spans="1:14">
      <c r="A41" s="113" t="s">
        <v>195</v>
      </c>
      <c r="B41" s="874" t="str">
        <f>VLOOKUP(A41,EQUIPOS!A11:D155,3,FALSE)</f>
        <v xml:space="preserve">Equipo de oxicorte, Capacidad de corte: hasta 6´´ (152mm) </v>
      </c>
      <c r="C41" s="875"/>
      <c r="D41" s="875"/>
      <c r="E41" s="875"/>
      <c r="F41" s="875"/>
      <c r="G41" s="875"/>
      <c r="H41" s="876"/>
      <c r="I41" s="267"/>
      <c r="J41" s="268"/>
      <c r="K41" s="269">
        <f>VLOOKUP(A41,EQUIPOS!A11:D168,4,FALSE)</f>
        <v>4431.6557888779435</v>
      </c>
      <c r="L41" s="270"/>
      <c r="M41" s="336">
        <v>15</v>
      </c>
      <c r="N41" s="272">
        <f t="shared" si="0"/>
        <v>295.44371925852954</v>
      </c>
    </row>
    <row r="42" spans="1:14">
      <c r="A42" s="113" t="s">
        <v>240</v>
      </c>
      <c r="B42" s="874" t="str">
        <f>VLOOKUP(A42,EQUIPOS!A12:D156,3,FALSE)</f>
        <v>Gato para tensionamiento, fuerza Max 200 ton, área de tensión 314 cm2.</v>
      </c>
      <c r="C42" s="875"/>
      <c r="D42" s="875"/>
      <c r="E42" s="875"/>
      <c r="F42" s="875"/>
      <c r="G42" s="875"/>
      <c r="H42" s="876"/>
      <c r="I42" s="267"/>
      <c r="J42" s="268"/>
      <c r="K42" s="269">
        <f>VLOOKUP(A42,EQUIPOS!A12:D169,4,FALSE)</f>
        <v>201102.91112345128</v>
      </c>
      <c r="L42" s="270"/>
      <c r="M42" s="336">
        <v>12</v>
      </c>
      <c r="N42" s="272">
        <f t="shared" si="0"/>
        <v>16758.575926954272</v>
      </c>
    </row>
    <row r="43" spans="1:14">
      <c r="A43" s="113"/>
      <c r="B43" s="874"/>
      <c r="C43" s="875"/>
      <c r="D43" s="875"/>
      <c r="E43" s="875"/>
      <c r="F43" s="875"/>
      <c r="G43" s="875"/>
      <c r="H43" s="876"/>
      <c r="I43" s="421"/>
      <c r="J43" s="422"/>
      <c r="K43" s="269"/>
      <c r="L43" s="335"/>
      <c r="M43" s="336"/>
      <c r="N43" s="272"/>
    </row>
    <row r="44" spans="1:14">
      <c r="A44" s="113"/>
      <c r="B44" s="874"/>
      <c r="C44" s="875"/>
      <c r="D44" s="875"/>
      <c r="E44" s="875"/>
      <c r="F44" s="875"/>
      <c r="G44" s="875"/>
      <c r="H44" s="876"/>
      <c r="I44" s="328"/>
      <c r="J44" s="330"/>
      <c r="K44" s="269"/>
      <c r="L44" s="423"/>
      <c r="M44" s="424"/>
      <c r="N44" s="272"/>
    </row>
    <row r="45" spans="1:14">
      <c r="B45" s="874"/>
      <c r="C45" s="875"/>
      <c r="D45" s="875"/>
      <c r="E45" s="875"/>
      <c r="F45" s="875"/>
      <c r="G45" s="875"/>
      <c r="H45" s="876"/>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293059.74150911527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4838.4700408734061</v>
      </c>
      <c r="N54" s="272">
        <f>K54*M54</f>
        <v>967.69400817468124</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8335.7953880101741</v>
      </c>
      <c r="N55" s="272">
        <f t="shared" ref="N55:N67" si="1">K55*M55</f>
        <v>46096.948495696262</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32704.100621321013</v>
      </c>
      <c r="N56" s="272">
        <f t="shared" si="1"/>
        <v>261.63280497056809</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36780.702531655166</v>
      </c>
      <c r="N57" s="272">
        <f t="shared" si="1"/>
        <v>809.17545569641356</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789.63553393020072</v>
      </c>
      <c r="N58" s="272">
        <f t="shared" si="1"/>
        <v>236.89066017906021</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1847.6516063853182</v>
      </c>
      <c r="N59" s="272">
        <f t="shared" si="1"/>
        <v>184.76516063853182</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18511.516153721619</v>
      </c>
      <c r="N60" s="272">
        <f t="shared" si="1"/>
        <v>9255.7580768608095</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96687.135865140357</v>
      </c>
      <c r="N61" s="272">
        <f t="shared" si="1"/>
        <v>9668.7135865140353</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1163.8012946232805</v>
      </c>
      <c r="N62" s="272">
        <f t="shared" si="1"/>
        <v>11638.012946232804</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20068.595772149609</v>
      </c>
      <c r="N63" s="272">
        <f t="shared" si="1"/>
        <v>20068.595772149609</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9480.0206953902361</v>
      </c>
      <c r="N64" s="272">
        <f t="shared" si="1"/>
        <v>4740.0103476951181</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16307.250218785393</v>
      </c>
      <c r="N65" s="272">
        <f t="shared" si="1"/>
        <v>8968.9876203319673</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4746.1434245984901</v>
      </c>
      <c r="N66" s="272">
        <f t="shared" si="1"/>
        <v>237.30717122992451</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4541.0117320478312</v>
      </c>
      <c r="N67" s="272">
        <f t="shared" si="1"/>
        <v>4541.0117320478312</v>
      </c>
    </row>
    <row r="68" spans="1:14" ht="15.75" thickBot="1">
      <c r="B68" s="43"/>
      <c r="C68" s="310"/>
      <c r="D68" s="310"/>
      <c r="E68" s="310"/>
      <c r="F68" s="310"/>
      <c r="G68" s="310"/>
      <c r="H68" s="310"/>
      <c r="I68" s="310"/>
      <c r="J68" s="435"/>
      <c r="K68" s="126"/>
      <c r="L68" s="325"/>
      <c r="M68" s="402"/>
      <c r="N68" s="272"/>
    </row>
    <row r="69" spans="1:14" ht="15.75" thickBot="1">
      <c r="B69" s="825" t="s">
        <v>953</v>
      </c>
      <c r="C69" s="826"/>
      <c r="D69" s="826"/>
      <c r="E69" s="826"/>
      <c r="F69" s="826"/>
      <c r="G69" s="826"/>
      <c r="H69" s="826"/>
      <c r="I69" s="826"/>
      <c r="J69" s="826"/>
      <c r="K69" s="826"/>
      <c r="L69" s="826"/>
      <c r="M69" s="827"/>
      <c r="N69" s="394">
        <f>SUM(N54:N68)</f>
        <v>117675.50383841763</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11" t="s">
        <v>961</v>
      </c>
      <c r="M73" s="890"/>
      <c r="N73" s="76" t="s">
        <v>951</v>
      </c>
    </row>
    <row r="74" spans="1:14">
      <c r="B74" s="46"/>
      <c r="C74" s="317"/>
      <c r="D74" s="317"/>
      <c r="E74" s="317"/>
      <c r="F74" s="317"/>
      <c r="G74" s="317"/>
      <c r="H74" s="311"/>
      <c r="I74" s="279"/>
      <c r="J74" s="286"/>
      <c r="K74" s="279"/>
      <c r="L74" s="912"/>
      <c r="M74" s="913"/>
      <c r="N74" s="287"/>
    </row>
    <row r="75" spans="1:14">
      <c r="B75" s="46"/>
      <c r="C75" s="47"/>
      <c r="D75" s="47"/>
      <c r="E75" s="47"/>
      <c r="F75" s="47"/>
      <c r="G75" s="47"/>
      <c r="H75" s="311"/>
      <c r="I75" s="279"/>
      <c r="J75" s="286"/>
      <c r="K75" s="279"/>
      <c r="L75" s="912"/>
      <c r="M75" s="913"/>
      <c r="N75" s="287"/>
    </row>
    <row r="76" spans="1:14">
      <c r="B76" s="46"/>
      <c r="C76" s="47"/>
      <c r="D76" s="47"/>
      <c r="E76" s="47"/>
      <c r="F76" s="47"/>
      <c r="G76" s="47"/>
      <c r="H76" s="311"/>
      <c r="I76" s="279"/>
      <c r="J76" s="286"/>
      <c r="K76" s="279"/>
      <c r="L76" s="912"/>
      <c r="M76" s="913"/>
      <c r="N76" s="287"/>
    </row>
    <row r="77" spans="1:14">
      <c r="B77" s="46"/>
      <c r="C77" s="47"/>
      <c r="D77" s="47"/>
      <c r="E77" s="47"/>
      <c r="F77" s="47"/>
      <c r="G77" s="47"/>
      <c r="H77" s="311"/>
      <c r="I77" s="279"/>
      <c r="J77" s="286"/>
      <c r="K77" s="279"/>
      <c r="L77" s="912"/>
      <c r="M77" s="913"/>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3"/>
      <c r="M79" s="904"/>
      <c r="N79" s="127"/>
    </row>
    <row r="80" spans="1:14" ht="15.75" thickBot="1">
      <c r="B80" s="914" t="s">
        <v>953</v>
      </c>
      <c r="C80" s="868"/>
      <c r="D80" s="868"/>
      <c r="E80" s="868"/>
      <c r="F80" s="868"/>
      <c r="G80" s="868"/>
      <c r="H80" s="868"/>
      <c r="I80" s="868"/>
      <c r="J80" s="868"/>
      <c r="K80" s="868"/>
      <c r="L80" s="868"/>
      <c r="M80" s="869"/>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4" t="s">
        <v>963</v>
      </c>
      <c r="C84" s="865"/>
      <c r="D84" s="865"/>
      <c r="E84" s="865"/>
      <c r="F84" s="865"/>
      <c r="G84" s="865"/>
      <c r="H84" s="865"/>
      <c r="I84" s="73" t="s">
        <v>964</v>
      </c>
      <c r="J84" s="75" t="s">
        <v>1410</v>
      </c>
      <c r="K84" s="74" t="s">
        <v>966</v>
      </c>
      <c r="L84" s="866" t="s">
        <v>950</v>
      </c>
      <c r="M84" s="867"/>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901"/>
      <c r="C90" s="902"/>
      <c r="D90" s="902"/>
      <c r="E90" s="902"/>
      <c r="F90" s="902"/>
      <c r="G90" s="902"/>
      <c r="H90" s="902"/>
      <c r="I90" s="126"/>
      <c r="J90" s="126"/>
      <c r="K90" s="126"/>
      <c r="L90" s="915"/>
      <c r="M90" s="915"/>
      <c r="N90" s="45"/>
    </row>
    <row r="91" spans="1:15" ht="15.75" thickBot="1">
      <c r="B91" s="914" t="s">
        <v>953</v>
      </c>
      <c r="C91" s="868"/>
      <c r="D91" s="868"/>
      <c r="E91" s="868"/>
      <c r="F91" s="868"/>
      <c r="G91" s="868"/>
      <c r="H91" s="868"/>
      <c r="I91" s="868"/>
      <c r="J91" s="868"/>
      <c r="K91" s="868"/>
      <c r="L91" s="868"/>
      <c r="M91" s="869"/>
      <c r="N91" s="301">
        <f>SUM(N85:N90)</f>
        <v>41336.200695078456</v>
      </c>
    </row>
    <row r="92" spans="1:15" ht="15.75" thickBot="1">
      <c r="B92" s="33"/>
      <c r="C92" s="34"/>
      <c r="D92" s="34"/>
      <c r="E92" s="34"/>
      <c r="F92" s="34"/>
      <c r="G92" s="34"/>
      <c r="H92" s="34"/>
      <c r="I92" s="34"/>
      <c r="J92" s="34"/>
      <c r="K92" s="34"/>
      <c r="L92" s="34"/>
      <c r="M92" s="34"/>
      <c r="N92" s="35"/>
    </row>
    <row r="93" spans="1:15" ht="15.75" thickBot="1">
      <c r="B93" s="825" t="s">
        <v>967</v>
      </c>
      <c r="C93" s="826"/>
      <c r="D93" s="826"/>
      <c r="E93" s="826"/>
      <c r="F93" s="826"/>
      <c r="G93" s="826"/>
      <c r="H93" s="826"/>
      <c r="I93" s="826"/>
      <c r="J93" s="826"/>
      <c r="K93" s="826"/>
      <c r="L93" s="826"/>
      <c r="M93" s="827"/>
      <c r="N93" s="99">
        <f>N49+N69+N80+N91</f>
        <v>452071.44604261138</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0" t="s">
        <v>969</v>
      </c>
      <c r="C97" s="871"/>
      <c r="D97" s="871"/>
      <c r="E97" s="871"/>
      <c r="F97" s="871"/>
      <c r="G97" s="871"/>
      <c r="H97" s="871"/>
      <c r="I97" s="314"/>
      <c r="J97" s="334"/>
      <c r="K97" s="302" t="s">
        <v>970</v>
      </c>
      <c r="L97" s="872" t="s">
        <v>971</v>
      </c>
      <c r="M97" s="873"/>
      <c r="N97" s="303"/>
    </row>
    <row r="98" spans="1:14">
      <c r="B98" s="858" t="s">
        <v>972</v>
      </c>
      <c r="C98" s="859"/>
      <c r="D98" s="859"/>
      <c r="E98" s="859"/>
      <c r="F98" s="859"/>
      <c r="G98" s="859"/>
      <c r="H98" s="859"/>
      <c r="I98" s="87"/>
      <c r="J98" s="88"/>
      <c r="K98" s="304">
        <v>0.2</v>
      </c>
      <c r="L98" s="860">
        <f>N93*K98</f>
        <v>90414.289208522285</v>
      </c>
      <c r="M98" s="861"/>
      <c r="N98" s="51"/>
    </row>
    <row r="99" spans="1:14">
      <c r="B99" s="89" t="s">
        <v>973</v>
      </c>
      <c r="C99" s="90"/>
      <c r="D99" s="90"/>
      <c r="E99" s="90"/>
      <c r="F99" s="90"/>
      <c r="G99" s="90"/>
      <c r="H99" s="90"/>
      <c r="I99" s="87"/>
      <c r="J99" s="88"/>
      <c r="K99" s="304">
        <v>0.05</v>
      </c>
      <c r="L99" s="860">
        <f>N93*K99</f>
        <v>22603.572302130571</v>
      </c>
      <c r="M99" s="861"/>
      <c r="N99" s="51"/>
    </row>
    <row r="100" spans="1:14" ht="15.75" thickBot="1">
      <c r="B100" s="91" t="s">
        <v>974</v>
      </c>
      <c r="C100" s="92"/>
      <c r="D100" s="92"/>
      <c r="E100" s="92"/>
      <c r="F100" s="92"/>
      <c r="G100" s="92"/>
      <c r="H100" s="92"/>
      <c r="I100" s="93"/>
      <c r="J100" s="94"/>
      <c r="K100" s="305">
        <v>0.05</v>
      </c>
      <c r="L100" s="862">
        <f>N93*K100</f>
        <v>22603.572302130571</v>
      </c>
      <c r="M100" s="863"/>
      <c r="N100" s="51"/>
    </row>
    <row r="101" spans="1:14" ht="15.75" thickBot="1">
      <c r="B101" s="825" t="s">
        <v>953</v>
      </c>
      <c r="C101" s="826"/>
      <c r="D101" s="826"/>
      <c r="E101" s="826"/>
      <c r="F101" s="826"/>
      <c r="G101" s="826"/>
      <c r="H101" s="826"/>
      <c r="I101" s="826"/>
      <c r="J101" s="826"/>
      <c r="K101" s="826"/>
      <c r="L101" s="826"/>
      <c r="M101" s="827"/>
      <c r="N101" s="52">
        <f>L98+L99+L100</f>
        <v>135621.43381278342</v>
      </c>
    </row>
    <row r="102" spans="1:14" ht="15.75" thickBot="1">
      <c r="B102" s="33"/>
      <c r="C102" s="34"/>
      <c r="D102" s="34"/>
      <c r="E102" s="34"/>
      <c r="F102" s="34"/>
      <c r="G102" s="34"/>
      <c r="H102" s="34"/>
      <c r="I102" s="34"/>
      <c r="J102" s="34"/>
      <c r="K102" s="34"/>
      <c r="L102" s="34"/>
      <c r="M102" s="34"/>
      <c r="N102" s="35"/>
    </row>
    <row r="103" spans="1:14" ht="15.75" thickBot="1">
      <c r="A103" t="s">
        <v>2016</v>
      </c>
      <c r="B103" s="825" t="s">
        <v>975</v>
      </c>
      <c r="C103" s="826"/>
      <c r="D103" s="826"/>
      <c r="E103" s="826"/>
      <c r="F103" s="826"/>
      <c r="G103" s="826"/>
      <c r="H103" s="826"/>
      <c r="I103" s="826"/>
      <c r="J103" s="826"/>
      <c r="K103" s="826"/>
      <c r="L103" s="826"/>
      <c r="M103" s="827"/>
      <c r="N103" s="188">
        <f>N93+N101</f>
        <v>587692.87985539483</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9" t="s">
        <v>2218</v>
      </c>
      <c r="C120" s="970"/>
      <c r="D120" s="970"/>
      <c r="E120" s="970"/>
      <c r="F120" s="970"/>
      <c r="G120" s="970"/>
      <c r="H120" s="970"/>
      <c r="I120" s="970"/>
      <c r="J120" s="970"/>
      <c r="K120" s="970"/>
      <c r="L120" s="970"/>
      <c r="M120" s="970"/>
      <c r="N120" s="971"/>
    </row>
    <row r="121" spans="2:14" ht="15" customHeight="1">
      <c r="B121" s="969"/>
      <c r="C121" s="970"/>
      <c r="D121" s="970"/>
      <c r="E121" s="970"/>
      <c r="F121" s="970"/>
      <c r="G121" s="970"/>
      <c r="H121" s="970"/>
      <c r="I121" s="970"/>
      <c r="J121" s="970"/>
      <c r="K121" s="970"/>
      <c r="L121" s="970"/>
      <c r="M121" s="970"/>
      <c r="N121" s="971"/>
    </row>
    <row r="122" spans="2:14" ht="30" customHeight="1">
      <c r="B122" s="972" t="s">
        <v>2219</v>
      </c>
      <c r="C122" s="973"/>
      <c r="D122" s="973"/>
      <c r="E122" s="973"/>
      <c r="F122" s="973"/>
      <c r="G122" s="973"/>
      <c r="H122" s="973"/>
      <c r="I122" s="973"/>
      <c r="J122" s="973"/>
      <c r="K122" s="973"/>
      <c r="L122" s="973"/>
      <c r="M122" s="973"/>
      <c r="N122" s="974"/>
    </row>
    <row r="123" spans="2:14">
      <c r="B123" s="972"/>
      <c r="C123" s="973"/>
      <c r="D123" s="973"/>
      <c r="E123" s="973"/>
      <c r="F123" s="973"/>
      <c r="G123" s="973"/>
      <c r="H123" s="973"/>
      <c r="I123" s="973"/>
      <c r="J123" s="973"/>
      <c r="K123" s="973"/>
      <c r="L123" s="973"/>
      <c r="M123" s="973"/>
      <c r="N123" s="974"/>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5"/>
      <c r="K133" s="975"/>
      <c r="L133" s="975"/>
      <c r="M133" s="975"/>
      <c r="N133" s="976"/>
    </row>
    <row r="134" spans="2:14" ht="15.75" thickBot="1">
      <c r="B134" s="419" t="s">
        <v>2221</v>
      </c>
      <c r="C134" s="420"/>
      <c r="D134" s="420"/>
      <c r="E134" s="259"/>
      <c r="F134" s="259"/>
      <c r="G134" s="259"/>
      <c r="H134" s="259"/>
      <c r="I134" s="259"/>
      <c r="J134" s="977"/>
      <c r="K134" s="977"/>
      <c r="L134" s="977"/>
      <c r="M134" s="977"/>
      <c r="N134" s="978"/>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224</v>
      </c>
      <c r="B36" s="874" t="str">
        <f>VLOOKUP(A36,EQUIPOS!A6:D154,3,FALSE)</f>
        <v>Equipo de Medición (Deformimetros Eléctricos, Mecánicos, Celdas de Carga,  Etc.)</v>
      </c>
      <c r="C36" s="875"/>
      <c r="D36" s="875"/>
      <c r="E36" s="875"/>
      <c r="F36" s="875"/>
      <c r="G36" s="875"/>
      <c r="H36" s="876"/>
      <c r="I36" s="267"/>
      <c r="J36" s="268"/>
      <c r="K36" s="269">
        <f>VLOOKUP(A36,EQUIPOS!A6:D163,4,FALSE)</f>
        <v>190523.90113010837</v>
      </c>
      <c r="L36" s="270"/>
      <c r="M36" s="336">
        <v>3.3333333330000001</v>
      </c>
      <c r="N36" s="272">
        <f>K36/M36</f>
        <v>57157.170344748221</v>
      </c>
    </row>
    <row r="37" spans="1:14">
      <c r="A37" s="113" t="s">
        <v>125</v>
      </c>
      <c r="B37" s="874" t="str">
        <f>VLOOKUP(A37,EQUIPOS!A7:D154,3,FALSE)</f>
        <v>Bomba para gato de tensionamiento</v>
      </c>
      <c r="C37" s="875"/>
      <c r="D37" s="875"/>
      <c r="E37" s="875"/>
      <c r="F37" s="875"/>
      <c r="G37" s="875"/>
      <c r="H37" s="876"/>
      <c r="I37" s="421"/>
      <c r="J37" s="422"/>
      <c r="K37" s="269">
        <f>VLOOKUP(A37,EQUIPOS!A7:D164,4,FALSE)</f>
        <v>529035.26737542544</v>
      </c>
      <c r="L37" s="335"/>
      <c r="M37" s="336">
        <v>0.1</v>
      </c>
      <c r="N37" s="272">
        <f>K37/M37</f>
        <v>5290352.6737542544</v>
      </c>
    </row>
    <row r="38" spans="1:14">
      <c r="A38" s="113" t="s">
        <v>240</v>
      </c>
      <c r="B38" s="874" t="str">
        <f>VLOOKUP(A38,EQUIPOS!A8:D154,3,FALSE)</f>
        <v>Gato para tensionamiento, fuerza Max 200 ton, área de tensión 314 cm2.</v>
      </c>
      <c r="C38" s="875"/>
      <c r="D38" s="875"/>
      <c r="E38" s="875"/>
      <c r="F38" s="875"/>
      <c r="G38" s="875"/>
      <c r="H38" s="876"/>
      <c r="I38" s="328"/>
      <c r="J38" s="330"/>
      <c r="K38" s="269">
        <f>VLOOKUP(A38,EQUIPOS!A8:D165,4,FALSE)</f>
        <v>201102.91112345128</v>
      </c>
      <c r="L38" s="423"/>
      <c r="M38" s="424">
        <v>0.1</v>
      </c>
      <c r="N38" s="272">
        <f>K38/M38</f>
        <v>2011029.1112345126</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7358538.955333516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2">
        <f>VLOOKUP(A60,TRANSPORTE!A2:D117,4,FALSE)</f>
        <v>6845.1690196955851</v>
      </c>
      <c r="M60" s="913"/>
      <c r="N60" s="287">
        <f>K60*L60</f>
        <v>102677.53529543377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102677.53529543377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6101.0196361652497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7467317.5102651147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1493463.5020530231</v>
      </c>
      <c r="M84" s="861"/>
      <c r="N84" s="51"/>
    </row>
    <row r="85" spans="1:14">
      <c r="B85" s="89" t="s">
        <v>973</v>
      </c>
      <c r="C85" s="90"/>
      <c r="D85" s="90"/>
      <c r="E85" s="90"/>
      <c r="F85" s="90"/>
      <c r="G85" s="90"/>
      <c r="H85" s="90"/>
      <c r="I85" s="87"/>
      <c r="J85" s="88"/>
      <c r="K85" s="304">
        <v>0.05</v>
      </c>
      <c r="L85" s="860">
        <f>N79*K85</f>
        <v>373365.87551325577</v>
      </c>
      <c r="M85" s="861"/>
      <c r="N85" s="51"/>
    </row>
    <row r="86" spans="1:14" ht="15.75" thickBot="1">
      <c r="B86" s="91" t="s">
        <v>974</v>
      </c>
      <c r="C86" s="92"/>
      <c r="D86" s="92"/>
      <c r="E86" s="92"/>
      <c r="F86" s="92"/>
      <c r="G86" s="92"/>
      <c r="H86" s="92"/>
      <c r="I86" s="93"/>
      <c r="J86" s="94"/>
      <c r="K86" s="305">
        <v>0.05</v>
      </c>
      <c r="L86" s="862">
        <f>N79*K86</f>
        <v>373365.87551325577</v>
      </c>
      <c r="M86" s="863"/>
      <c r="N86" s="51"/>
    </row>
    <row r="87" spans="1:14" ht="15.75" thickBot="1">
      <c r="B87" s="825" t="s">
        <v>953</v>
      </c>
      <c r="C87" s="826"/>
      <c r="D87" s="826"/>
      <c r="E87" s="826"/>
      <c r="F87" s="826"/>
      <c r="G87" s="826"/>
      <c r="H87" s="826"/>
      <c r="I87" s="826"/>
      <c r="J87" s="826"/>
      <c r="K87" s="826"/>
      <c r="L87" s="826"/>
      <c r="M87" s="827"/>
      <c r="N87" s="52">
        <f>L84+L85+L86</f>
        <v>2240195.2530795345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9707512.7633446492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3408.6790853550087</v>
      </c>
      <c r="L36" s="270"/>
      <c r="M36" s="336">
        <v>2</v>
      </c>
      <c r="N36" s="272">
        <f>K36/M36</f>
        <v>1704.3395426775044</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10324.706868502937</v>
      </c>
      <c r="L37" s="335"/>
      <c r="M37" s="336">
        <v>2</v>
      </c>
      <c r="N37" s="272">
        <f>K37/M37</f>
        <v>5162.3534342514686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1681.7452725900498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8548.4382495190221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70797.080653650977</v>
      </c>
      <c r="N48" s="272">
        <f>K48*M48</f>
        <v>325666.57100679446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5784.2035038912672</v>
      </c>
      <c r="N49" s="272">
        <f>K49*M49</f>
        <v>5784.2035038912672</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418877.52781827562</v>
      </c>
      <c r="N50" s="272">
        <f>K50*M50</f>
        <v>418877.52781827562</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21417.836678787633</v>
      </c>
      <c r="N51" s="272">
        <f>K51*M51</f>
        <v>98522.048722423104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848850.35105138447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1280.9994309733838</v>
      </c>
      <c r="M60" s="913"/>
      <c r="N60" s="287">
        <f>K60*L60</f>
        <v>1280.9994309733838</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1280.9994309733838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892314.6941836779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178462.93883673559</v>
      </c>
      <c r="M84" s="861"/>
      <c r="N84" s="51"/>
    </row>
    <row r="85" spans="1:14">
      <c r="B85" s="89" t="s">
        <v>973</v>
      </c>
      <c r="C85" s="90"/>
      <c r="D85" s="90"/>
      <c r="E85" s="90"/>
      <c r="F85" s="90"/>
      <c r="G85" s="90"/>
      <c r="H85" s="90"/>
      <c r="I85" s="87"/>
      <c r="J85" s="88"/>
      <c r="K85" s="304">
        <v>0.05</v>
      </c>
      <c r="L85" s="860">
        <f>N79*K85</f>
        <v>44615.734709183896</v>
      </c>
      <c r="M85" s="861"/>
      <c r="N85" s="51"/>
    </row>
    <row r="86" spans="1:14" ht="15.75" thickBot="1">
      <c r="B86" s="91" t="s">
        <v>974</v>
      </c>
      <c r="C86" s="92"/>
      <c r="D86" s="92"/>
      <c r="E86" s="92"/>
      <c r="F86" s="92"/>
      <c r="G86" s="92"/>
      <c r="H86" s="92"/>
      <c r="I86" s="93"/>
      <c r="J86" s="94"/>
      <c r="K86" s="305">
        <v>0.05</v>
      </c>
      <c r="L86" s="862">
        <f>N79*K86</f>
        <v>44615.734709183896</v>
      </c>
      <c r="M86" s="863"/>
      <c r="N86" s="51"/>
    </row>
    <row r="87" spans="1:14" ht="15.75" thickBot="1">
      <c r="B87" s="825" t="s">
        <v>953</v>
      </c>
      <c r="C87" s="826"/>
      <c r="D87" s="826"/>
      <c r="E87" s="826"/>
      <c r="F87" s="826"/>
      <c r="G87" s="826"/>
      <c r="H87" s="826"/>
      <c r="I87" s="826"/>
      <c r="J87" s="826"/>
      <c r="K87" s="826"/>
      <c r="L87" s="826"/>
      <c r="M87" s="827"/>
      <c r="N87" s="52">
        <f>L84+L85+L86</f>
        <v>267694.40825510339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1160009.1024387814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3408.6790853550087</v>
      </c>
      <c r="L36" s="270"/>
      <c r="M36" s="336">
        <v>2</v>
      </c>
      <c r="N36" s="272">
        <f>K36/M36</f>
        <v>1704.3395426775044</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10324.706868502937</v>
      </c>
      <c r="L37" s="335"/>
      <c r="M37" s="336">
        <v>2</v>
      </c>
      <c r="N37" s="272">
        <f>K37/M37</f>
        <v>5162.3534342514686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1348.350761295025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8215.0437382239979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70797.080653650977</v>
      </c>
      <c r="N48" s="272">
        <f>K48*M48</f>
        <v>325666.57100679446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5784.2035038912672</v>
      </c>
      <c r="N49" s="272">
        <f>K49*M49</f>
        <v>5784.2035038912672</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408298.49421886523</v>
      </c>
      <c r="N50" s="272">
        <f>K50*M50</f>
        <v>408298.49421886523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21417.836678787633</v>
      </c>
      <c r="N51" s="272">
        <f>K51*M51</f>
        <v>98522.048722423104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838271.31745197414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1280.9994309733838</v>
      </c>
      <c r="M60" s="913"/>
      <c r="N60" s="287">
        <f>K60*L60</f>
        <v>1280.9994309733838</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1280.9994309733838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874734.37584707199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174946.87516941442</v>
      </c>
      <c r="M84" s="861"/>
      <c r="N84" s="51"/>
    </row>
    <row r="85" spans="1:14">
      <c r="B85" s="89" t="s">
        <v>973</v>
      </c>
      <c r="C85" s="90"/>
      <c r="D85" s="90"/>
      <c r="E85" s="90"/>
      <c r="F85" s="90"/>
      <c r="G85" s="90"/>
      <c r="H85" s="90"/>
      <c r="I85" s="87"/>
      <c r="J85" s="88"/>
      <c r="K85" s="304">
        <v>0.05</v>
      </c>
      <c r="L85" s="860">
        <f>N79*K85</f>
        <v>43736.718792353604</v>
      </c>
      <c r="M85" s="861"/>
      <c r="N85" s="51"/>
    </row>
    <row r="86" spans="1:14" ht="15.75" thickBot="1">
      <c r="B86" s="91" t="s">
        <v>974</v>
      </c>
      <c r="C86" s="92"/>
      <c r="D86" s="92"/>
      <c r="E86" s="92"/>
      <c r="F86" s="92"/>
      <c r="G86" s="92"/>
      <c r="H86" s="92"/>
      <c r="I86" s="93"/>
      <c r="J86" s="94"/>
      <c r="K86" s="305">
        <v>0.05</v>
      </c>
      <c r="L86" s="862">
        <f>N79*K86</f>
        <v>43736.718792353604</v>
      </c>
      <c r="M86" s="863"/>
      <c r="N86" s="51"/>
    </row>
    <row r="87" spans="1:14" ht="15.75" thickBot="1">
      <c r="B87" s="825" t="s">
        <v>953</v>
      </c>
      <c r="C87" s="826"/>
      <c r="D87" s="826"/>
      <c r="E87" s="826"/>
      <c r="F87" s="826"/>
      <c r="G87" s="826"/>
      <c r="H87" s="826"/>
      <c r="I87" s="826"/>
      <c r="J87" s="826"/>
      <c r="K87" s="826"/>
      <c r="L87" s="826"/>
      <c r="M87" s="827"/>
      <c r="N87" s="52">
        <f>L84+L85+L86</f>
        <v>262420.31275412161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1137154.6886011935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3408.6790853550087</v>
      </c>
      <c r="L36" s="270"/>
      <c r="M36" s="336">
        <v>2</v>
      </c>
      <c r="N36" s="272">
        <f>K36/M36</f>
        <v>1704.3395426775044</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10324.706868502937</v>
      </c>
      <c r="L37" s="335"/>
      <c r="M37" s="336">
        <v>2</v>
      </c>
      <c r="N37" s="272">
        <f>K37/M37</f>
        <v>5162.3534342514686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1348.350761295025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8215.0437382239979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397050.26619773294</v>
      </c>
      <c r="N48" s="272">
        <f>K48*M48</f>
        <v>397050.26619773294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5784.2035038912672</v>
      </c>
      <c r="N49" s="272">
        <f>K49*M49</f>
        <v>5784.2035038912672</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21417.836678787633</v>
      </c>
      <c r="N50" s="272">
        <f>K50*M50</f>
        <v>98522.048722423104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501356.51842404727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1280.9994309733838</v>
      </c>
      <c r="M60" s="913"/>
      <c r="N60" s="287">
        <f>K60*L60</f>
        <v>1280.9994309733838</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1280.9994309733838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537819.57681914512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107563.91536382903</v>
      </c>
      <c r="M84" s="861"/>
      <c r="N84" s="51"/>
    </row>
    <row r="85" spans="1:14">
      <c r="B85" s="89" t="s">
        <v>973</v>
      </c>
      <c r="C85" s="90"/>
      <c r="D85" s="90"/>
      <c r="E85" s="90"/>
      <c r="F85" s="90"/>
      <c r="G85" s="90"/>
      <c r="H85" s="90"/>
      <c r="I85" s="87"/>
      <c r="J85" s="88"/>
      <c r="K85" s="304">
        <v>0.05</v>
      </c>
      <c r="L85" s="860">
        <f>N79*K85</f>
        <v>26890.978840957257</v>
      </c>
      <c r="M85" s="861"/>
      <c r="N85" s="51"/>
    </row>
    <row r="86" spans="1:14" ht="15.75" thickBot="1">
      <c r="B86" s="91" t="s">
        <v>974</v>
      </c>
      <c r="C86" s="92"/>
      <c r="D86" s="92"/>
      <c r="E86" s="92"/>
      <c r="F86" s="92"/>
      <c r="G86" s="92"/>
      <c r="H86" s="92"/>
      <c r="I86" s="93"/>
      <c r="J86" s="94"/>
      <c r="K86" s="305">
        <v>0.05</v>
      </c>
      <c r="L86" s="862">
        <f>N79*K86</f>
        <v>26890.978840957257</v>
      </c>
      <c r="M86" s="863"/>
      <c r="N86" s="51"/>
    </row>
    <row r="87" spans="1:14" ht="15.75" thickBot="1">
      <c r="B87" s="825" t="s">
        <v>953</v>
      </c>
      <c r="C87" s="826"/>
      <c r="D87" s="826"/>
      <c r="E87" s="826"/>
      <c r="F87" s="826"/>
      <c r="G87" s="826"/>
      <c r="H87" s="826"/>
      <c r="I87" s="826"/>
      <c r="J87" s="826"/>
      <c r="K87" s="826"/>
      <c r="L87" s="826"/>
      <c r="M87" s="827"/>
      <c r="N87" s="52">
        <f>L84+L85+L86</f>
        <v>161345.87304574353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699165.44986488868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3408.6790853550087</v>
      </c>
      <c r="L36" s="270"/>
      <c r="M36" s="336">
        <v>2</v>
      </c>
      <c r="N36" s="272">
        <f>K36/M36</f>
        <v>1704.3395426775044</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10324.706868502937</v>
      </c>
      <c r="L37" s="335"/>
      <c r="M37" s="336">
        <v>2</v>
      </c>
      <c r="N37" s="272">
        <f>K37/M37</f>
        <v>5162.3534342514686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1348.350761295025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8215.0437382239979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377108.75835997827</v>
      </c>
      <c r="N48" s="272">
        <f>K48*M48</f>
        <v>377108.75835997827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5784.2035038912672</v>
      </c>
      <c r="N49" s="272">
        <f>K49*M49</f>
        <v>5784.2035038912672</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10063.139540884446</v>
      </c>
      <c r="N50" s="272">
        <f>K50*M50</f>
        <v>46290.441888068446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429183.40375193796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1280.9994309733838</v>
      </c>
      <c r="M60" s="913"/>
      <c r="N60" s="287">
        <f>K60*L60</f>
        <v>1280.9994309733838</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1280.9994309733838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465646.46214703587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93129.292429407185</v>
      </c>
      <c r="M84" s="861"/>
      <c r="N84" s="51"/>
    </row>
    <row r="85" spans="1:14">
      <c r="B85" s="89" t="s">
        <v>973</v>
      </c>
      <c r="C85" s="90"/>
      <c r="D85" s="90"/>
      <c r="E85" s="90"/>
      <c r="F85" s="90"/>
      <c r="G85" s="90"/>
      <c r="H85" s="90"/>
      <c r="I85" s="87"/>
      <c r="J85" s="88"/>
      <c r="K85" s="304">
        <v>0.05</v>
      </c>
      <c r="L85" s="860">
        <f>N79*K85</f>
        <v>23282.323107351796</v>
      </c>
      <c r="M85" s="861"/>
      <c r="N85" s="51"/>
    </row>
    <row r="86" spans="1:14" ht="15.75" thickBot="1">
      <c r="B86" s="91" t="s">
        <v>974</v>
      </c>
      <c r="C86" s="92"/>
      <c r="D86" s="92"/>
      <c r="E86" s="92"/>
      <c r="F86" s="92"/>
      <c r="G86" s="92"/>
      <c r="H86" s="92"/>
      <c r="I86" s="93"/>
      <c r="J86" s="94"/>
      <c r="K86" s="305">
        <v>0.05</v>
      </c>
      <c r="L86" s="862">
        <f>N79*K86</f>
        <v>23282.323107351796</v>
      </c>
      <c r="M86" s="863"/>
      <c r="N86" s="51"/>
    </row>
    <row r="87" spans="1:14" ht="15.75" thickBot="1">
      <c r="B87" s="825" t="s">
        <v>953</v>
      </c>
      <c r="C87" s="826"/>
      <c r="D87" s="826"/>
      <c r="E87" s="826"/>
      <c r="F87" s="826"/>
      <c r="G87" s="826"/>
      <c r="H87" s="826"/>
      <c r="I87" s="826"/>
      <c r="J87" s="826"/>
      <c r="K87" s="826"/>
      <c r="L87" s="826"/>
      <c r="M87" s="827"/>
      <c r="N87" s="52">
        <f>L84+L85+L86</f>
        <v>139693.93864411078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605340.40079114668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ht="25.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8035.9787449431724</v>
      </c>
      <c r="L36" s="270"/>
      <c r="M36" s="336">
        <v>1</v>
      </c>
      <c r="N36" s="272">
        <f>K36/M36</f>
        <v>8035.9787449431724</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10324.706868502937</v>
      </c>
      <c r="L37" s="335"/>
      <c r="M37" s="336">
        <v>1</v>
      </c>
      <c r="N37" s="272">
        <f>K37/M37</f>
        <v>10324.706868502937</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N81*M41</f>
        <v>3373.3390225900498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21734.02463603616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72906.788528368648</v>
      </c>
      <c r="N48" s="272">
        <f>K48*M48</f>
        <v>69261.449101950217</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54.493529154743527</v>
      </c>
      <c r="N49" s="272">
        <f>K49*M49</f>
        <v>9263.899956306399</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34298.491122326384</v>
      </c>
      <c r="N50" s="272">
        <f>K50*M50</f>
        <v>18864.170117279515</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429.70056747498398</v>
      </c>
      <c r="N51" s="272">
        <f>K51*M51</f>
        <v>128910.17024249519</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10063.139540884446</v>
      </c>
      <c r="N52" s="272">
        <f>K52*M52</f>
        <v>31195.732576741782</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257495.42199477309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2">
        <f>VLOOKUP(A64,TRANSPORTE!A2:D117,4,FALSE)</f>
        <v>1246.4241458005358</v>
      </c>
      <c r="M64" s="913"/>
      <c r="N64" s="287">
        <f>K64*L64</f>
        <v>685.5332801902947</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2">
        <f>VLOOKUP(A65,TRANSPORTE!A3:D117,4,FALSE)</f>
        <v>1246.4241458005358</v>
      </c>
      <c r="M65" s="913"/>
      <c r="N65" s="287">
        <f>K65*L65</f>
        <v>1184.1029385105089</v>
      </c>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1869.6362187008035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348565.86330131104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69713.172660262208</v>
      </c>
      <c r="M88" s="861"/>
      <c r="N88" s="51"/>
    </row>
    <row r="89" spans="1:14">
      <c r="B89" s="89" t="s">
        <v>973</v>
      </c>
      <c r="C89" s="90"/>
      <c r="D89" s="90"/>
      <c r="E89" s="90"/>
      <c r="F89" s="90"/>
      <c r="G89" s="90"/>
      <c r="H89" s="90"/>
      <c r="I89" s="87"/>
      <c r="J89" s="88"/>
      <c r="K89" s="304">
        <v>0.05</v>
      </c>
      <c r="L89" s="860">
        <f>N83*K89</f>
        <v>17428.293165065552</v>
      </c>
      <c r="M89" s="861"/>
      <c r="N89" s="51"/>
    </row>
    <row r="90" spans="1:14" ht="15.75" thickBot="1">
      <c r="B90" s="91" t="s">
        <v>974</v>
      </c>
      <c r="C90" s="92"/>
      <c r="D90" s="92"/>
      <c r="E90" s="92"/>
      <c r="F90" s="92"/>
      <c r="G90" s="92"/>
      <c r="H90" s="92"/>
      <c r="I90" s="93"/>
      <c r="J90" s="94"/>
      <c r="K90" s="305">
        <v>0.05</v>
      </c>
      <c r="L90" s="862">
        <f>N83*K90</f>
        <v>17428.293165065552</v>
      </c>
      <c r="M90" s="863"/>
      <c r="N90" s="51"/>
    </row>
    <row r="91" spans="1:14" ht="15.75" thickBot="1">
      <c r="B91" s="825" t="s">
        <v>953</v>
      </c>
      <c r="C91" s="826"/>
      <c r="D91" s="826"/>
      <c r="E91" s="826"/>
      <c r="F91" s="826"/>
      <c r="G91" s="826"/>
      <c r="H91" s="826"/>
      <c r="I91" s="826"/>
      <c r="J91" s="826"/>
      <c r="K91" s="826"/>
      <c r="L91" s="826"/>
      <c r="M91" s="827"/>
      <c r="N91" s="52">
        <f>L88+L89+L90</f>
        <v>104569.75899039331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453135.62229170435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8035.9787449431724</v>
      </c>
      <c r="L36" s="270"/>
      <c r="M36" s="336">
        <v>1</v>
      </c>
      <c r="N36" s="272">
        <f>K36/M36</f>
        <v>8035.9787449431724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N81*M41</f>
        <v>3373.3390225900498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11409.317767533223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72906.788528368648</v>
      </c>
      <c r="N48" s="272">
        <f>K48*M48</f>
        <v>61241.70236382966</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54.493529154743527</v>
      </c>
      <c r="N49" s="272">
        <f>K49*M49</f>
        <v>10081.302893627553</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34298.491122326384</v>
      </c>
      <c r="N50" s="272">
        <f>K50*M50</f>
        <v>21608.049407065624</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429.70056747498398</v>
      </c>
      <c r="N51" s="272">
        <f>K51*M51</f>
        <v>111722.14754349584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204653.20220801869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2">
        <f>VLOOKUP(A64,TRANSPORTE!A2:D117,4,FALSE)</f>
        <v>1246.4241458005358</v>
      </c>
      <c r="M64" s="913"/>
      <c r="N64" s="287">
        <f>K64*L64</f>
        <v>785.24721185433759</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2">
        <f>VLOOKUP(A65,TRANSPORTE!A3:D117,4,FALSE)</f>
        <v>1246.4241458005358</v>
      </c>
      <c r="M65" s="913"/>
      <c r="N65" s="287">
        <f>K65*L65</f>
        <v>1046.99628247245</v>
      </c>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1832.2434943267876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285361.54392167972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57072.308784335946</v>
      </c>
      <c r="M88" s="861"/>
      <c r="N88" s="51"/>
    </row>
    <row r="89" spans="1:14">
      <c r="B89" s="89" t="s">
        <v>973</v>
      </c>
      <c r="C89" s="90"/>
      <c r="D89" s="90"/>
      <c r="E89" s="90"/>
      <c r="F89" s="90"/>
      <c r="G89" s="90"/>
      <c r="H89" s="90"/>
      <c r="I89" s="87"/>
      <c r="J89" s="88"/>
      <c r="K89" s="304">
        <v>0.05</v>
      </c>
      <c r="L89" s="860">
        <f>N83*K89</f>
        <v>14268.077196083987</v>
      </c>
      <c r="M89" s="861"/>
      <c r="N89" s="51"/>
    </row>
    <row r="90" spans="1:14" ht="15.75" thickBot="1">
      <c r="B90" s="91" t="s">
        <v>974</v>
      </c>
      <c r="C90" s="92"/>
      <c r="D90" s="92"/>
      <c r="E90" s="92"/>
      <c r="F90" s="92"/>
      <c r="G90" s="92"/>
      <c r="H90" s="92"/>
      <c r="I90" s="93"/>
      <c r="J90" s="94"/>
      <c r="K90" s="305">
        <v>0.05</v>
      </c>
      <c r="L90" s="862">
        <f>N83*K90</f>
        <v>14268.077196083987</v>
      </c>
      <c r="M90" s="863"/>
      <c r="N90" s="51"/>
    </row>
    <row r="91" spans="1:14" ht="15.75" thickBot="1">
      <c r="B91" s="825" t="s">
        <v>953</v>
      </c>
      <c r="C91" s="826"/>
      <c r="D91" s="826"/>
      <c r="E91" s="826"/>
      <c r="F91" s="826"/>
      <c r="G91" s="826"/>
      <c r="H91" s="826"/>
      <c r="I91" s="826"/>
      <c r="J91" s="826"/>
      <c r="K91" s="826"/>
      <c r="L91" s="826"/>
      <c r="M91" s="827"/>
      <c r="N91" s="52">
        <f>L88+L89+L90</f>
        <v>85608.463176503923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370970.00709818362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8035.9787449431724</v>
      </c>
      <c r="L36" s="270"/>
      <c r="M36" s="336">
        <v>1</v>
      </c>
      <c r="N36" s="272">
        <f>K36/M36</f>
        <v>8035.9787449431724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N81*M41</f>
        <v>2698.6712180720406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10734.649963015214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72906.788528368648</v>
      </c>
      <c r="N48" s="272">
        <f>K48*M48</f>
        <v>36745.021418297802</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54.493529154743527</v>
      </c>
      <c r="N49" s="272">
        <f>K49*M49</f>
        <v>6048.7817361765319</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56281.055748036066</v>
      </c>
      <c r="N50" s="272">
        <f>K50*M50</f>
        <v>22512.422299214428</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34298.491122326384</v>
      </c>
      <c r="N51" s="272">
        <f>K51*M51</f>
        <v>12964.829644239373</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429.70056747498398</v>
      </c>
      <c r="N52" s="272">
        <f>K52*M52</f>
        <v>67033.288526097502</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145304.34362402564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2">
        <f>VLOOKUP(A64,TRANSPORTE!A2:D117,4,FALSE)</f>
        <v>1246.4241458005358</v>
      </c>
      <c r="M64" s="913"/>
      <c r="N64" s="287">
        <f>K64*L64</f>
        <v>471.14832711260254</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2">
        <f>VLOOKUP(A65,TRANSPORTE!A3:D117,4,FALSE)</f>
        <v>1246.4241458005358</v>
      </c>
      <c r="M65" s="913"/>
      <c r="N65" s="287">
        <f>K65*L65</f>
        <v>628.1977694834701</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2">
        <f>VLOOKUP(A66,TRANSPORTE!A3:D117,4,FALSE)</f>
        <v>1246.4241458005358</v>
      </c>
      <c r="M66" s="913"/>
      <c r="N66" s="287">
        <f>K66*L66</f>
        <v>498.56965832021433</v>
      </c>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1597.9157549162869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53973.424361440804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211610.33370339795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42322.066740679591</v>
      </c>
      <c r="M88" s="861"/>
      <c r="N88" s="51"/>
    </row>
    <row r="89" spans="1:14">
      <c r="B89" s="89" t="s">
        <v>973</v>
      </c>
      <c r="C89" s="90"/>
      <c r="D89" s="90"/>
      <c r="E89" s="90"/>
      <c r="F89" s="90"/>
      <c r="G89" s="90"/>
      <c r="H89" s="90"/>
      <c r="I89" s="87"/>
      <c r="J89" s="88"/>
      <c r="K89" s="304">
        <v>0.05</v>
      </c>
      <c r="L89" s="860">
        <f>N83*K89</f>
        <v>10580.516685169898</v>
      </c>
      <c r="M89" s="861"/>
      <c r="N89" s="51"/>
    </row>
    <row r="90" spans="1:14" ht="15.75" thickBot="1">
      <c r="B90" s="91" t="s">
        <v>974</v>
      </c>
      <c r="C90" s="92"/>
      <c r="D90" s="92"/>
      <c r="E90" s="92"/>
      <c r="F90" s="92"/>
      <c r="G90" s="92"/>
      <c r="H90" s="92"/>
      <c r="I90" s="93"/>
      <c r="J90" s="94"/>
      <c r="K90" s="305">
        <v>0.05</v>
      </c>
      <c r="L90" s="862">
        <f>N83*K90</f>
        <v>10580.516685169898</v>
      </c>
      <c r="M90" s="863"/>
      <c r="N90" s="51"/>
    </row>
    <row r="91" spans="1:14" ht="15.75" thickBot="1">
      <c r="B91" s="825" t="s">
        <v>953</v>
      </c>
      <c r="C91" s="826"/>
      <c r="D91" s="826"/>
      <c r="E91" s="826"/>
      <c r="F91" s="826"/>
      <c r="G91" s="826"/>
      <c r="H91" s="826"/>
      <c r="I91" s="826"/>
      <c r="J91" s="826"/>
      <c r="K91" s="826"/>
      <c r="L91" s="826"/>
      <c r="M91" s="827"/>
      <c r="N91" s="52">
        <f>L88+L89+L90</f>
        <v>63483.100111019383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275093.43381441734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7"/>
      <c r="J36" s="268"/>
      <c r="K36" s="269">
        <f>VLOOKUP(A36,EQUIPOS!A6:D163,4,FALSE)</f>
        <v>10324.706868502937</v>
      </c>
      <c r="L36" s="270"/>
      <c r="M36" s="336">
        <v>1</v>
      </c>
      <c r="N36" s="272">
        <f>K36/M36</f>
        <v>10324.706868502937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1582.8190800847531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11907.52594858769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3754.4984213973325</v>
      </c>
      <c r="N48" s="272">
        <f>K48*M48</f>
        <v>128073.45015070582</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40351.937700274</v>
      </c>
      <c r="N49" s="272">
        <f>K49*M49</f>
        <v>6052.7906550410999</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377108.75835997827</v>
      </c>
      <c r="N50" s="272">
        <f>K50*M50</f>
        <v>47515.703553357263</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39654.028170819933</v>
      </c>
      <c r="N51" s="272">
        <f>K51*M51</f>
        <v>39654.028170819933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221295.97252992413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2">
        <f>VLOOKUP(A61,TRANSPORTE!A3:D117,4,FALSE)</f>
        <v>1280.9994309733838</v>
      </c>
      <c r="M61" s="913"/>
      <c r="N61" s="287">
        <f>K61*L61</f>
        <v>161.40592830264637</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161.40592830264637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312505.85841105209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62501.171682210421</v>
      </c>
      <c r="M85" s="861"/>
      <c r="N85" s="51"/>
    </row>
    <row r="86" spans="1:14">
      <c r="B86" s="89" t="s">
        <v>973</v>
      </c>
      <c r="C86" s="90"/>
      <c r="D86" s="90"/>
      <c r="E86" s="90"/>
      <c r="F86" s="90"/>
      <c r="G86" s="90"/>
      <c r="H86" s="90"/>
      <c r="I86" s="87"/>
      <c r="J86" s="88"/>
      <c r="K86" s="304">
        <v>0.05</v>
      </c>
      <c r="L86" s="860">
        <f>N80*K86</f>
        <v>15625.292920552605</v>
      </c>
      <c r="M86" s="861"/>
      <c r="N86" s="51"/>
    </row>
    <row r="87" spans="1:14" ht="15.75" thickBot="1">
      <c r="B87" s="91" t="s">
        <v>974</v>
      </c>
      <c r="C87" s="92"/>
      <c r="D87" s="92"/>
      <c r="E87" s="92"/>
      <c r="F87" s="92"/>
      <c r="G87" s="92"/>
      <c r="H87" s="92"/>
      <c r="I87" s="93"/>
      <c r="J87" s="94"/>
      <c r="K87" s="305">
        <v>0.05</v>
      </c>
      <c r="L87" s="862">
        <f>N80*K87</f>
        <v>15625.292920552605</v>
      </c>
      <c r="M87" s="863"/>
      <c r="N87" s="51"/>
    </row>
    <row r="88" spans="1:14" ht="15.75" thickBot="1">
      <c r="B88" s="825" t="s">
        <v>953</v>
      </c>
      <c r="C88" s="826"/>
      <c r="D88" s="826"/>
      <c r="E88" s="826"/>
      <c r="F88" s="826"/>
      <c r="G88" s="826"/>
      <c r="H88" s="826"/>
      <c r="I88" s="826"/>
      <c r="J88" s="826"/>
      <c r="K88" s="826"/>
      <c r="L88" s="826"/>
      <c r="M88" s="827"/>
      <c r="N88" s="52">
        <f>L85+L86+L87</f>
        <v>93751.757523315624</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406257.6159343677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7"/>
      <c r="J36" s="268"/>
      <c r="K36" s="269">
        <f>VLOOKUP(A36,EQUIPOS!A6:D163,4,FALSE)</f>
        <v>10324.706868502937</v>
      </c>
      <c r="L36" s="270"/>
      <c r="M36" s="336">
        <v>1</v>
      </c>
      <c r="N36" s="272">
        <f>K36/M36</f>
        <v>10324.706868502937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1582.8190800847531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11907.52594858769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3754.4984213973325</v>
      </c>
      <c r="N48" s="272">
        <f>K48*M48</f>
        <v>128073.45015070582</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40351.937700274</v>
      </c>
      <c r="N49" s="272">
        <f>K49*M49</f>
        <v>6052.7906550410999</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397050.26619773294</v>
      </c>
      <c r="N50" s="272">
        <f>K50*M50</f>
        <v>50028.333540914347</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39654.028170819933</v>
      </c>
      <c r="N51" s="272">
        <f>K51*M51</f>
        <v>39654.028170819933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223808.60251748119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2">
        <f>VLOOKUP(A61,TRANSPORTE!A3:D117,4,FALSE)</f>
        <v>1280.9994309733838</v>
      </c>
      <c r="M61" s="913"/>
      <c r="N61" s="287">
        <f>K61*L61</f>
        <v>161.40592830264637</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161.40592830264637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60">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315018.48839860916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63003.697679721838</v>
      </c>
      <c r="M85" s="861"/>
      <c r="N85" s="51"/>
    </row>
    <row r="86" spans="1:14">
      <c r="B86" s="89" t="s">
        <v>973</v>
      </c>
      <c r="C86" s="90"/>
      <c r="D86" s="90"/>
      <c r="E86" s="90"/>
      <c r="F86" s="90"/>
      <c r="G86" s="90"/>
      <c r="H86" s="90"/>
      <c r="I86" s="87"/>
      <c r="J86" s="88"/>
      <c r="K86" s="304">
        <v>0.05</v>
      </c>
      <c r="L86" s="860">
        <f>N80*K86</f>
        <v>15750.924419930459</v>
      </c>
      <c r="M86" s="861"/>
      <c r="N86" s="51"/>
    </row>
    <row r="87" spans="1:14" ht="15.75" thickBot="1">
      <c r="B87" s="91" t="s">
        <v>974</v>
      </c>
      <c r="C87" s="92"/>
      <c r="D87" s="92"/>
      <c r="E87" s="92"/>
      <c r="F87" s="92"/>
      <c r="G87" s="92"/>
      <c r="H87" s="92"/>
      <c r="I87" s="93"/>
      <c r="J87" s="94"/>
      <c r="K87" s="305">
        <v>0.05</v>
      </c>
      <c r="L87" s="862">
        <f>N80*K87</f>
        <v>15750.924419930459</v>
      </c>
      <c r="M87" s="863"/>
      <c r="N87" s="51"/>
    </row>
    <row r="88" spans="1:14" ht="15.75" thickBot="1">
      <c r="B88" s="825" t="s">
        <v>953</v>
      </c>
      <c r="C88" s="826"/>
      <c r="D88" s="826"/>
      <c r="E88" s="826"/>
      <c r="F88" s="826"/>
      <c r="G88" s="826"/>
      <c r="H88" s="826"/>
      <c r="I88" s="826"/>
      <c r="J88" s="826"/>
      <c r="K88" s="826"/>
      <c r="L88" s="826"/>
      <c r="M88" s="827"/>
      <c r="N88" s="52">
        <f>L85+L86+L87</f>
        <v>94505.546519582771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409524.03491819196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156</v>
      </c>
      <c r="B36" s="874" t="str">
        <f>VLOOKUP(A36,EQUIPOS!A6:D154,3,FALSE)</f>
        <v>Cizalla manual de 90 cm.</v>
      </c>
      <c r="C36" s="875"/>
      <c r="D36" s="875"/>
      <c r="E36" s="875"/>
      <c r="F36" s="875"/>
      <c r="G36" s="875"/>
      <c r="H36" s="876"/>
      <c r="I36" s="267"/>
      <c r="J36" s="268"/>
      <c r="K36" s="269">
        <f>VLOOKUP(A36,EQUIPOS!A6:D163,4,FALSE)</f>
        <v>1695.3541655998254</v>
      </c>
      <c r="L36" s="270"/>
      <c r="M36" s="336">
        <v>37.5</v>
      </c>
      <c r="N36" s="272">
        <f>K36/M36</f>
        <v>45.209444415995343</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16.081724361440799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61.291168777436141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3754.4984213973325</v>
      </c>
      <c r="N48" s="272">
        <f>K48*M48</f>
        <v>3942.2233424671995</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4746.1434245984901</v>
      </c>
      <c r="N49" s="272">
        <f>K49*M49</f>
        <v>142.3843027379547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4084.6076452051543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2">
        <f>VLOOKUP(A61,TRANSPORTE!A3:D117,4,FALSE)</f>
        <v>110.1177029720412</v>
      </c>
      <c r="M61" s="913"/>
      <c r="N61" s="287">
        <f>K61*L61</f>
        <v>115.62358812064326</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115.62358812064326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5065.6086201752732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1013.1217240350547</v>
      </c>
      <c r="M85" s="861"/>
      <c r="N85" s="51"/>
    </row>
    <row r="86" spans="1:14">
      <c r="B86" s="89" t="s">
        <v>973</v>
      </c>
      <c r="C86" s="90"/>
      <c r="D86" s="90"/>
      <c r="E86" s="90"/>
      <c r="F86" s="90"/>
      <c r="G86" s="90"/>
      <c r="H86" s="90"/>
      <c r="I86" s="87"/>
      <c r="J86" s="88"/>
      <c r="K86" s="304">
        <v>0.05</v>
      </c>
      <c r="L86" s="860">
        <f>N80*K86</f>
        <v>253.28043100876368</v>
      </c>
      <c r="M86" s="861"/>
      <c r="N86" s="51"/>
    </row>
    <row r="87" spans="1:14" ht="15.75" thickBot="1">
      <c r="B87" s="91" t="s">
        <v>974</v>
      </c>
      <c r="C87" s="92"/>
      <c r="D87" s="92"/>
      <c r="E87" s="92"/>
      <c r="F87" s="92"/>
      <c r="G87" s="92"/>
      <c r="H87" s="92"/>
      <c r="I87" s="93"/>
      <c r="J87" s="94"/>
      <c r="K87" s="305">
        <v>0.05</v>
      </c>
      <c r="L87" s="862">
        <f>N80*K87</f>
        <v>253.28043100876368</v>
      </c>
      <c r="M87" s="863"/>
      <c r="N87" s="51"/>
    </row>
    <row r="88" spans="1:14" ht="15.75" thickBot="1">
      <c r="B88" s="825" t="s">
        <v>953</v>
      </c>
      <c r="C88" s="826"/>
      <c r="D88" s="826"/>
      <c r="E88" s="826"/>
      <c r="F88" s="826"/>
      <c r="G88" s="826"/>
      <c r="H88" s="826"/>
      <c r="I88" s="826"/>
      <c r="J88" s="826"/>
      <c r="K88" s="826"/>
      <c r="L88" s="826"/>
      <c r="M88" s="827"/>
      <c r="N88" s="52">
        <f>L85+L86+L87</f>
        <v>1519.6825860525819</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6585.2912062278556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156</v>
      </c>
      <c r="B36" s="874" t="str">
        <f>VLOOKUP(A36,EQUIPOS!A6:D154,3,FALSE)</f>
        <v>Cizalla manual de 90 cm.</v>
      </c>
      <c r="C36" s="875"/>
      <c r="D36" s="875"/>
      <c r="E36" s="875"/>
      <c r="F36" s="875"/>
      <c r="G36" s="875"/>
      <c r="H36" s="876"/>
      <c r="I36" s="267"/>
      <c r="J36" s="268"/>
      <c r="K36" s="269">
        <f>VLOOKUP(A36,EQUIPOS!A6:D163,4,FALSE)</f>
        <v>1695.3541655998254</v>
      </c>
      <c r="L36" s="270"/>
      <c r="M36" s="336">
        <v>37.5</v>
      </c>
      <c r="N36" s="272">
        <f>K36/M36</f>
        <v>45.209444415995343</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16.081724361440799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61.291168777436141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6663.5746490393176</v>
      </c>
      <c r="N48" s="272">
        <f>K48*M48</f>
        <v>6996.753381491284</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4746.1434245984901</v>
      </c>
      <c r="N49" s="272">
        <f>K49*M49</f>
        <v>142.3843027379547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7139.1376842292384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2">
        <f>VLOOKUP(A61,TRANSPORTE!A3:D117,4,FALSE)</f>
        <v>110.1177029720412</v>
      </c>
      <c r="M61" s="913"/>
      <c r="N61" s="287">
        <f>K61*L61</f>
        <v>115.62358812064326</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115.62358812064326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8120.1386591993569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1624.0277318398714</v>
      </c>
      <c r="M85" s="861"/>
      <c r="N85" s="51"/>
    </row>
    <row r="86" spans="1:14">
      <c r="B86" s="89" t="s">
        <v>973</v>
      </c>
      <c r="C86" s="90"/>
      <c r="D86" s="90"/>
      <c r="E86" s="90"/>
      <c r="F86" s="90"/>
      <c r="G86" s="90"/>
      <c r="H86" s="90"/>
      <c r="I86" s="87"/>
      <c r="J86" s="88"/>
      <c r="K86" s="304">
        <v>0.05</v>
      </c>
      <c r="L86" s="860">
        <f>N80*K86</f>
        <v>406.00693295996786</v>
      </c>
      <c r="M86" s="861"/>
      <c r="N86" s="51"/>
    </row>
    <row r="87" spans="1:14" ht="15.75" thickBot="1">
      <c r="B87" s="91" t="s">
        <v>974</v>
      </c>
      <c r="C87" s="92"/>
      <c r="D87" s="92"/>
      <c r="E87" s="92"/>
      <c r="F87" s="92"/>
      <c r="G87" s="92"/>
      <c r="H87" s="92"/>
      <c r="I87" s="93"/>
      <c r="J87" s="94"/>
      <c r="K87" s="305">
        <v>0.05</v>
      </c>
      <c r="L87" s="862">
        <f>N80*K87</f>
        <v>406.00693295996786</v>
      </c>
      <c r="M87" s="863"/>
      <c r="N87" s="51"/>
    </row>
    <row r="88" spans="1:14" ht="15.75" thickBot="1">
      <c r="B88" s="825" t="s">
        <v>953</v>
      </c>
      <c r="C88" s="826"/>
      <c r="D88" s="826"/>
      <c r="E88" s="826"/>
      <c r="F88" s="826"/>
      <c r="G88" s="826"/>
      <c r="H88" s="826"/>
      <c r="I88" s="826"/>
      <c r="J88" s="826"/>
      <c r="K88" s="826"/>
      <c r="L88" s="826"/>
      <c r="M88" s="827"/>
      <c r="N88" s="52">
        <f>L85+L86+L87</f>
        <v>2436.0415977598072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10556.180256959164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7"/>
      <c r="J36" s="268"/>
      <c r="K36" s="269">
        <f>VLOOKUP(A36,EQUIPOS!A6:D163,4,FALSE)</f>
        <v>69272.171206408864</v>
      </c>
      <c r="L36" s="270"/>
      <c r="M36" s="336">
        <v>670</v>
      </c>
      <c r="N36" s="272">
        <f>K36/M36</f>
        <v>103.39130030807293</v>
      </c>
    </row>
    <row r="37" spans="1:14">
      <c r="A37" s="113" t="s">
        <v>125</v>
      </c>
      <c r="B37" s="874" t="str">
        <f>VLOOKUP(A37,EQUIPOS!A7:D154,3,FALSE)</f>
        <v>Bomba para gato de tensionamiento</v>
      </c>
      <c r="C37" s="875"/>
      <c r="D37" s="875"/>
      <c r="E37" s="875"/>
      <c r="F37" s="875"/>
      <c r="G37" s="875"/>
      <c r="H37" s="876"/>
      <c r="I37" s="421"/>
      <c r="J37" s="422"/>
      <c r="K37" s="269">
        <f>VLOOKUP(A37,EQUIPOS!A7:D164,4,FALSE)</f>
        <v>529035.26737542544</v>
      </c>
      <c r="L37" s="335"/>
      <c r="M37" s="336">
        <v>670</v>
      </c>
      <c r="N37" s="272">
        <f>K37/M37</f>
        <v>789.6048766797395</v>
      </c>
    </row>
    <row r="38" spans="1:14">
      <c r="A38" s="113" t="s">
        <v>240</v>
      </c>
      <c r="B38" s="874" t="str">
        <f>VLOOKUP(A38,EQUIPOS!A8:D154,3,FALSE)</f>
        <v>Gato para tensionamiento, fuerza Max 200 ton, área de tensión 314 cm2.</v>
      </c>
      <c r="C38" s="875"/>
      <c r="D38" s="875"/>
      <c r="E38" s="875"/>
      <c r="F38" s="875"/>
      <c r="G38" s="875"/>
      <c r="H38" s="876"/>
      <c r="I38" s="328"/>
      <c r="J38" s="330"/>
      <c r="K38" s="269">
        <f>VLOOKUP(A38,EQUIPOS!A8:D165,4,FALSE)</f>
        <v>201102.91112345128</v>
      </c>
      <c r="L38" s="423"/>
      <c r="M38" s="424">
        <v>670</v>
      </c>
      <c r="N38" s="272">
        <f>K38/M38</f>
        <v>300.15359869171834</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6.4163654810271034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1199.5661411605577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18511.516153721619</v>
      </c>
      <c r="N48" s="272">
        <f t="shared" ref="N48:N53" si="0">K48*M48</f>
        <v>74.046064614886475</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20068.595772149609</v>
      </c>
      <c r="N49" s="272">
        <f t="shared" si="0"/>
        <v>80.274383088598441</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1270.3587051360591</v>
      </c>
      <c r="N50" s="272">
        <f t="shared" si="0"/>
        <v>25.407174102721182</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8335.7953880101741</v>
      </c>
      <c r="N51" s="272">
        <f t="shared" si="0"/>
        <v>708.54260798086489</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96687.135865140357</v>
      </c>
      <c r="N52" s="272">
        <f t="shared" si="0"/>
        <v>96.687135865140363</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4746.1434245984901</v>
      </c>
      <c r="N53" s="272">
        <f t="shared" si="0"/>
        <v>94.922868491969808</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1079.8802341441813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60">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2600.2646493560942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520.05292987121891</v>
      </c>
      <c r="M85" s="861"/>
      <c r="N85" s="51"/>
    </row>
    <row r="86" spans="1:14">
      <c r="B86" s="89" t="s">
        <v>973</v>
      </c>
      <c r="C86" s="90"/>
      <c r="D86" s="90"/>
      <c r="E86" s="90"/>
      <c r="F86" s="90"/>
      <c r="G86" s="90"/>
      <c r="H86" s="90"/>
      <c r="I86" s="87"/>
      <c r="J86" s="88"/>
      <c r="K86" s="304">
        <v>0.05</v>
      </c>
      <c r="L86" s="860">
        <f>N80*K86</f>
        <v>130.01323246780473</v>
      </c>
      <c r="M86" s="861"/>
      <c r="N86" s="51"/>
    </row>
    <row r="87" spans="1:14" ht="15.75" thickBot="1">
      <c r="B87" s="91" t="s">
        <v>974</v>
      </c>
      <c r="C87" s="92"/>
      <c r="D87" s="92"/>
      <c r="E87" s="92"/>
      <c r="F87" s="92"/>
      <c r="G87" s="92"/>
      <c r="H87" s="92"/>
      <c r="I87" s="93"/>
      <c r="J87" s="94"/>
      <c r="K87" s="305">
        <v>0.05</v>
      </c>
      <c r="L87" s="862">
        <f>N80*K87</f>
        <v>130.01323246780473</v>
      </c>
      <c r="M87" s="863"/>
      <c r="N87" s="51"/>
    </row>
    <row r="88" spans="1:14" ht="15.75" thickBot="1">
      <c r="B88" s="825" t="s">
        <v>953</v>
      </c>
      <c r="C88" s="826"/>
      <c r="D88" s="826"/>
      <c r="E88" s="826"/>
      <c r="F88" s="826"/>
      <c r="G88" s="826"/>
      <c r="H88" s="826"/>
      <c r="I88" s="826"/>
      <c r="J88" s="826"/>
      <c r="K88" s="826"/>
      <c r="L88" s="826"/>
      <c r="M88" s="827"/>
      <c r="N88" s="52">
        <f>L85+L86+L87</f>
        <v>780.07939480682842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3380.3440441629227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7"/>
      <c r="J36" s="268"/>
      <c r="K36" s="269">
        <f>VLOOKUP(A36,EQUIPOS!A6:D163,4,FALSE)</f>
        <v>69272.171206408864</v>
      </c>
      <c r="L36" s="270"/>
      <c r="M36" s="336">
        <v>670</v>
      </c>
      <c r="N36" s="272">
        <f>K36/M36</f>
        <v>103.39130030807293</v>
      </c>
    </row>
    <row r="37" spans="1:14">
      <c r="A37" s="113" t="s">
        <v>125</v>
      </c>
      <c r="B37" s="874" t="str">
        <f>VLOOKUP(A37,EQUIPOS!A7:D154,3,FALSE)</f>
        <v>Bomba para gato de tensionamiento</v>
      </c>
      <c r="C37" s="875"/>
      <c r="D37" s="875"/>
      <c r="E37" s="875"/>
      <c r="F37" s="875"/>
      <c r="G37" s="875"/>
      <c r="H37" s="876"/>
      <c r="I37" s="421"/>
      <c r="J37" s="422"/>
      <c r="K37" s="269">
        <f>VLOOKUP(A37,EQUIPOS!A7:D164,4,FALSE)</f>
        <v>529035.26737542544</v>
      </c>
      <c r="L37" s="335"/>
      <c r="M37" s="336">
        <v>670</v>
      </c>
      <c r="N37" s="272">
        <f>K37/M37</f>
        <v>789.6048766797395</v>
      </c>
    </row>
    <row r="38" spans="1:14">
      <c r="A38" s="113" t="s">
        <v>240</v>
      </c>
      <c r="B38" s="874" t="str">
        <f>VLOOKUP(A38,EQUIPOS!A8:D154,3,FALSE)</f>
        <v>Gato para tensionamiento, fuerza Max 200 ton, área de tensión 314 cm2.</v>
      </c>
      <c r="C38" s="875"/>
      <c r="D38" s="875"/>
      <c r="E38" s="875"/>
      <c r="F38" s="875"/>
      <c r="G38" s="875"/>
      <c r="H38" s="876"/>
      <c r="I38" s="328"/>
      <c r="J38" s="330"/>
      <c r="K38" s="269">
        <f>VLOOKUP(A38,EQUIPOS!A8:D165,4,FALSE)</f>
        <v>201102.91112345128</v>
      </c>
      <c r="L38" s="423"/>
      <c r="M38" s="424">
        <v>670</v>
      </c>
      <c r="N38" s="272">
        <f>K38/M38</f>
        <v>300.15359869171834</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6.4163654810271034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1199.5661411605577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18511.516153721619</v>
      </c>
      <c r="N48" s="272">
        <f t="shared" ref="N48:N53" si="0">K48*M48</f>
        <v>74.046064614886475</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20068.595772149609</v>
      </c>
      <c r="N49" s="272">
        <f t="shared" si="0"/>
        <v>80.274383088598441</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1270.3587051360591</v>
      </c>
      <c r="N50" s="272">
        <f t="shared" si="0"/>
        <v>25.407174102721182</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8335.7953880101741</v>
      </c>
      <c r="N51" s="272">
        <f t="shared" si="0"/>
        <v>46096.948495696262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96687.135865140357</v>
      </c>
      <c r="N52" s="272">
        <f t="shared" si="0"/>
        <v>96.687135865140363</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4746.1434245984901</v>
      </c>
      <c r="N53" s="272">
        <f t="shared" si="0"/>
        <v>94.922868491969808</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46468.286121859579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47988.670537071492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9597.7341074142987</v>
      </c>
      <c r="M85" s="861"/>
      <c r="N85" s="51"/>
    </row>
    <row r="86" spans="1:14">
      <c r="B86" s="89" t="s">
        <v>973</v>
      </c>
      <c r="C86" s="90"/>
      <c r="D86" s="90"/>
      <c r="E86" s="90"/>
      <c r="F86" s="90"/>
      <c r="G86" s="90"/>
      <c r="H86" s="90"/>
      <c r="I86" s="87"/>
      <c r="J86" s="88"/>
      <c r="K86" s="304">
        <v>0.05</v>
      </c>
      <c r="L86" s="860">
        <f>N80*K86</f>
        <v>2399.4335268535747</v>
      </c>
      <c r="M86" s="861"/>
      <c r="N86" s="51"/>
    </row>
    <row r="87" spans="1:14" ht="15.75" thickBot="1">
      <c r="B87" s="91" t="s">
        <v>974</v>
      </c>
      <c r="C87" s="92"/>
      <c r="D87" s="92"/>
      <c r="E87" s="92"/>
      <c r="F87" s="92"/>
      <c r="G87" s="92"/>
      <c r="H87" s="92"/>
      <c r="I87" s="93"/>
      <c r="J87" s="94"/>
      <c r="K87" s="305">
        <v>0.05</v>
      </c>
      <c r="L87" s="862">
        <f>N80*K87</f>
        <v>2399.4335268535747</v>
      </c>
      <c r="M87" s="863"/>
      <c r="N87" s="51"/>
    </row>
    <row r="88" spans="1:14" ht="15.75" thickBot="1">
      <c r="B88" s="825" t="s">
        <v>953</v>
      </c>
      <c r="C88" s="826"/>
      <c r="D88" s="826"/>
      <c r="E88" s="826"/>
      <c r="F88" s="826"/>
      <c r="G88" s="826"/>
      <c r="H88" s="826"/>
      <c r="I88" s="826"/>
      <c r="J88" s="826"/>
      <c r="K88" s="826"/>
      <c r="L88" s="826"/>
      <c r="M88" s="827"/>
      <c r="N88" s="52">
        <f>L85+L86+L87</f>
        <v>14396.601161121447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62385.271698192941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9"/>
      <c r="C1" s="931"/>
      <c r="D1" s="932"/>
      <c r="E1" s="932"/>
      <c r="F1" s="932"/>
      <c r="G1" s="932"/>
      <c r="H1" s="932"/>
      <c r="I1" s="932"/>
      <c r="J1" s="933"/>
      <c r="K1" s="984" t="s">
        <v>933</v>
      </c>
      <c r="L1" s="936" t="s">
        <v>2198</v>
      </c>
      <c r="M1" s="937"/>
      <c r="N1" s="938"/>
    </row>
    <row r="2" spans="2:14">
      <c r="B2" s="920"/>
      <c r="C2" s="942" t="s">
        <v>934</v>
      </c>
      <c r="D2" s="943"/>
      <c r="E2" s="943"/>
      <c r="F2" s="943"/>
      <c r="G2" s="943"/>
      <c r="H2" s="943"/>
      <c r="I2" s="943"/>
      <c r="J2" s="944"/>
      <c r="K2" s="983"/>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83"/>
      <c r="L4" s="939"/>
      <c r="M4" s="940"/>
      <c r="N4" s="94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985" t="s">
        <v>945</v>
      </c>
      <c r="M30" s="802"/>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900" t="s">
        <v>948</v>
      </c>
      <c r="J35" s="897"/>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960"/>
      <c r="D41" s="960"/>
      <c r="E41" s="38"/>
      <c r="F41" s="39"/>
      <c r="G41" s="39"/>
      <c r="H41" s="40"/>
      <c r="I41" s="36"/>
      <c r="J41" s="37"/>
      <c r="K41" s="279"/>
      <c r="L41" s="276"/>
      <c r="M41" s="401">
        <v>0.01</v>
      </c>
      <c r="N41" s="344">
        <f>N78*M41</f>
        <v>16.915937500000002</v>
      </c>
    </row>
    <row r="42" spans="1:14" ht="15.75" thickBot="1">
      <c r="B42" s="961"/>
      <c r="C42" s="962"/>
      <c r="D42" s="962"/>
      <c r="E42" s="962"/>
      <c r="F42" s="962"/>
      <c r="G42" s="962"/>
      <c r="H42" s="963"/>
      <c r="I42" s="884"/>
      <c r="J42" s="885"/>
      <c r="K42" s="41"/>
      <c r="L42" s="886"/>
      <c r="M42" s="964"/>
      <c r="N42" s="105"/>
    </row>
    <row r="43" spans="1:14" ht="15.75" thickBot="1">
      <c r="B43" s="825" t="s">
        <v>953</v>
      </c>
      <c r="C43" s="826"/>
      <c r="D43" s="826"/>
      <c r="E43" s="826"/>
      <c r="F43" s="826"/>
      <c r="G43" s="826"/>
      <c r="H43" s="826"/>
      <c r="I43" s="826"/>
      <c r="J43" s="826"/>
      <c r="K43" s="826"/>
      <c r="L43" s="826"/>
      <c r="M43" s="827"/>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492187.6749057757</v>
      </c>
      <c r="N48" s="272">
        <f>K48*M48</f>
        <v>492187.6749057757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492187.6749057757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986"/>
      <c r="I71" s="73" t="s">
        <v>964</v>
      </c>
      <c r="J71" s="75" t="s">
        <v>1410</v>
      </c>
      <c r="K71" s="74" t="s">
        <v>966</v>
      </c>
      <c r="L71" s="866" t="s">
        <v>950</v>
      </c>
      <c r="M71" s="979"/>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885"/>
      <c r="I77" s="126"/>
      <c r="J77" s="126"/>
      <c r="K77" s="126"/>
      <c r="L77" s="987"/>
      <c r="M77" s="887"/>
      <c r="N77" s="127"/>
    </row>
    <row r="78" spans="1:15" ht="15.75" thickBot="1">
      <c r="B78" s="914" t="s">
        <v>953</v>
      </c>
      <c r="C78" s="868"/>
      <c r="D78" s="868"/>
      <c r="E78" s="868"/>
      <c r="F78" s="868"/>
      <c r="G78" s="868"/>
      <c r="H78" s="868"/>
      <c r="I78" s="868"/>
      <c r="J78" s="868"/>
      <c r="K78" s="868"/>
      <c r="L78" s="868"/>
      <c r="M78" s="869"/>
      <c r="N78" s="460">
        <f>SUM(N72:N77)</f>
        <v>1691.59375</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493896.18459327571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98779.236918655151</v>
      </c>
      <c r="M85" s="861"/>
      <c r="N85" s="51"/>
    </row>
    <row r="86" spans="1:14">
      <c r="B86" s="89" t="s">
        <v>973</v>
      </c>
      <c r="C86" s="90"/>
      <c r="D86" s="90"/>
      <c r="E86" s="90"/>
      <c r="F86" s="90"/>
      <c r="G86" s="90"/>
      <c r="H86" s="90"/>
      <c r="I86" s="87"/>
      <c r="J86" s="88"/>
      <c r="K86" s="304">
        <v>0.05</v>
      </c>
      <c r="L86" s="860">
        <f>N80*K86</f>
        <v>24694.809229663788</v>
      </c>
      <c r="M86" s="861"/>
      <c r="N86" s="51"/>
    </row>
    <row r="87" spans="1:14" ht="15.75" thickBot="1">
      <c r="B87" s="91" t="s">
        <v>974</v>
      </c>
      <c r="C87" s="92"/>
      <c r="D87" s="92"/>
      <c r="E87" s="92"/>
      <c r="F87" s="92"/>
      <c r="G87" s="92"/>
      <c r="H87" s="92"/>
      <c r="I87" s="93"/>
      <c r="J87" s="94"/>
      <c r="K87" s="305">
        <v>0.05</v>
      </c>
      <c r="L87" s="862">
        <f>N80*K87</f>
        <v>24694.809229663788</v>
      </c>
      <c r="M87" s="863"/>
      <c r="N87" s="51"/>
    </row>
    <row r="88" spans="1:14" ht="15.75" thickBot="1">
      <c r="B88" s="825" t="s">
        <v>953</v>
      </c>
      <c r="C88" s="826"/>
      <c r="D88" s="826"/>
      <c r="E88" s="826"/>
      <c r="F88" s="826"/>
      <c r="G88" s="826"/>
      <c r="H88" s="826"/>
      <c r="I88" s="826"/>
      <c r="J88" s="826"/>
      <c r="K88" s="826"/>
      <c r="L88" s="826"/>
      <c r="M88" s="827"/>
      <c r="N88" s="52">
        <f>L85+L86+L87</f>
        <v>148168.85537798272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642065.03997125849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N78*M41</f>
        <v>54.131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31811.031509759516</v>
      </c>
      <c r="N48" s="272">
        <f>K48*M48</f>
        <v>33401.58308524749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33401.58308524749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1082.6199999999999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34538.334085247494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6907.6668170494995</v>
      </c>
      <c r="M85" s="861"/>
      <c r="N85" s="51"/>
    </row>
    <row r="86" spans="1:14">
      <c r="B86" s="89" t="s">
        <v>973</v>
      </c>
      <c r="C86" s="90"/>
      <c r="D86" s="90"/>
      <c r="E86" s="90"/>
      <c r="F86" s="90"/>
      <c r="G86" s="90"/>
      <c r="H86" s="90"/>
      <c r="I86" s="87"/>
      <c r="J86" s="88"/>
      <c r="K86" s="304">
        <v>0.05</v>
      </c>
      <c r="L86" s="860">
        <f>N80*K86</f>
        <v>1726.9167042623749</v>
      </c>
      <c r="M86" s="861"/>
      <c r="N86" s="51"/>
    </row>
    <row r="87" spans="1:14" ht="15.75" thickBot="1">
      <c r="B87" s="91" t="s">
        <v>974</v>
      </c>
      <c r="C87" s="92"/>
      <c r="D87" s="92"/>
      <c r="E87" s="92"/>
      <c r="F87" s="92"/>
      <c r="G87" s="92"/>
      <c r="H87" s="92"/>
      <c r="I87" s="93"/>
      <c r="J87" s="94"/>
      <c r="K87" s="305">
        <v>0.05</v>
      </c>
      <c r="L87" s="862">
        <f>N80*K87</f>
        <v>1726.9167042623749</v>
      </c>
      <c r="M87" s="863"/>
      <c r="N87" s="51"/>
    </row>
    <row r="88" spans="1:14" ht="15.75" thickBot="1">
      <c r="B88" s="825" t="s">
        <v>953</v>
      </c>
      <c r="C88" s="826"/>
      <c r="D88" s="826"/>
      <c r="E88" s="826"/>
      <c r="F88" s="826"/>
      <c r="G88" s="826"/>
      <c r="H88" s="826"/>
      <c r="I88" s="826"/>
      <c r="J88" s="826"/>
      <c r="K88" s="826"/>
      <c r="L88" s="826"/>
      <c r="M88" s="827"/>
      <c r="N88" s="52">
        <f>L85+L86+L87</f>
        <v>10361.500225574247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44899.834310821738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6" zoomScale="75" zoomScaleNormal="75" workbookViewId="0">
      <selection activeCell="N82" sqref="N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7"/>
      <c r="J36" s="268"/>
      <c r="K36" s="269">
        <f>VLOOKUP(A36,EQUIPOS!A6:D163,4,FALSE)</f>
        <v>5754.0320380458079</v>
      </c>
      <c r="L36" s="270"/>
      <c r="M36" s="336">
        <v>40</v>
      </c>
      <c r="N36" s="272">
        <f>K36/M36</f>
        <v>143.8508009511452</v>
      </c>
    </row>
    <row r="37" spans="1:14">
      <c r="A37" s="113" t="s">
        <v>195</v>
      </c>
      <c r="B37" s="874" t="str">
        <f>VLOOKUP(A37,EQUIPOS!A7:D154,3,FALSE)</f>
        <v xml:space="preserve">Equipo de oxicorte, Capacidad de corte: hasta 6´´ (152mm) </v>
      </c>
      <c r="C37" s="875"/>
      <c r="D37" s="875"/>
      <c r="E37" s="875"/>
      <c r="F37" s="875"/>
      <c r="G37" s="875"/>
      <c r="H37" s="876"/>
      <c r="I37" s="421"/>
      <c r="J37" s="422"/>
      <c r="K37" s="269">
        <f>VLOOKUP(A37,EQUIPOS!A7:D164,4,FALSE)</f>
        <v>4431.6557888779435</v>
      </c>
      <c r="L37" s="335"/>
      <c r="M37" s="336">
        <v>40</v>
      </c>
      <c r="N37" s="272">
        <f t="shared" ref="N37:N43" si="0">K37/M37</f>
        <v>110.79139472194859</v>
      </c>
    </row>
    <row r="38" spans="1:14">
      <c r="A38" s="113" t="s">
        <v>204</v>
      </c>
      <c r="B38" s="874" t="str">
        <f>VLOOKUP(A38,EQUIPOS!A8:D154,3,FALSE)</f>
        <v xml:space="preserve">Equipo de soldadura 250 AMP
</v>
      </c>
      <c r="C38" s="875"/>
      <c r="D38" s="875"/>
      <c r="E38" s="875"/>
      <c r="F38" s="875"/>
      <c r="G38" s="875"/>
      <c r="H38" s="876"/>
      <c r="I38" s="421"/>
      <c r="J38" s="422"/>
      <c r="K38" s="269">
        <f>VLOOKUP(A38,EQUIPOS!A8:D165,4,FALSE)</f>
        <v>10151.780743611755</v>
      </c>
      <c r="L38" s="335"/>
      <c r="M38" s="336">
        <v>40</v>
      </c>
      <c r="N38" s="272">
        <f t="shared" si="0"/>
        <v>253.79451859029388</v>
      </c>
    </row>
    <row r="39" spans="1:14">
      <c r="A39" s="113" t="s">
        <v>208</v>
      </c>
      <c r="B39" s="874" t="str">
        <f>VLOOKUP(A39,EQUIPOS!A9:D154,3,FALSE)</f>
        <v>Equipo de soldadura 400</v>
      </c>
      <c r="C39" s="875"/>
      <c r="D39" s="875"/>
      <c r="E39" s="875"/>
      <c r="F39" s="875"/>
      <c r="G39" s="875"/>
      <c r="H39" s="876"/>
      <c r="I39" s="421"/>
      <c r="J39" s="422"/>
      <c r="K39" s="269">
        <f>VLOOKUP(A39,EQUIPOS!A9:D166,4,FALSE)</f>
        <v>30448.560814172863</v>
      </c>
      <c r="L39" s="335"/>
      <c r="M39" s="336">
        <v>40</v>
      </c>
      <c r="N39" s="272">
        <f t="shared" si="0"/>
        <v>761.21402035432152</v>
      </c>
    </row>
    <row r="40" spans="1:14">
      <c r="A40" s="113" t="s">
        <v>210</v>
      </c>
      <c r="B40" s="874" t="str">
        <f>VLOOKUP(A40,EQUIPOS!A10:D154,3,FALSE)</f>
        <v>Equipo de soldadura 600</v>
      </c>
      <c r="C40" s="875"/>
      <c r="D40" s="875"/>
      <c r="E40" s="875"/>
      <c r="F40" s="875"/>
      <c r="G40" s="875"/>
      <c r="H40" s="876"/>
      <c r="I40" s="421"/>
      <c r="J40" s="422"/>
      <c r="K40" s="269">
        <f>VLOOKUP(A40,EQUIPOS!A10:D167,4,FALSE)</f>
        <v>25837.19748374134</v>
      </c>
      <c r="L40" s="335"/>
      <c r="M40" s="336">
        <v>40</v>
      </c>
      <c r="N40" s="272">
        <f t="shared" si="0"/>
        <v>645.92993709353345</v>
      </c>
    </row>
    <row r="41" spans="1:14">
      <c r="A41" s="113" t="s">
        <v>202</v>
      </c>
      <c r="B41" s="874" t="str">
        <f>VLOOKUP(A41,EQUIPOS!A11:D155,3,FALSE)</f>
        <v xml:space="preserve">Equipo de rayos X y/o ultrasonido
</v>
      </c>
      <c r="C41" s="875"/>
      <c r="D41" s="875"/>
      <c r="E41" s="875"/>
      <c r="F41" s="875"/>
      <c r="G41" s="875"/>
      <c r="H41" s="876"/>
      <c r="I41" s="421"/>
      <c r="J41" s="422"/>
      <c r="K41" s="269">
        <f>VLOOKUP(A41,EQUIPOS!A11:D168,4,FALSE)</f>
        <v>95448.439523270164</v>
      </c>
      <c r="L41" s="335"/>
      <c r="M41" s="336">
        <v>4000</v>
      </c>
      <c r="N41" s="272">
        <f t="shared" si="0"/>
        <v>23.862109880817542</v>
      </c>
    </row>
    <row r="42" spans="1:14">
      <c r="A42" s="113" t="s">
        <v>294</v>
      </c>
      <c r="B42" s="874" t="str">
        <f>VLOOKUP(A42,EQUIPOS!A12:D156,3,FALSE)</f>
        <v>Puente grúa</v>
      </c>
      <c r="C42" s="875"/>
      <c r="D42" s="875"/>
      <c r="E42" s="875"/>
      <c r="F42" s="875"/>
      <c r="G42" s="875"/>
      <c r="H42" s="876"/>
      <c r="I42" s="421"/>
      <c r="J42" s="422"/>
      <c r="K42" s="269">
        <f>VLOOKUP(A42,EQUIPOS!A12:D169,4,FALSE)</f>
        <v>718864.07329763798</v>
      </c>
      <c r="L42" s="335"/>
      <c r="M42" s="336">
        <v>40000</v>
      </c>
      <c r="N42" s="272">
        <f t="shared" si="0"/>
        <v>17.97160183244095</v>
      </c>
    </row>
    <row r="43" spans="1:14">
      <c r="A43" s="113" t="s">
        <v>334</v>
      </c>
      <c r="B43" s="874" t="str">
        <f>VLOOKUP(A43,EQUIPOS!A13:D157,3,FALSE)</f>
        <v>Taladro industrial</v>
      </c>
      <c r="C43" s="875"/>
      <c r="D43" s="875"/>
      <c r="E43" s="875"/>
      <c r="F43" s="875"/>
      <c r="G43" s="875"/>
      <c r="H43" s="876"/>
      <c r="I43" s="421"/>
      <c r="J43" s="422"/>
      <c r="K43" s="269">
        <f>VLOOKUP(A43,EQUIPOS!A13:D170,4,FALSE)</f>
        <v>4536.7677471451325</v>
      </c>
      <c r="L43" s="335"/>
      <c r="M43" s="336">
        <v>40</v>
      </c>
      <c r="N43" s="272">
        <f t="shared" si="0"/>
        <v>113.41919367862832</v>
      </c>
    </row>
    <row r="44" spans="1:14">
      <c r="B44" s="874"/>
      <c r="C44" s="875"/>
      <c r="D44" s="875"/>
      <c r="E44" s="875"/>
      <c r="F44" s="875"/>
      <c r="G44" s="875"/>
      <c r="H44" s="876"/>
      <c r="I44" s="36"/>
      <c r="J44" s="37"/>
      <c r="K44" s="269"/>
      <c r="L44" s="276"/>
      <c r="M44" s="336"/>
      <c r="N44" s="272"/>
    </row>
    <row r="45" spans="1:14">
      <c r="B45" s="320"/>
      <c r="C45" s="321"/>
      <c r="D45" s="321"/>
      <c r="E45" s="321"/>
      <c r="F45" s="323"/>
      <c r="G45" s="323"/>
      <c r="H45" s="125"/>
      <c r="I45" s="36"/>
      <c r="J45" s="37"/>
      <c r="K45" s="269"/>
      <c r="L45" s="276"/>
      <c r="M45" s="277"/>
      <c r="N45" s="273"/>
    </row>
    <row r="46" spans="1:14">
      <c r="B46" s="882" t="s">
        <v>952</v>
      </c>
      <c r="C46" s="883"/>
      <c r="D46" s="883"/>
      <c r="E46" s="38"/>
      <c r="F46" s="39"/>
      <c r="G46" s="39"/>
      <c r="H46" s="40"/>
      <c r="I46" s="36"/>
      <c r="J46" s="37"/>
      <c r="K46" s="279"/>
      <c r="L46" s="276"/>
      <c r="M46" s="401">
        <v>0.1</v>
      </c>
      <c r="N46" s="344">
        <f>N83*M46</f>
        <v>201.60799618480041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SUM(N36:N46)</f>
        <v>2272.4415732879297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27256.401400056926</v>
      </c>
      <c r="N53" s="272">
        <f t="shared" ref="N53:N58" si="1">K53*M53</f>
        <v>136.28200700028464</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5472.2610232718871</v>
      </c>
      <c r="N54" s="272">
        <f t="shared" si="1"/>
        <v>27.361305116359436</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9480.0206953902361</v>
      </c>
      <c r="N55" s="272">
        <f t="shared" si="1"/>
        <v>47.40010347695118</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10627.973647886922</v>
      </c>
      <c r="N56" s="272">
        <f t="shared" si="1"/>
        <v>106.27973647886922</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23330.421839103012</v>
      </c>
      <c r="N57" s="272">
        <f t="shared" si="1"/>
        <v>233.30421839103013</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3942.2328450352011</v>
      </c>
      <c r="N58" s="272">
        <f t="shared" si="1"/>
        <v>3942.2328450352011</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5" t="s">
        <v>953</v>
      </c>
      <c r="C61" s="826"/>
      <c r="D61" s="826"/>
      <c r="E61" s="826"/>
      <c r="F61" s="826"/>
      <c r="G61" s="826"/>
      <c r="H61" s="826"/>
      <c r="I61" s="826"/>
      <c r="J61" s="826"/>
      <c r="K61" s="826"/>
      <c r="L61" s="826"/>
      <c r="M61" s="827"/>
      <c r="N61" s="394">
        <f>SUM(N53:N60)</f>
        <v>4492.8602154986957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B66" s="46"/>
      <c r="C66" s="317"/>
      <c r="D66" s="317"/>
      <c r="E66" s="317"/>
      <c r="F66" s="317"/>
      <c r="G66" s="31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311"/>
      <c r="I68" s="279"/>
      <c r="J68" s="286"/>
      <c r="K68" s="279"/>
      <c r="L68" s="912"/>
      <c r="M68" s="913"/>
      <c r="N68" s="287"/>
    </row>
    <row r="69" spans="1:15">
      <c r="B69" s="46"/>
      <c r="C69" s="47"/>
      <c r="D69" s="47"/>
      <c r="E69" s="47"/>
      <c r="F69" s="47"/>
      <c r="G69" s="47"/>
      <c r="H69" s="311"/>
      <c r="I69" s="279"/>
      <c r="J69" s="286"/>
      <c r="K69" s="279"/>
      <c r="L69" s="912"/>
      <c r="M69" s="913"/>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901"/>
      <c r="C82" s="902" t="e">
        <f>VLOOKUP(B82,'MANO DE OBRA'!B12:E73,3,FALSE)</f>
        <v>#N/A</v>
      </c>
      <c r="D82" s="902" t="e">
        <f>VLOOKUP(C82,'MANO DE OBRA'!C12:F73,3,FALSE)</f>
        <v>#N/A</v>
      </c>
      <c r="E82" s="902" t="e">
        <f>VLOOKUP(D82,'MANO DE OBRA'!D12:G73,3,FALSE)</f>
        <v>#N/A</v>
      </c>
      <c r="F82" s="902" t="e">
        <f>VLOOKUP(E82,'MANO DE OBRA'!E12:H73,3,FALSE)</f>
        <v>#N/A</v>
      </c>
      <c r="G82" s="902" t="e">
        <f>VLOOKUP(F82,'MANO DE OBRA'!F12:I73,3,FALSE)</f>
        <v>#N/A</v>
      </c>
      <c r="H82" s="902" t="e">
        <f>VLOOKUP(G82,'MANO DE OBRA'!G12:J73,3,FALSE)</f>
        <v>#N/A</v>
      </c>
      <c r="I82" s="470"/>
      <c r="J82" s="471"/>
      <c r="K82" s="474"/>
      <c r="L82" s="475"/>
      <c r="M82" s="476"/>
      <c r="N82" s="440"/>
    </row>
    <row r="83" spans="1:14" ht="15.75" thickBot="1">
      <c r="B83" s="914" t="s">
        <v>953</v>
      </c>
      <c r="C83" s="868"/>
      <c r="D83" s="868"/>
      <c r="E83" s="868"/>
      <c r="F83" s="868"/>
      <c r="G83" s="868"/>
      <c r="H83" s="868"/>
      <c r="I83" s="868"/>
      <c r="J83" s="868"/>
      <c r="K83" s="868"/>
      <c r="L83" s="868"/>
      <c r="M83" s="869"/>
      <c r="N83" s="460">
        <f>SUM(N77:N82)</f>
        <v>2016.0799618480041</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8781.3817506346295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1756.276350126926</v>
      </c>
      <c r="M90" s="861"/>
      <c r="N90" s="51"/>
    </row>
    <row r="91" spans="1:14">
      <c r="B91" s="89" t="s">
        <v>973</v>
      </c>
      <c r="C91" s="90"/>
      <c r="D91" s="90"/>
      <c r="E91" s="90"/>
      <c r="F91" s="90"/>
      <c r="G91" s="90"/>
      <c r="H91" s="90"/>
      <c r="I91" s="87"/>
      <c r="J91" s="88"/>
      <c r="K91" s="304">
        <v>0.05</v>
      </c>
      <c r="L91" s="860">
        <f>N85*K91</f>
        <v>439.0690875317315</v>
      </c>
      <c r="M91" s="861"/>
      <c r="N91" s="51"/>
    </row>
    <row r="92" spans="1:14" ht="15.75" thickBot="1">
      <c r="B92" s="91" t="s">
        <v>974</v>
      </c>
      <c r="C92" s="92"/>
      <c r="D92" s="92"/>
      <c r="E92" s="92"/>
      <c r="F92" s="92"/>
      <c r="G92" s="92"/>
      <c r="H92" s="92"/>
      <c r="I92" s="93"/>
      <c r="J92" s="94"/>
      <c r="K92" s="305">
        <v>0.05</v>
      </c>
      <c r="L92" s="862">
        <f>N85*K92</f>
        <v>439.0690875317315</v>
      </c>
      <c r="M92" s="863"/>
      <c r="N92" s="51"/>
    </row>
    <row r="93" spans="1:14" ht="15.75" thickBot="1">
      <c r="B93" s="825" t="s">
        <v>953</v>
      </c>
      <c r="C93" s="826"/>
      <c r="D93" s="826"/>
      <c r="E93" s="826"/>
      <c r="F93" s="826"/>
      <c r="G93" s="826"/>
      <c r="H93" s="826"/>
      <c r="I93" s="826"/>
      <c r="J93" s="826"/>
      <c r="K93" s="826"/>
      <c r="L93" s="826"/>
      <c r="M93" s="827"/>
      <c r="N93" s="52">
        <f>L90+L91+L92</f>
        <v>2634.4145251903888</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11415.796275825018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7"/>
      <c r="J36" s="268"/>
      <c r="K36" s="269">
        <f>VLOOKUP(A36,EQUIPOS!A6:D163,4,FALSE)</f>
        <v>5754.0320380458079</v>
      </c>
      <c r="L36" s="270"/>
      <c r="M36" s="336">
        <v>40</v>
      </c>
      <c r="N36" s="272">
        <f t="shared" ref="N36:N41" si="0">K36/M36</f>
        <v>143.8508009511452</v>
      </c>
    </row>
    <row r="37" spans="1:14">
      <c r="A37" s="113" t="s">
        <v>334</v>
      </c>
      <c r="B37" s="874" t="str">
        <f>VLOOKUP(A37,EQUIPOS!A7:D154,3,FALSE)</f>
        <v>Taladro industrial</v>
      </c>
      <c r="C37" s="875"/>
      <c r="D37" s="875"/>
      <c r="E37" s="875"/>
      <c r="F37" s="875"/>
      <c r="G37" s="875"/>
      <c r="H37" s="876"/>
      <c r="I37" s="421"/>
      <c r="J37" s="422"/>
      <c r="K37" s="269">
        <f>VLOOKUP(A37,EQUIPOS!A7:D164,4,FALSE)</f>
        <v>4536.7677471451325</v>
      </c>
      <c r="L37" s="335"/>
      <c r="M37" s="336">
        <v>40</v>
      </c>
      <c r="N37" s="272">
        <f t="shared" si="0"/>
        <v>113.41919367862832</v>
      </c>
    </row>
    <row r="38" spans="1:14">
      <c r="A38" s="113" t="s">
        <v>195</v>
      </c>
      <c r="B38" s="874" t="str">
        <f>VLOOKUP(A38,EQUIPOS!A8:D154,3,FALSE)</f>
        <v xml:space="preserve">Equipo de oxicorte, Capacidad de corte: hasta 6´´ (152mm) </v>
      </c>
      <c r="C38" s="875"/>
      <c r="D38" s="875"/>
      <c r="E38" s="875"/>
      <c r="F38" s="875"/>
      <c r="G38" s="875"/>
      <c r="H38" s="876"/>
      <c r="I38" s="421"/>
      <c r="J38" s="422"/>
      <c r="K38" s="269">
        <f>VLOOKUP(A38,EQUIPOS!A8:D165,4,FALSE)</f>
        <v>4431.6557888779435</v>
      </c>
      <c r="L38" s="335"/>
      <c r="M38" s="336">
        <v>40</v>
      </c>
      <c r="N38" s="272">
        <f t="shared" si="0"/>
        <v>110.79139472194859</v>
      </c>
    </row>
    <row r="39" spans="1:14">
      <c r="A39" s="113" t="s">
        <v>204</v>
      </c>
      <c r="B39" s="874" t="str">
        <f>VLOOKUP(A39,EQUIPOS!A9:D154,3,FALSE)</f>
        <v xml:space="preserve">Equipo de soldadura 250 AMP
</v>
      </c>
      <c r="C39" s="875"/>
      <c r="D39" s="875"/>
      <c r="E39" s="875"/>
      <c r="F39" s="875"/>
      <c r="G39" s="875"/>
      <c r="H39" s="876"/>
      <c r="I39" s="421"/>
      <c r="J39" s="422"/>
      <c r="K39" s="269">
        <f>VLOOKUP(A39,EQUIPOS!A9:D166,4,FALSE)</f>
        <v>10151.780743611755</v>
      </c>
      <c r="L39" s="335"/>
      <c r="M39" s="336">
        <v>40</v>
      </c>
      <c r="N39" s="272">
        <f t="shared" si="0"/>
        <v>253.79451859029388</v>
      </c>
    </row>
    <row r="40" spans="1:14">
      <c r="A40" s="113" t="s">
        <v>208</v>
      </c>
      <c r="B40" s="874" t="str">
        <f>VLOOKUP(A40,EQUIPOS!A10:D154,3,FALSE)</f>
        <v>Equipo de soldadura 400</v>
      </c>
      <c r="C40" s="875"/>
      <c r="D40" s="875"/>
      <c r="E40" s="875"/>
      <c r="F40" s="875"/>
      <c r="G40" s="875"/>
      <c r="H40" s="876"/>
      <c r="I40" s="421"/>
      <c r="J40" s="422"/>
      <c r="K40" s="269">
        <f>VLOOKUP(A40,EQUIPOS!A10:D167,4,FALSE)</f>
        <v>30448.560814172863</v>
      </c>
      <c r="L40" s="335"/>
      <c r="M40" s="336">
        <v>40</v>
      </c>
      <c r="N40" s="272">
        <f t="shared" si="0"/>
        <v>761.21402035432152</v>
      </c>
    </row>
    <row r="41" spans="1:14">
      <c r="A41" s="113" t="s">
        <v>210</v>
      </c>
      <c r="B41" s="874" t="str">
        <f>VLOOKUP(A41,EQUIPOS!A11:D155,3,FALSE)</f>
        <v>Equipo de soldadura 600</v>
      </c>
      <c r="C41" s="875"/>
      <c r="D41" s="875"/>
      <c r="E41" s="875"/>
      <c r="F41" s="875"/>
      <c r="G41" s="875"/>
      <c r="H41" s="876"/>
      <c r="I41" s="421"/>
      <c r="J41" s="422"/>
      <c r="K41" s="269">
        <f>VLOOKUP(A41,EQUIPOS!A11:D168,4,FALSE)</f>
        <v>25837.19748374134</v>
      </c>
      <c r="L41" s="335"/>
      <c r="M41" s="336">
        <v>40</v>
      </c>
      <c r="N41" s="272">
        <f t="shared" si="0"/>
        <v>645.92993709353345</v>
      </c>
    </row>
    <row r="42" spans="1:14">
      <c r="B42" s="874"/>
      <c r="C42" s="875"/>
      <c r="D42" s="875"/>
      <c r="E42" s="875"/>
      <c r="F42" s="875"/>
      <c r="G42" s="875"/>
      <c r="H42" s="876"/>
      <c r="I42" s="36"/>
      <c r="J42" s="37"/>
      <c r="K42" s="269"/>
      <c r="L42" s="276"/>
      <c r="M42" s="336"/>
      <c r="N42" s="272"/>
    </row>
    <row r="43" spans="1:14">
      <c r="B43" s="320"/>
      <c r="C43" s="321"/>
      <c r="D43" s="321"/>
      <c r="E43" s="321"/>
      <c r="F43" s="323"/>
      <c r="G43" s="323"/>
      <c r="H43" s="125"/>
      <c r="I43" s="36"/>
      <c r="J43" s="37"/>
      <c r="K43" s="269"/>
      <c r="L43" s="276"/>
      <c r="M43" s="277"/>
      <c r="N43" s="273"/>
    </row>
    <row r="44" spans="1:14">
      <c r="B44" s="882" t="s">
        <v>952</v>
      </c>
      <c r="C44" s="883"/>
      <c r="D44" s="883"/>
      <c r="E44" s="38"/>
      <c r="F44" s="39"/>
      <c r="G44" s="39"/>
      <c r="H44" s="40"/>
      <c r="I44" s="36"/>
      <c r="J44" s="37"/>
      <c r="K44" s="279"/>
      <c r="L44" s="276"/>
      <c r="M44" s="401">
        <v>0.05</v>
      </c>
      <c r="N44" s="344">
        <f>N81*M44</f>
        <v>100.80399809240021</v>
      </c>
    </row>
    <row r="45" spans="1:14" ht="15.75" thickBot="1">
      <c r="B45" s="874"/>
      <c r="C45" s="875"/>
      <c r="D45" s="875"/>
      <c r="E45" s="875"/>
      <c r="F45" s="875"/>
      <c r="G45" s="875"/>
      <c r="H45" s="876"/>
      <c r="I45" s="884"/>
      <c r="J45" s="885"/>
      <c r="K45" s="41"/>
      <c r="L45" s="886"/>
      <c r="M45" s="887"/>
      <c r="N45" s="105"/>
    </row>
    <row r="46" spans="1:14" ht="15.75" thickBot="1">
      <c r="B46" s="825" t="s">
        <v>953</v>
      </c>
      <c r="C46" s="826"/>
      <c r="D46" s="826"/>
      <c r="E46" s="826"/>
      <c r="F46" s="826"/>
      <c r="G46" s="826"/>
      <c r="H46" s="826"/>
      <c r="I46" s="826"/>
      <c r="J46" s="826"/>
      <c r="K46" s="826"/>
      <c r="L46" s="826"/>
      <c r="M46" s="827"/>
      <c r="N46" s="394">
        <f>SUM(N36:N44)</f>
        <v>2129.8038634822715</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0" t="s">
        <v>944</v>
      </c>
      <c r="C50" s="871"/>
      <c r="D50" s="871"/>
      <c r="E50" s="871"/>
      <c r="F50" s="871"/>
      <c r="G50" s="871"/>
      <c r="H50" s="871"/>
      <c r="I50" s="905"/>
      <c r="J50" s="315" t="s">
        <v>945</v>
      </c>
      <c r="K50" s="85" t="s">
        <v>946</v>
      </c>
      <c r="L50" s="906" t="s">
        <v>955</v>
      </c>
      <c r="M50" s="905"/>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27256.401400056926</v>
      </c>
      <c r="N51" s="272">
        <f t="shared" ref="N51:N56" si="1">K51*M51</f>
        <v>136.28200700028464</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5472.2610232718871</v>
      </c>
      <c r="N52" s="272">
        <f t="shared" si="1"/>
        <v>27.361305116359436</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9480.0206953902361</v>
      </c>
      <c r="N53" s="272">
        <f t="shared" si="1"/>
        <v>47.40010347695118</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10627.973647886922</v>
      </c>
      <c r="N54" s="272">
        <f t="shared" si="1"/>
        <v>106.27973647886922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23330.421839103012</v>
      </c>
      <c r="N55" s="272">
        <f t="shared" si="1"/>
        <v>233.30421839103013</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3942.2328450352011</v>
      </c>
      <c r="N56" s="272">
        <f t="shared" si="1"/>
        <v>3942.2328450352011</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SUM(N51:N58)</f>
        <v>4492.8602154986957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B64" s="46"/>
      <c r="C64" s="317"/>
      <c r="D64" s="317"/>
      <c r="E64" s="317"/>
      <c r="F64" s="317"/>
      <c r="G64" s="317"/>
      <c r="H64" s="311"/>
      <c r="I64" s="279"/>
      <c r="J64" s="286"/>
      <c r="K64" s="279"/>
      <c r="L64" s="912"/>
      <c r="M64" s="913"/>
      <c r="N64" s="287"/>
    </row>
    <row r="65" spans="1:15">
      <c r="B65" s="46"/>
      <c r="C65" s="47"/>
      <c r="D65" s="47"/>
      <c r="E65" s="47"/>
      <c r="F65" s="47"/>
      <c r="G65" s="47"/>
      <c r="H65" s="311"/>
      <c r="I65" s="279"/>
      <c r="J65" s="286"/>
      <c r="K65" s="279"/>
      <c r="L65" s="912"/>
      <c r="M65" s="913"/>
      <c r="N65" s="287"/>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901"/>
      <c r="C80" s="902"/>
      <c r="D80" s="902"/>
      <c r="E80" s="902"/>
      <c r="F80" s="902"/>
      <c r="G80" s="902"/>
      <c r="H80" s="902"/>
      <c r="I80" s="470"/>
      <c r="J80" s="471"/>
      <c r="K80" s="472"/>
      <c r="L80" s="475"/>
      <c r="M80" s="476"/>
      <c r="N80" s="440"/>
    </row>
    <row r="81" spans="1:14" ht="15.75" thickBot="1">
      <c r="B81" s="914" t="s">
        <v>953</v>
      </c>
      <c r="C81" s="868"/>
      <c r="D81" s="868"/>
      <c r="E81" s="868"/>
      <c r="F81" s="868"/>
      <c r="G81" s="868"/>
      <c r="H81" s="868"/>
      <c r="I81" s="868"/>
      <c r="J81" s="868"/>
      <c r="K81" s="868"/>
      <c r="L81" s="868"/>
      <c r="M81" s="869"/>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8638.7440408289713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1727.7488081657943</v>
      </c>
      <c r="M88" s="861"/>
      <c r="N88" s="51"/>
    </row>
    <row r="89" spans="1:14">
      <c r="B89" s="89" t="s">
        <v>973</v>
      </c>
      <c r="C89" s="90"/>
      <c r="D89" s="90"/>
      <c r="E89" s="90"/>
      <c r="F89" s="90"/>
      <c r="G89" s="90"/>
      <c r="H89" s="90"/>
      <c r="I89" s="87"/>
      <c r="J89" s="88"/>
      <c r="K89" s="304">
        <v>0.05</v>
      </c>
      <c r="L89" s="860">
        <f>N83*K89</f>
        <v>431.93720204144859</v>
      </c>
      <c r="M89" s="861"/>
      <c r="N89" s="51"/>
    </row>
    <row r="90" spans="1:14" ht="15.75" thickBot="1">
      <c r="B90" s="91" t="s">
        <v>974</v>
      </c>
      <c r="C90" s="92"/>
      <c r="D90" s="92"/>
      <c r="E90" s="92"/>
      <c r="F90" s="92"/>
      <c r="G90" s="92"/>
      <c r="H90" s="92"/>
      <c r="I90" s="93"/>
      <c r="J90" s="94"/>
      <c r="K90" s="305">
        <v>0.05</v>
      </c>
      <c r="L90" s="862">
        <f>N83*K90</f>
        <v>431.93720204144859</v>
      </c>
      <c r="M90" s="863"/>
      <c r="N90" s="51"/>
    </row>
    <row r="91" spans="1:14" ht="15.75" thickBot="1">
      <c r="B91" s="825" t="s">
        <v>953</v>
      </c>
      <c r="C91" s="826"/>
      <c r="D91" s="826"/>
      <c r="E91" s="826"/>
      <c r="F91" s="826"/>
      <c r="G91" s="826"/>
      <c r="H91" s="826"/>
      <c r="I91" s="826"/>
      <c r="J91" s="826"/>
      <c r="K91" s="826"/>
      <c r="L91" s="826"/>
      <c r="M91" s="827"/>
      <c r="N91" s="52">
        <f>L88+L89+L90</f>
        <v>2591.6232122486913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11230.367253077662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2">
        <f>VLOOKUP(A61,TRANSPORTE!A3:D117,4,FALSE)</f>
        <v>104.00978210733847</v>
      </c>
      <c r="M61" s="913"/>
      <c r="N61" s="287">
        <f>K61*L61</f>
        <v>104.00978210733847</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104.00978210733847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60"/>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104.00978210733847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20.801956421467693</v>
      </c>
      <c r="M85" s="861"/>
      <c r="N85" s="51"/>
    </row>
    <row r="86" spans="1:14">
      <c r="B86" s="89" t="s">
        <v>973</v>
      </c>
      <c r="C86" s="90"/>
      <c r="D86" s="90"/>
      <c r="E86" s="90"/>
      <c r="F86" s="90"/>
      <c r="G86" s="90"/>
      <c r="H86" s="90"/>
      <c r="I86" s="87"/>
      <c r="J86" s="88"/>
      <c r="K86" s="304">
        <v>0.05</v>
      </c>
      <c r="L86" s="860">
        <f>N80*K86</f>
        <v>5.2004891053669233</v>
      </c>
      <c r="M86" s="861"/>
      <c r="N86" s="51"/>
    </row>
    <row r="87" spans="1:14" ht="15.75" thickBot="1">
      <c r="B87" s="91" t="s">
        <v>974</v>
      </c>
      <c r="C87" s="92"/>
      <c r="D87" s="92"/>
      <c r="E87" s="92"/>
      <c r="F87" s="92"/>
      <c r="G87" s="92"/>
      <c r="H87" s="92"/>
      <c r="I87" s="93"/>
      <c r="J87" s="94"/>
      <c r="K87" s="305">
        <v>0.05</v>
      </c>
      <c r="L87" s="862">
        <f>N80*K87</f>
        <v>5.2004891053669233</v>
      </c>
      <c r="M87" s="863"/>
      <c r="N87" s="51"/>
    </row>
    <row r="88" spans="1:14" ht="15.75" thickBot="1">
      <c r="B88" s="825" t="s">
        <v>953</v>
      </c>
      <c r="C88" s="826"/>
      <c r="D88" s="826"/>
      <c r="E88" s="826"/>
      <c r="F88" s="826"/>
      <c r="G88" s="826"/>
      <c r="H88" s="826"/>
      <c r="I88" s="826"/>
      <c r="J88" s="826"/>
      <c r="K88" s="826"/>
      <c r="L88" s="826"/>
      <c r="M88" s="827"/>
      <c r="N88" s="52">
        <f>L85+L86+L87</f>
        <v>31.20293463220154</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52">
        <f>N80+N88</f>
        <v>135.21271673954001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7"/>
      <c r="J36" s="268"/>
      <c r="K36" s="269">
        <f>VLOOKUP(A36,EQUIPOS!A6:D163,4,FALSE)</f>
        <v>5754.0320380458079</v>
      </c>
      <c r="L36" s="270"/>
      <c r="M36" s="336">
        <v>40</v>
      </c>
      <c r="N36" s="272">
        <f t="shared" ref="N36:N41" si="0">K36/M36</f>
        <v>143.8508009511452</v>
      </c>
    </row>
    <row r="37" spans="1:14">
      <c r="A37" s="113" t="s">
        <v>195</v>
      </c>
      <c r="B37" s="874" t="str">
        <f>VLOOKUP(A37,EQUIPOS!A7:D154,3,FALSE)</f>
        <v xml:space="preserve">Equipo de oxicorte, Capacidad de corte: hasta 6´´ (152mm) </v>
      </c>
      <c r="C37" s="875"/>
      <c r="D37" s="875"/>
      <c r="E37" s="875"/>
      <c r="F37" s="875"/>
      <c r="G37" s="875"/>
      <c r="H37" s="876"/>
      <c r="I37" s="421"/>
      <c r="J37" s="422"/>
      <c r="K37" s="269">
        <f>VLOOKUP(A37,EQUIPOS!A7:D164,4,FALSE)</f>
        <v>4431.6557888779435</v>
      </c>
      <c r="L37" s="335"/>
      <c r="M37" s="336">
        <v>400</v>
      </c>
      <c r="N37" s="272">
        <f t="shared" si="0"/>
        <v>11.079139472194859</v>
      </c>
    </row>
    <row r="38" spans="1:14">
      <c r="A38" s="113" t="s">
        <v>204</v>
      </c>
      <c r="B38" s="874" t="str">
        <f>VLOOKUP(A38,EQUIPOS!A8:D154,3,FALSE)</f>
        <v xml:space="preserve">Equipo de soldadura 250 AMP
</v>
      </c>
      <c r="C38" s="875"/>
      <c r="D38" s="875"/>
      <c r="E38" s="875"/>
      <c r="F38" s="875"/>
      <c r="G38" s="875"/>
      <c r="H38" s="876"/>
      <c r="I38" s="421"/>
      <c r="J38" s="422"/>
      <c r="K38" s="269">
        <f>VLOOKUP(A38,EQUIPOS!A8:D165,4,FALSE)</f>
        <v>10151.780743611755</v>
      </c>
      <c r="L38" s="335"/>
      <c r="M38" s="336">
        <v>400</v>
      </c>
      <c r="N38" s="272">
        <f t="shared" si="0"/>
        <v>25.379451859029388</v>
      </c>
    </row>
    <row r="39" spans="1:14">
      <c r="A39" s="113" t="s">
        <v>208</v>
      </c>
      <c r="B39" s="874" t="str">
        <f>VLOOKUP(A39,EQUIPOS!A9:D154,3,FALSE)</f>
        <v>Equipo de soldadura 400</v>
      </c>
      <c r="C39" s="875"/>
      <c r="D39" s="875"/>
      <c r="E39" s="875"/>
      <c r="F39" s="875"/>
      <c r="G39" s="875"/>
      <c r="H39" s="876"/>
      <c r="I39" s="421"/>
      <c r="J39" s="422"/>
      <c r="K39" s="269">
        <f>VLOOKUP(A39,EQUIPOS!A9:D166,4,FALSE)</f>
        <v>30448.560814172863</v>
      </c>
      <c r="L39" s="335"/>
      <c r="M39" s="336">
        <v>400</v>
      </c>
      <c r="N39" s="272">
        <f t="shared" si="0"/>
        <v>76.121402035432155</v>
      </c>
    </row>
    <row r="40" spans="1:14">
      <c r="A40" s="113" t="s">
        <v>210</v>
      </c>
      <c r="B40" s="874" t="str">
        <f>VLOOKUP(A40,EQUIPOS!A10:D154,3,FALSE)</f>
        <v>Equipo de soldadura 600</v>
      </c>
      <c r="C40" s="875"/>
      <c r="D40" s="875"/>
      <c r="E40" s="875"/>
      <c r="F40" s="875"/>
      <c r="G40" s="875"/>
      <c r="H40" s="876"/>
      <c r="I40" s="421"/>
      <c r="J40" s="422"/>
      <c r="K40" s="269">
        <f>VLOOKUP(A40,EQUIPOS!A10:D167,4,FALSE)</f>
        <v>25837.19748374134</v>
      </c>
      <c r="L40" s="335"/>
      <c r="M40" s="336">
        <v>400</v>
      </c>
      <c r="N40" s="272">
        <f t="shared" si="0"/>
        <v>64.592993709353351</v>
      </c>
    </row>
    <row r="41" spans="1:14">
      <c r="A41" s="113" t="s">
        <v>243</v>
      </c>
      <c r="B41" s="874" t="str">
        <f>VLOOKUP(A41,EQUIPOS!A11:D155,3,FALSE)</f>
        <v>Grúa 10 ton</v>
      </c>
      <c r="C41" s="875"/>
      <c r="D41" s="875"/>
      <c r="E41" s="875"/>
      <c r="F41" s="875"/>
      <c r="G41" s="875"/>
      <c r="H41" s="876"/>
      <c r="I41" s="421"/>
      <c r="J41" s="422"/>
      <c r="K41" s="269">
        <f>VLOOKUP(A41,EQUIPOS!A11:D168,4,FALSE)</f>
        <v>190320.45863023639</v>
      </c>
      <c r="L41" s="335"/>
      <c r="M41" s="336">
        <v>400</v>
      </c>
      <c r="N41" s="272">
        <f t="shared" si="0"/>
        <v>475.80114657559096</v>
      </c>
    </row>
    <row r="42" spans="1:14">
      <c r="B42" s="874"/>
      <c r="C42" s="875"/>
      <c r="D42" s="875"/>
      <c r="E42" s="875"/>
      <c r="F42" s="875"/>
      <c r="G42" s="875"/>
      <c r="H42" s="876"/>
      <c r="I42" s="36"/>
      <c r="J42" s="37"/>
      <c r="K42" s="269"/>
      <c r="L42" s="276"/>
      <c r="M42" s="336"/>
      <c r="N42" s="272"/>
    </row>
    <row r="43" spans="1:14">
      <c r="B43" s="320"/>
      <c r="C43" s="321"/>
      <c r="D43" s="321"/>
      <c r="E43" s="321"/>
      <c r="F43" s="323"/>
      <c r="G43" s="323"/>
      <c r="H43" s="125"/>
      <c r="I43" s="36"/>
      <c r="J43" s="37"/>
      <c r="K43" s="269"/>
      <c r="L43" s="276"/>
      <c r="M43" s="277"/>
      <c r="N43" s="273"/>
    </row>
    <row r="44" spans="1:14">
      <c r="B44" s="882" t="s">
        <v>952</v>
      </c>
      <c r="C44" s="883"/>
      <c r="D44" s="883"/>
      <c r="E44" s="38"/>
      <c r="F44" s="39"/>
      <c r="G44" s="39"/>
      <c r="H44" s="40"/>
      <c r="I44" s="36"/>
      <c r="J44" s="37"/>
      <c r="K44" s="279"/>
      <c r="L44" s="276"/>
      <c r="M44" s="401">
        <v>0.05</v>
      </c>
      <c r="N44" s="344">
        <f>N81*M44</f>
        <v>100.80399809240021</v>
      </c>
    </row>
    <row r="45" spans="1:14" ht="15.75" thickBot="1">
      <c r="B45" s="874"/>
      <c r="C45" s="875"/>
      <c r="D45" s="875"/>
      <c r="E45" s="875"/>
      <c r="F45" s="875"/>
      <c r="G45" s="875"/>
      <c r="H45" s="876"/>
      <c r="I45" s="884"/>
      <c r="J45" s="885"/>
      <c r="K45" s="41"/>
      <c r="L45" s="886"/>
      <c r="M45" s="887"/>
      <c r="N45" s="105"/>
    </row>
    <row r="46" spans="1:14" ht="15.75" thickBot="1">
      <c r="B46" s="825" t="s">
        <v>953</v>
      </c>
      <c r="C46" s="826"/>
      <c r="D46" s="826"/>
      <c r="E46" s="826"/>
      <c r="F46" s="826"/>
      <c r="G46" s="826"/>
      <c r="H46" s="826"/>
      <c r="I46" s="826"/>
      <c r="J46" s="826"/>
      <c r="K46" s="826"/>
      <c r="L46" s="826"/>
      <c r="M46" s="827"/>
      <c r="N46" s="394">
        <f>SUM(N36:N44)</f>
        <v>897.6289326951462</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0" t="s">
        <v>944</v>
      </c>
      <c r="C50" s="871"/>
      <c r="D50" s="871"/>
      <c r="E50" s="871"/>
      <c r="F50" s="871"/>
      <c r="G50" s="871"/>
      <c r="H50" s="871"/>
      <c r="I50" s="905"/>
      <c r="J50" s="315" t="s">
        <v>945</v>
      </c>
      <c r="K50" s="85" t="s">
        <v>946</v>
      </c>
      <c r="L50" s="906" t="s">
        <v>955</v>
      </c>
      <c r="M50" s="905"/>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27256.401400056926</v>
      </c>
      <c r="N51" s="272">
        <f>K51*M51</f>
        <v>136.28200700028464</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5472.2610232718871</v>
      </c>
      <c r="N52" s="272">
        <f t="shared" ref="N52:N58" si="1">K52*M52</f>
        <v>27.361305116359436</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9480.0206953902361</v>
      </c>
      <c r="N53" s="272">
        <f t="shared" si="1"/>
        <v>47.40010347695118</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10627.973647886922</v>
      </c>
      <c r="N54" s="272">
        <f t="shared" si="1"/>
        <v>106.27973647886922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23330.421839103012</v>
      </c>
      <c r="N55" s="272">
        <f t="shared" si="1"/>
        <v>233.30421839103013</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40351.937700274</v>
      </c>
      <c r="N56" s="272">
        <f t="shared" si="1"/>
        <v>20.175968850137</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69123.479816351406</v>
      </c>
      <c r="N57" s="272">
        <f t="shared" si="1"/>
        <v>69.123479816351406</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26953.818471597217</v>
      </c>
      <c r="N58" s="272">
        <f t="shared" si="1"/>
        <v>26.953818471597216</v>
      </c>
    </row>
    <row r="59" spans="1:14" ht="15.75" thickBot="1">
      <c r="B59" s="825" t="s">
        <v>953</v>
      </c>
      <c r="C59" s="826"/>
      <c r="D59" s="826"/>
      <c r="E59" s="826"/>
      <c r="F59" s="826"/>
      <c r="G59" s="826"/>
      <c r="H59" s="826"/>
      <c r="I59" s="826"/>
      <c r="J59" s="826"/>
      <c r="K59" s="826"/>
      <c r="L59" s="826"/>
      <c r="M59" s="827"/>
      <c r="N59" s="394">
        <f>SUM(N51:N58)</f>
        <v>666.88063760158013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B64" s="46"/>
      <c r="C64" s="317"/>
      <c r="D64" s="317"/>
      <c r="E64" s="317"/>
      <c r="F64" s="317"/>
      <c r="G64" s="317"/>
      <c r="H64" s="311"/>
      <c r="I64" s="279"/>
      <c r="J64" s="286"/>
      <c r="K64" s="279"/>
      <c r="L64" s="912"/>
      <c r="M64" s="913"/>
      <c r="N64" s="287"/>
    </row>
    <row r="65" spans="1:15">
      <c r="B65" s="46"/>
      <c r="C65" s="47"/>
      <c r="D65" s="47"/>
      <c r="E65" s="47"/>
      <c r="F65" s="47"/>
      <c r="G65" s="47"/>
      <c r="H65" s="311"/>
      <c r="I65" s="279"/>
      <c r="J65" s="286"/>
      <c r="K65" s="279"/>
      <c r="L65" s="912"/>
      <c r="M65" s="913"/>
      <c r="N65" s="287"/>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901"/>
      <c r="C80" s="902"/>
      <c r="D80" s="902"/>
      <c r="E80" s="902"/>
      <c r="F80" s="902"/>
      <c r="G80" s="902"/>
      <c r="H80" s="902"/>
      <c r="I80" s="470"/>
      <c r="J80" s="471"/>
      <c r="K80" s="474"/>
      <c r="L80" s="475"/>
      <c r="M80" s="476"/>
      <c r="N80" s="395"/>
    </row>
    <row r="81" spans="1:14" ht="15.75" thickBot="1">
      <c r="B81" s="914" t="s">
        <v>953</v>
      </c>
      <c r="C81" s="868"/>
      <c r="D81" s="868"/>
      <c r="E81" s="868"/>
      <c r="F81" s="868"/>
      <c r="G81" s="868"/>
      <c r="H81" s="868"/>
      <c r="I81" s="868"/>
      <c r="J81" s="868"/>
      <c r="K81" s="868"/>
      <c r="L81" s="868"/>
      <c r="M81" s="869"/>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3580.5895321447306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716.11790642894618</v>
      </c>
      <c r="M88" s="861"/>
      <c r="N88" s="51"/>
    </row>
    <row r="89" spans="1:14">
      <c r="B89" s="89" t="s">
        <v>973</v>
      </c>
      <c r="C89" s="90"/>
      <c r="D89" s="90"/>
      <c r="E89" s="90"/>
      <c r="F89" s="90"/>
      <c r="G89" s="90"/>
      <c r="H89" s="90"/>
      <c r="I89" s="87"/>
      <c r="J89" s="88"/>
      <c r="K89" s="304">
        <v>0.05</v>
      </c>
      <c r="L89" s="860">
        <f>N83*K89</f>
        <v>179.02947660723655</v>
      </c>
      <c r="M89" s="861"/>
      <c r="N89" s="51"/>
    </row>
    <row r="90" spans="1:14" ht="15.75" thickBot="1">
      <c r="B90" s="91" t="s">
        <v>974</v>
      </c>
      <c r="C90" s="92"/>
      <c r="D90" s="92"/>
      <c r="E90" s="92"/>
      <c r="F90" s="92"/>
      <c r="G90" s="92"/>
      <c r="H90" s="92"/>
      <c r="I90" s="93"/>
      <c r="J90" s="94"/>
      <c r="K90" s="305">
        <v>0.05</v>
      </c>
      <c r="L90" s="862">
        <f>N83*K90</f>
        <v>179.02947660723655</v>
      </c>
      <c r="M90" s="863"/>
      <c r="N90" s="51"/>
    </row>
    <row r="91" spans="1:14" ht="15.75" thickBot="1">
      <c r="B91" s="825" t="s">
        <v>953</v>
      </c>
      <c r="C91" s="826"/>
      <c r="D91" s="826"/>
      <c r="E91" s="826"/>
      <c r="F91" s="826"/>
      <c r="G91" s="826"/>
      <c r="H91" s="826"/>
      <c r="I91" s="826"/>
      <c r="J91" s="826"/>
      <c r="K91" s="826"/>
      <c r="L91" s="826"/>
      <c r="M91" s="827"/>
      <c r="N91" s="52">
        <f>L88+L89+L90</f>
        <v>1074.1768596434192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4654.76639178815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42.75" customHeight="1" thickBot="1">
      <c r="A31" t="s">
        <v>1845</v>
      </c>
      <c r="B31" s="80" t="s">
        <v>1128</v>
      </c>
      <c r="C31" s="967" t="s">
        <v>2132</v>
      </c>
      <c r="D31" s="968"/>
      <c r="E31" s="968"/>
      <c r="F31" s="968"/>
      <c r="G31" s="968"/>
      <c r="H31" s="968"/>
      <c r="I31" s="968"/>
      <c r="J31" s="968"/>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188</v>
      </c>
      <c r="B36" s="874" t="str">
        <f>VLOOKUP(A36,EQUIPOS!A6:D154,3,FALSE)</f>
        <v>Diferencial</v>
      </c>
      <c r="C36" s="875"/>
      <c r="D36" s="875"/>
      <c r="E36" s="875"/>
      <c r="F36" s="875"/>
      <c r="G36" s="875"/>
      <c r="H36" s="876"/>
      <c r="I36" s="267"/>
      <c r="J36" s="268"/>
      <c r="K36" s="269">
        <f>VLOOKUP(A36,EQUIPOS!A6:D163,4,FALSE)</f>
        <v>4119.710622407576</v>
      </c>
      <c r="L36" s="270"/>
      <c r="M36" s="336">
        <v>4</v>
      </c>
      <c r="N36" s="272">
        <f>K36/M36</f>
        <v>1029.927655601894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1010.0320112950249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2039.9596668969189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448691.34859010426</v>
      </c>
      <c r="N48" s="272">
        <f>K48*M48</f>
        <v>4486.9134859010428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187355.0008997712</v>
      </c>
      <c r="N49" s="272">
        <f>K49*M49</f>
        <v>187355.0008997712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349110.19133579649</v>
      </c>
      <c r="N50" s="272">
        <f>K50*M50</f>
        <v>127425.21983756572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319267.13422323798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2">
        <f>VLOOKUP(A58,TRANSPORTE!A1:D117,4,FALSE)</f>
        <v>120.97309533675909</v>
      </c>
      <c r="M58" s="913"/>
      <c r="N58" s="287">
        <f>K58*L58</f>
        <v>33.872466694292548</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f>
        <v>33.872466694292548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331441.28646977938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66288.257293955874</v>
      </c>
      <c r="M82" s="861"/>
      <c r="N82" s="51"/>
    </row>
    <row r="83" spans="1:14">
      <c r="B83" s="89" t="s">
        <v>973</v>
      </c>
      <c r="C83" s="90"/>
      <c r="D83" s="90"/>
      <c r="E83" s="90"/>
      <c r="F83" s="90"/>
      <c r="G83" s="90"/>
      <c r="H83" s="90"/>
      <c r="I83" s="87"/>
      <c r="J83" s="88"/>
      <c r="K83" s="304">
        <v>0.05</v>
      </c>
      <c r="L83" s="860">
        <f>N77*K83</f>
        <v>16572.064323488969</v>
      </c>
      <c r="M83" s="861"/>
      <c r="N83" s="51"/>
    </row>
    <row r="84" spans="1:14" ht="15.75" thickBot="1">
      <c r="B84" s="91" t="s">
        <v>974</v>
      </c>
      <c r="C84" s="92"/>
      <c r="D84" s="92"/>
      <c r="E84" s="92"/>
      <c r="F84" s="92"/>
      <c r="G84" s="92"/>
      <c r="H84" s="92"/>
      <c r="I84" s="93"/>
      <c r="J84" s="94"/>
      <c r="K84" s="305">
        <v>0.05</v>
      </c>
      <c r="L84" s="862">
        <f>N77*K84</f>
        <v>16572.064323488969</v>
      </c>
      <c r="M84" s="863"/>
      <c r="N84" s="51"/>
    </row>
    <row r="85" spans="1:14" ht="15.75" thickBot="1">
      <c r="B85" s="825" t="s">
        <v>953</v>
      </c>
      <c r="C85" s="826"/>
      <c r="D85" s="826"/>
      <c r="E85" s="826"/>
      <c r="F85" s="826"/>
      <c r="G85" s="826"/>
      <c r="H85" s="826"/>
      <c r="I85" s="826"/>
      <c r="J85" s="826"/>
      <c r="K85" s="826"/>
      <c r="L85" s="826"/>
      <c r="M85" s="827"/>
      <c r="N85" s="52">
        <f>L82+L83+L84</f>
        <v>99432.385940933818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430873.67241071322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45" customHeight="1" thickBot="1">
      <c r="A31" t="s">
        <v>1845</v>
      </c>
      <c r="B31" s="80" t="s">
        <v>1129</v>
      </c>
      <c r="C31" s="988" t="s">
        <v>2133</v>
      </c>
      <c r="D31" s="989"/>
      <c r="E31" s="989"/>
      <c r="F31" s="989"/>
      <c r="G31" s="989"/>
      <c r="H31" s="989"/>
      <c r="I31" s="989"/>
      <c r="J31" s="989"/>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188</v>
      </c>
      <c r="B36" s="874" t="str">
        <f>VLOOKUP(A36,EQUIPOS!A6:D154,3,FALSE)</f>
        <v>Diferencial</v>
      </c>
      <c r="C36" s="875"/>
      <c r="D36" s="875"/>
      <c r="E36" s="875"/>
      <c r="F36" s="875"/>
      <c r="G36" s="875"/>
      <c r="H36" s="876"/>
      <c r="I36" s="267"/>
      <c r="J36" s="268"/>
      <c r="K36" s="269">
        <f>VLOOKUP(A36,EQUIPOS!A6:D163,4,FALSE)</f>
        <v>4119.710622407576</v>
      </c>
      <c r="L36" s="270"/>
      <c r="M36" s="441">
        <v>4</v>
      </c>
      <c r="N36" s="272">
        <f>K36/M36</f>
        <v>1029.927655601894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1010.0320112950249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2039.9596668969189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448691.34859010426</v>
      </c>
      <c r="N48" s="272">
        <f>K48*M48</f>
        <v>8973.8269718020856</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187355.0008997712</v>
      </c>
      <c r="N49" s="272">
        <f>K49*M49</f>
        <v>187355.0008997712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349110.19133579649</v>
      </c>
      <c r="N50" s="272">
        <f>K50*M50</f>
        <v>160590.6880144664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356919.51588603971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2">
        <f>VLOOKUP(A58,TRANSPORTE!A1:D117,4,FALSE)</f>
        <v>120.97309533675909</v>
      </c>
      <c r="M58" s="913"/>
      <c r="N58" s="287">
        <f>K58*L58</f>
        <v>33.872466694292548</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f>
        <v>33.872466694292548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369093.66813258111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73818.73362651623</v>
      </c>
      <c r="M82" s="861"/>
      <c r="N82" s="51"/>
    </row>
    <row r="83" spans="1:14">
      <c r="B83" s="89" t="s">
        <v>973</v>
      </c>
      <c r="C83" s="90"/>
      <c r="D83" s="90"/>
      <c r="E83" s="90"/>
      <c r="F83" s="90"/>
      <c r="G83" s="90"/>
      <c r="H83" s="90"/>
      <c r="I83" s="87"/>
      <c r="J83" s="88"/>
      <c r="K83" s="304">
        <v>0.05</v>
      </c>
      <c r="L83" s="860">
        <f>N77*K83</f>
        <v>18454.683406629058</v>
      </c>
      <c r="M83" s="861"/>
      <c r="N83" s="51"/>
    </row>
    <row r="84" spans="1:14" ht="15.75" thickBot="1">
      <c r="B84" s="91" t="s">
        <v>974</v>
      </c>
      <c r="C84" s="92"/>
      <c r="D84" s="92"/>
      <c r="E84" s="92"/>
      <c r="F84" s="92"/>
      <c r="G84" s="92"/>
      <c r="H84" s="92"/>
      <c r="I84" s="93"/>
      <c r="J84" s="94"/>
      <c r="K84" s="305">
        <v>0.05</v>
      </c>
      <c r="L84" s="862">
        <f>N77*K84</f>
        <v>18454.683406629058</v>
      </c>
      <c r="M84" s="863"/>
      <c r="N84" s="51"/>
    </row>
    <row r="85" spans="1:14" ht="15.75" thickBot="1">
      <c r="B85" s="825" t="s">
        <v>953</v>
      </c>
      <c r="C85" s="826"/>
      <c r="D85" s="826"/>
      <c r="E85" s="826"/>
      <c r="F85" s="826"/>
      <c r="G85" s="826"/>
      <c r="H85" s="826"/>
      <c r="I85" s="826"/>
      <c r="J85" s="826"/>
      <c r="K85" s="826"/>
      <c r="L85" s="826"/>
      <c r="M85" s="827"/>
      <c r="N85" s="52">
        <f>L82+L83+L84</f>
        <v>110728.10043977435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479821.76857235545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310</v>
      </c>
      <c r="B36" s="874" t="str">
        <f>VLOOKUP(A36,EQUIPOS!A6:D154,3,FALSE)</f>
        <v>Retroexcavadora A25C</v>
      </c>
      <c r="C36" s="875"/>
      <c r="D36" s="875"/>
      <c r="E36" s="875"/>
      <c r="F36" s="875"/>
      <c r="G36" s="875"/>
      <c r="H36" s="876"/>
      <c r="I36" s="267"/>
      <c r="J36" s="268"/>
      <c r="K36" s="269">
        <f>VLOOKUP(A36,EQUIPOS!A6:D163,4,FALSE)</f>
        <v>195840.53179342943</v>
      </c>
      <c r="L36" s="270"/>
      <c r="M36" s="336">
        <v>3</v>
      </c>
      <c r="N36" s="272">
        <f>K36/M36</f>
        <v>65280.177264476479</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1346.7093483933668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66626.886612869843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448691.34859010426</v>
      </c>
      <c r="N48" s="272">
        <f>K48*M48</f>
        <v>8973.8269718020856</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31245.270665668868</v>
      </c>
      <c r="N49" s="272">
        <f>K49*M49</f>
        <v>14372.82450620768</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673090.18841769651</v>
      </c>
      <c r="N50" s="272">
        <f>K50*M50</f>
        <v>673090.18841769651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696436.83989570627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2">
        <f>VLOOKUP(A58,TRANSPORTE!A1:D117,4,FALSE)</f>
        <v>120.97309533675909</v>
      </c>
      <c r="M58" s="913"/>
      <c r="N58" s="287">
        <f>K58*L58</f>
        <v>33.872466694292548</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2">
        <f>VLOOKUP(A59,TRANSPORTE!A1:D117,4,FALSE)</f>
        <v>1246.4241458005358</v>
      </c>
      <c r="M59" s="913"/>
      <c r="N59" s="287">
        <f>K59*L59</f>
        <v>573.35510706824653</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607.22757376253912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13467.093483933666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777138.04756627232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155427.60951325446</v>
      </c>
      <c r="M82" s="861"/>
      <c r="N82" s="51"/>
    </row>
    <row r="83" spans="1:14">
      <c r="B83" s="89" t="s">
        <v>973</v>
      </c>
      <c r="C83" s="90"/>
      <c r="D83" s="90"/>
      <c r="E83" s="90"/>
      <c r="F83" s="90"/>
      <c r="G83" s="90"/>
      <c r="H83" s="90"/>
      <c r="I83" s="87"/>
      <c r="J83" s="88"/>
      <c r="K83" s="304">
        <v>0.05</v>
      </c>
      <c r="L83" s="860">
        <f>N77*K83</f>
        <v>38856.902378313614</v>
      </c>
      <c r="M83" s="861"/>
      <c r="N83" s="51"/>
    </row>
    <row r="84" spans="1:14" ht="15.75" thickBot="1">
      <c r="B84" s="91" t="s">
        <v>974</v>
      </c>
      <c r="C84" s="92"/>
      <c r="D84" s="92"/>
      <c r="E84" s="92"/>
      <c r="F84" s="92"/>
      <c r="G84" s="92"/>
      <c r="H84" s="92"/>
      <c r="I84" s="93"/>
      <c r="J84" s="94"/>
      <c r="K84" s="305">
        <v>0.05</v>
      </c>
      <c r="L84" s="862">
        <f>N77*K84</f>
        <v>38856.902378313614</v>
      </c>
      <c r="M84" s="863"/>
      <c r="N84" s="51"/>
    </row>
    <row r="85" spans="1:14" ht="15.75" thickBot="1">
      <c r="B85" s="825" t="s">
        <v>953</v>
      </c>
      <c r="C85" s="826"/>
      <c r="D85" s="826"/>
      <c r="E85" s="826"/>
      <c r="F85" s="826"/>
      <c r="G85" s="826"/>
      <c r="H85" s="826"/>
      <c r="I85" s="826"/>
      <c r="J85" s="826"/>
      <c r="K85" s="826"/>
      <c r="L85" s="826"/>
      <c r="M85" s="827"/>
      <c r="N85" s="52">
        <f>L82+L83+L84</f>
        <v>233141.4142698817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1010279.461836154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8453.0358696807289</v>
      </c>
      <c r="L36" s="270"/>
      <c r="M36" s="336">
        <v>0.5</v>
      </c>
      <c r="N36" s="272">
        <f>K36/M36</f>
        <v>16906.071739361458</v>
      </c>
    </row>
    <row r="37" spans="1:14">
      <c r="A37" s="113" t="s">
        <v>320</v>
      </c>
      <c r="B37" s="874" t="str">
        <f>VLOOKUP(A37,EQUIPOS!A7:D154,3,FALSE)</f>
        <v>Retroexcavadora sobre llantas, motor 62HP, Profundidad de excavación de 5.41 metros.</v>
      </c>
      <c r="C37" s="875"/>
      <c r="D37" s="875"/>
      <c r="E37" s="875"/>
      <c r="F37" s="875"/>
      <c r="G37" s="875"/>
      <c r="H37" s="876"/>
      <c r="I37" s="421"/>
      <c r="J37" s="422"/>
      <c r="K37" s="269">
        <f>VLOOKUP(A37,EQUIPOS!A7:D164,4,FALSE)</f>
        <v>141087.37366121745</v>
      </c>
      <c r="L37" s="335"/>
      <c r="M37" s="336">
        <v>1.5</v>
      </c>
      <c r="N37" s="272">
        <f>K37/M37</f>
        <v>94058.249107478303</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2693.4186967867336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113657.73954362649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31245.270665668868</v>
      </c>
      <c r="N48" s="272">
        <f>K48*M48</f>
        <v>18122.256986087941</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227726.34221840621</v>
      </c>
      <c r="N49" s="272">
        <f>K49*M49</f>
        <v>227726.34221840621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245848.59920449415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2">
        <f>VLOOKUP(A58,TRANSPORTE!A1:D117,4,FALSE)</f>
        <v>1264.0361177439634</v>
      </c>
      <c r="M58" s="913"/>
      <c r="N58" s="287">
        <f>K58*L58</f>
        <v>1264.0361177439634</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2">
        <f>VLOOKUP(A59,TRANSPORTE!A1:D117,4,FALSE)</f>
        <v>1246.4241458005358</v>
      </c>
      <c r="M59" s="913"/>
      <c r="N59" s="287">
        <f>K59*L59</f>
        <v>722.92600456431069</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f>
        <v>1986.962122308274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388427.48783829622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77685.497567659244</v>
      </c>
      <c r="M82" s="861"/>
      <c r="N82" s="51"/>
    </row>
    <row r="83" spans="1:14">
      <c r="B83" s="89" t="s">
        <v>973</v>
      </c>
      <c r="C83" s="90"/>
      <c r="D83" s="90"/>
      <c r="E83" s="90"/>
      <c r="F83" s="90"/>
      <c r="G83" s="90"/>
      <c r="H83" s="90"/>
      <c r="I83" s="87"/>
      <c r="J83" s="88"/>
      <c r="K83" s="304">
        <v>0.05</v>
      </c>
      <c r="L83" s="860">
        <f>N77*K83</f>
        <v>19421.374391914811</v>
      </c>
      <c r="M83" s="861"/>
      <c r="N83" s="51"/>
    </row>
    <row r="84" spans="1:14" ht="15.75" thickBot="1">
      <c r="B84" s="91" t="s">
        <v>974</v>
      </c>
      <c r="C84" s="92"/>
      <c r="D84" s="92"/>
      <c r="E84" s="92"/>
      <c r="F84" s="92"/>
      <c r="G84" s="92"/>
      <c r="H84" s="92"/>
      <c r="I84" s="93"/>
      <c r="J84" s="94"/>
      <c r="K84" s="305">
        <v>0.05</v>
      </c>
      <c r="L84" s="862">
        <f>N77*K84</f>
        <v>19421.374391914811</v>
      </c>
      <c r="M84" s="863"/>
      <c r="N84" s="51"/>
    </row>
    <row r="85" spans="1:14" ht="15.75" thickBot="1">
      <c r="B85" s="825" t="s">
        <v>953</v>
      </c>
      <c r="C85" s="826"/>
      <c r="D85" s="826"/>
      <c r="E85" s="826"/>
      <c r="F85" s="826"/>
      <c r="G85" s="826"/>
      <c r="H85" s="826"/>
      <c r="I85" s="826"/>
      <c r="J85" s="826"/>
      <c r="K85" s="826"/>
      <c r="L85" s="826"/>
      <c r="M85" s="827"/>
      <c r="N85" s="52">
        <f>L82+L83+L84</f>
        <v>116528.24635148887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504955.73418978509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8453.0358696807289</v>
      </c>
      <c r="L36" s="270"/>
      <c r="M36" s="336">
        <v>0.5</v>
      </c>
      <c r="N36" s="272">
        <f>K36/M36</f>
        <v>16906.071739361458</v>
      </c>
    </row>
    <row r="37" spans="1:14">
      <c r="A37" s="113" t="s">
        <v>303</v>
      </c>
      <c r="B37" s="874" t="str">
        <f>VLOOKUP(A37,EQUIPOS!A7:D154,3,FALSE)</f>
        <v>Retrocargador, pala de 1,1 m3 de capacidad, profundidad de excavación de 4.400 mm y una altura de 5.680 mm</v>
      </c>
      <c r="C37" s="875"/>
      <c r="D37" s="875"/>
      <c r="E37" s="875"/>
      <c r="F37" s="875"/>
      <c r="G37" s="875"/>
      <c r="H37" s="876"/>
      <c r="I37" s="421"/>
      <c r="J37" s="422"/>
      <c r="K37" s="269">
        <f>VLOOKUP(A37,EQUIPOS!A7:D164,4,FALSE)</f>
        <v>148852.09573966468</v>
      </c>
      <c r="L37" s="335"/>
      <c r="M37" s="336">
        <v>1.5</v>
      </c>
      <c r="N37" s="272">
        <f>K37/M37</f>
        <v>99234.73049310979</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2693.4186967867336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118834.22092925798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31245.270665668868</v>
      </c>
      <c r="N48" s="272">
        <f>K48*M48</f>
        <v>18122.256986087941</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227726.34221840621</v>
      </c>
      <c r="N49" s="272">
        <f>K49*M49</f>
        <v>227726.34221840621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245848.59920449415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2">
        <f>VLOOKUP(A58,TRANSPORTE!A1:D117,4,FALSE)</f>
        <v>1264.0361177439634</v>
      </c>
      <c r="M58" s="913"/>
      <c r="N58" s="287">
        <f>K58*L58</f>
        <v>1264.0361177439634</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2">
        <f>VLOOKUP(A59,TRANSPORTE!A1:D117,4,FALSE)</f>
        <v>1246.4241458005358</v>
      </c>
      <c r="M59" s="913"/>
      <c r="N59" s="287">
        <f>K59*L59</f>
        <v>722.92600456431069</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1986.962122308274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393603.96922392771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78720.793844785541</v>
      </c>
      <c r="M82" s="861"/>
      <c r="N82" s="51"/>
    </row>
    <row r="83" spans="1:14">
      <c r="B83" s="89" t="s">
        <v>973</v>
      </c>
      <c r="C83" s="90"/>
      <c r="D83" s="90"/>
      <c r="E83" s="90"/>
      <c r="F83" s="90"/>
      <c r="G83" s="90"/>
      <c r="H83" s="90"/>
      <c r="I83" s="87"/>
      <c r="J83" s="88"/>
      <c r="K83" s="304">
        <v>0.05</v>
      </c>
      <c r="L83" s="860">
        <f>N77*K83</f>
        <v>19680.198461196385</v>
      </c>
      <c r="M83" s="861"/>
      <c r="N83" s="51"/>
    </row>
    <row r="84" spans="1:14" ht="15.75" thickBot="1">
      <c r="B84" s="91" t="s">
        <v>974</v>
      </c>
      <c r="C84" s="92"/>
      <c r="D84" s="92"/>
      <c r="E84" s="92"/>
      <c r="F84" s="92"/>
      <c r="G84" s="92"/>
      <c r="H84" s="92"/>
      <c r="I84" s="93"/>
      <c r="J84" s="94"/>
      <c r="K84" s="305">
        <v>0.05</v>
      </c>
      <c r="L84" s="862">
        <f>N77*K84</f>
        <v>19680.198461196385</v>
      </c>
      <c r="M84" s="863"/>
      <c r="N84" s="51"/>
    </row>
    <row r="85" spans="1:14" ht="15.75" thickBot="1">
      <c r="B85" s="825" t="s">
        <v>953</v>
      </c>
      <c r="C85" s="826"/>
      <c r="D85" s="826"/>
      <c r="E85" s="826"/>
      <c r="F85" s="826"/>
      <c r="G85" s="826"/>
      <c r="H85" s="826"/>
      <c r="I85" s="826"/>
      <c r="J85" s="826"/>
      <c r="K85" s="826"/>
      <c r="L85" s="826"/>
      <c r="M85" s="827"/>
      <c r="N85" s="52">
        <f>L82+L83+L84</f>
        <v>118081.19076717831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511685.15999110602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134.53962180720401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15999.230741324222</v>
      </c>
      <c r="N48" s="272">
        <f>K48*M48</f>
        <v>15999.230741324222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15999.230741324222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18824.562799275503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3764.9125598551009</v>
      </c>
      <c r="M82" s="861"/>
      <c r="N82" s="51"/>
    </row>
    <row r="83" spans="1:14">
      <c r="B83" s="89" t="s">
        <v>973</v>
      </c>
      <c r="C83" s="90"/>
      <c r="D83" s="90"/>
      <c r="E83" s="90"/>
      <c r="F83" s="90"/>
      <c r="G83" s="90"/>
      <c r="H83" s="90"/>
      <c r="I83" s="87"/>
      <c r="J83" s="88"/>
      <c r="K83" s="304">
        <v>0.05</v>
      </c>
      <c r="L83" s="860">
        <f>N77*K83</f>
        <v>941.22813996377522</v>
      </c>
      <c r="M83" s="861"/>
      <c r="N83" s="51"/>
    </row>
    <row r="84" spans="1:14" ht="15.75" thickBot="1">
      <c r="B84" s="91" t="s">
        <v>974</v>
      </c>
      <c r="C84" s="92"/>
      <c r="D84" s="92"/>
      <c r="E84" s="92"/>
      <c r="F84" s="92"/>
      <c r="G84" s="92"/>
      <c r="H84" s="92"/>
      <c r="I84" s="93"/>
      <c r="J84" s="94"/>
      <c r="K84" s="305">
        <v>0.05</v>
      </c>
      <c r="L84" s="862">
        <f>N77*K84</f>
        <v>941.22813996377522</v>
      </c>
      <c r="M84" s="863"/>
      <c r="N84" s="51"/>
    </row>
    <row r="85" spans="1:14" ht="15.75" thickBot="1">
      <c r="B85" s="825" t="s">
        <v>953</v>
      </c>
      <c r="C85" s="826"/>
      <c r="D85" s="826"/>
      <c r="E85" s="826"/>
      <c r="F85" s="826"/>
      <c r="G85" s="826"/>
      <c r="H85" s="826"/>
      <c r="I85" s="826"/>
      <c r="J85" s="826"/>
      <c r="K85" s="826"/>
      <c r="L85" s="826"/>
      <c r="M85" s="827"/>
      <c r="N85" s="52">
        <f>L82+L83+L84</f>
        <v>5647.3688397826509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24471.931639058155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30" customHeight="1" thickBot="1">
      <c r="A31" t="s">
        <v>1845</v>
      </c>
      <c r="B31" s="80" t="s">
        <v>1132</v>
      </c>
      <c r="C31" s="992" t="s">
        <v>2137</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56246.346493797369</v>
      </c>
      <c r="N48" s="272">
        <f>K48*M48</f>
        <v>61870.981143177109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5893.2752187454644</v>
      </c>
      <c r="N49" s="272">
        <f>K49*M49</f>
        <v>6777.2665015572838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450403.20900915645</v>
      </c>
      <c r="N50" s="272">
        <f>K50*M50</f>
        <v>54048.385081098771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10063.139540884446</v>
      </c>
      <c r="N51" s="272">
        <f>K51*M51</f>
        <v>20126.279081768891</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131824.87986718919</v>
      </c>
      <c r="N52" s="272">
        <f>K52*M52</f>
        <v>65912.439933594593</v>
      </c>
    </row>
    <row r="53" spans="1:14" ht="15.75" thickBot="1">
      <c r="B53" s="825" t="s">
        <v>953</v>
      </c>
      <c r="C53" s="826"/>
      <c r="D53" s="826"/>
      <c r="E53" s="826"/>
      <c r="F53" s="826"/>
      <c r="G53" s="826"/>
      <c r="H53" s="826"/>
      <c r="I53" s="826"/>
      <c r="J53" s="826"/>
      <c r="K53" s="826"/>
      <c r="L53" s="826"/>
      <c r="M53" s="827"/>
      <c r="N53" s="394">
        <f>SUM(N48:N52)</f>
        <v>208735.35174119665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1246.4241458005358</v>
      </c>
      <c r="M58" s="913"/>
      <c r="N58" s="287">
        <f>K58*L58</f>
        <v>1371.0665603805894</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1371.0665603805894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252527.76277596829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50505.552555193659</v>
      </c>
      <c r="M82" s="861"/>
      <c r="N82" s="51"/>
    </row>
    <row r="83" spans="1:14">
      <c r="B83" s="89" t="s">
        <v>973</v>
      </c>
      <c r="C83" s="90"/>
      <c r="D83" s="90"/>
      <c r="E83" s="90"/>
      <c r="F83" s="90"/>
      <c r="G83" s="90"/>
      <c r="H83" s="90"/>
      <c r="I83" s="87"/>
      <c r="J83" s="88"/>
      <c r="K83" s="304">
        <v>0.05</v>
      </c>
      <c r="L83" s="860">
        <f>N77*K83</f>
        <v>12626.388138798415</v>
      </c>
      <c r="M83" s="861"/>
      <c r="N83" s="51"/>
    </row>
    <row r="84" spans="1:14" ht="15.75" thickBot="1">
      <c r="B84" s="91" t="s">
        <v>974</v>
      </c>
      <c r="C84" s="92"/>
      <c r="D84" s="92"/>
      <c r="E84" s="92"/>
      <c r="F84" s="92"/>
      <c r="G84" s="92"/>
      <c r="H84" s="92"/>
      <c r="I84" s="93"/>
      <c r="J84" s="94"/>
      <c r="K84" s="305">
        <v>0.05</v>
      </c>
      <c r="L84" s="862">
        <f>N77*K84</f>
        <v>12626.388138798415</v>
      </c>
      <c r="M84" s="863"/>
      <c r="N84" s="51"/>
    </row>
    <row r="85" spans="1:14" ht="15.75" thickBot="1">
      <c r="B85" s="825" t="s">
        <v>953</v>
      </c>
      <c r="C85" s="826"/>
      <c r="D85" s="826"/>
      <c r="E85" s="826"/>
      <c r="F85" s="826"/>
      <c r="G85" s="826"/>
      <c r="H85" s="826"/>
      <c r="I85" s="826"/>
      <c r="J85" s="826"/>
      <c r="K85" s="826"/>
      <c r="L85" s="826"/>
      <c r="M85" s="827"/>
      <c r="N85" s="52">
        <f>L82+L83+L84</f>
        <v>75758.328832790488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328286.09160875878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27" customHeight="1" thickBot="1">
      <c r="A31" t="s">
        <v>1845</v>
      </c>
      <c r="B31" s="80" t="s">
        <v>1133</v>
      </c>
      <c r="C31" s="992" t="s">
        <v>2138</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56246.346493797369</v>
      </c>
      <c r="N48" s="272">
        <f>K48*M48</f>
        <v>61870.981143177109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5893.2752187454644</v>
      </c>
      <c r="N49" s="272">
        <f>K49*M49</f>
        <v>6777.2665015572838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450403.20900915645</v>
      </c>
      <c r="N50" s="272">
        <f>K50*M50</f>
        <v>54048.385081098771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10063.139540884446</v>
      </c>
      <c r="N51" s="272">
        <f>K51*M51</f>
        <v>20126.279081768891</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112112.62665368109</v>
      </c>
      <c r="N52" s="272">
        <f>K52*M52</f>
        <v>56056.313326840544</v>
      </c>
    </row>
    <row r="53" spans="1:14" ht="15.75" thickBot="1">
      <c r="B53" s="825" t="s">
        <v>953</v>
      </c>
      <c r="C53" s="826"/>
      <c r="D53" s="826"/>
      <c r="E53" s="826"/>
      <c r="F53" s="826"/>
      <c r="G53" s="826"/>
      <c r="H53" s="826"/>
      <c r="I53" s="826"/>
      <c r="J53" s="826"/>
      <c r="K53" s="826"/>
      <c r="L53" s="826"/>
      <c r="M53" s="827"/>
      <c r="N53" s="394">
        <f>SUM(N48:N52)</f>
        <v>198879.22513444259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1246.4241458005358</v>
      </c>
      <c r="M58" s="913"/>
      <c r="N58" s="287">
        <f>K58*L58</f>
        <v>1371.0665603805894</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1371.0665603805894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242671.63616921424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48534.327233842851</v>
      </c>
      <c r="M82" s="861"/>
      <c r="N82" s="51"/>
    </row>
    <row r="83" spans="1:14">
      <c r="B83" s="89" t="s">
        <v>973</v>
      </c>
      <c r="C83" s="90"/>
      <c r="D83" s="90"/>
      <c r="E83" s="90"/>
      <c r="F83" s="90"/>
      <c r="G83" s="90"/>
      <c r="H83" s="90"/>
      <c r="I83" s="87"/>
      <c r="J83" s="88"/>
      <c r="K83" s="304">
        <v>0.05</v>
      </c>
      <c r="L83" s="860">
        <f>N77*K83</f>
        <v>12133.581808460713</v>
      </c>
      <c r="M83" s="861"/>
      <c r="N83" s="51"/>
    </row>
    <row r="84" spans="1:14" ht="15.75" thickBot="1">
      <c r="B84" s="91" t="s">
        <v>974</v>
      </c>
      <c r="C84" s="92"/>
      <c r="D84" s="92"/>
      <c r="E84" s="92"/>
      <c r="F84" s="92"/>
      <c r="G84" s="92"/>
      <c r="H84" s="92"/>
      <c r="I84" s="93"/>
      <c r="J84" s="94"/>
      <c r="K84" s="305">
        <v>0.05</v>
      </c>
      <c r="L84" s="862">
        <f>N77*K84</f>
        <v>12133.581808460713</v>
      </c>
      <c r="M84" s="863"/>
      <c r="N84" s="51"/>
    </row>
    <row r="85" spans="1:14" ht="15.75" thickBot="1">
      <c r="B85" s="825" t="s">
        <v>953</v>
      </c>
      <c r="C85" s="826"/>
      <c r="D85" s="826"/>
      <c r="E85" s="826"/>
      <c r="F85" s="826"/>
      <c r="G85" s="826"/>
      <c r="H85" s="826"/>
      <c r="I85" s="826"/>
      <c r="J85" s="826"/>
      <c r="K85" s="826"/>
      <c r="L85" s="826"/>
      <c r="M85" s="827"/>
      <c r="N85" s="52">
        <f>L82+L83+L84</f>
        <v>72801.490850764283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315473.12701997854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27" customHeight="1" thickBot="1">
      <c r="A31" t="s">
        <v>1845</v>
      </c>
      <c r="B31" s="80" t="s">
        <v>1680</v>
      </c>
      <c r="C31" s="992" t="s">
        <v>2139</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56246.346493797369</v>
      </c>
      <c r="N48" s="272">
        <f>K48*M48</f>
        <v>61870.981143177109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5893.2752187454644</v>
      </c>
      <c r="N49" s="272">
        <f>K49*M49</f>
        <v>6777.2665015572838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450403.20900915645</v>
      </c>
      <c r="N50" s="272">
        <f>K50*M50</f>
        <v>54048.385081098771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10063.139540884446</v>
      </c>
      <c r="N51" s="272">
        <f>K51*M51</f>
        <v>20126.279081768891</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112543.68088207139</v>
      </c>
      <c r="N52" s="272">
        <f>K52*M52</f>
        <v>56271.840441035696</v>
      </c>
    </row>
    <row r="53" spans="1:14" ht="15.75" thickBot="1">
      <c r="B53" s="825" t="s">
        <v>953</v>
      </c>
      <c r="C53" s="826"/>
      <c r="D53" s="826"/>
      <c r="E53" s="826"/>
      <c r="F53" s="826"/>
      <c r="G53" s="826"/>
      <c r="H53" s="826"/>
      <c r="I53" s="826"/>
      <c r="J53" s="826"/>
      <c r="K53" s="826"/>
      <c r="L53" s="826"/>
      <c r="M53" s="827"/>
      <c r="N53" s="394">
        <f>SUM(N48:N52)</f>
        <v>199094.75224863773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1246.4241458005358</v>
      </c>
      <c r="M58" s="913"/>
      <c r="N58" s="287">
        <f>K58*L58</f>
        <v>1371.0665603805894</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1371.0665603805894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242887.16328340938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48577.432656681878</v>
      </c>
      <c r="M82" s="861"/>
      <c r="N82" s="51"/>
    </row>
    <row r="83" spans="1:14">
      <c r="B83" s="89" t="s">
        <v>973</v>
      </c>
      <c r="C83" s="90"/>
      <c r="D83" s="90"/>
      <c r="E83" s="90"/>
      <c r="F83" s="90"/>
      <c r="G83" s="90"/>
      <c r="H83" s="90"/>
      <c r="I83" s="87"/>
      <c r="J83" s="88"/>
      <c r="K83" s="304">
        <v>0.05</v>
      </c>
      <c r="L83" s="860">
        <f>N77*K83</f>
        <v>12144.35816417047</v>
      </c>
      <c r="M83" s="861"/>
      <c r="N83" s="51"/>
    </row>
    <row r="84" spans="1:14" ht="15.75" thickBot="1">
      <c r="B84" s="91" t="s">
        <v>974</v>
      </c>
      <c r="C84" s="92"/>
      <c r="D84" s="92"/>
      <c r="E84" s="92"/>
      <c r="F84" s="92"/>
      <c r="G84" s="92"/>
      <c r="H84" s="92"/>
      <c r="I84" s="93"/>
      <c r="J84" s="94"/>
      <c r="K84" s="305">
        <v>0.05</v>
      </c>
      <c r="L84" s="862">
        <f>N77*K84</f>
        <v>12144.35816417047</v>
      </c>
      <c r="M84" s="863"/>
      <c r="N84" s="51"/>
    </row>
    <row r="85" spans="1:14" ht="15.75" thickBot="1">
      <c r="B85" s="825" t="s">
        <v>953</v>
      </c>
      <c r="C85" s="826"/>
      <c r="D85" s="826"/>
      <c r="E85" s="826"/>
      <c r="F85" s="826"/>
      <c r="G85" s="826"/>
      <c r="H85" s="826"/>
      <c r="I85" s="826"/>
      <c r="J85" s="826"/>
      <c r="K85" s="826"/>
      <c r="L85" s="826"/>
      <c r="M85" s="827"/>
      <c r="N85" s="52">
        <f>L82+L83+L84</f>
        <v>72866.14898502281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315753.31226843217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28.5" customHeight="1" thickBot="1">
      <c r="A31" t="s">
        <v>1845</v>
      </c>
      <c r="B31" s="80" t="s">
        <v>1681</v>
      </c>
      <c r="C31" s="992" t="s">
        <v>2140</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56246.346493797369</v>
      </c>
      <c r="N48" s="272">
        <f>K48*M48</f>
        <v>61870.981143177109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5893.2752187454644</v>
      </c>
      <c r="N49" s="272">
        <f>K49*M49</f>
        <v>6777.2665015572838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450403.20900915645</v>
      </c>
      <c r="N50" s="272">
        <f>K50*M50</f>
        <v>54048.385081098771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10063.139540884446</v>
      </c>
      <c r="N51" s="272">
        <f>K51*M51</f>
        <v>20126.279081768891</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98941.931924936463</v>
      </c>
      <c r="N52" s="272">
        <f>K52*M52</f>
        <v>49470.965962468232</v>
      </c>
    </row>
    <row r="53" spans="1:14" ht="15.75" thickBot="1">
      <c r="B53" s="825" t="s">
        <v>953</v>
      </c>
      <c r="C53" s="826"/>
      <c r="D53" s="826"/>
      <c r="E53" s="826"/>
      <c r="F53" s="826"/>
      <c r="G53" s="826"/>
      <c r="H53" s="826"/>
      <c r="I53" s="826"/>
      <c r="J53" s="826"/>
      <c r="K53" s="826"/>
      <c r="L53" s="826"/>
      <c r="M53" s="827"/>
      <c r="N53" s="394">
        <f>SUM(N48:N52)</f>
        <v>192293.87777007028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1246.4241458005358</v>
      </c>
      <c r="M58" s="913"/>
      <c r="N58" s="287">
        <f>K58*L58</f>
        <v>1371.0665603805894</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1371.0665603805894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236086.28880484193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47217.257760968387</v>
      </c>
      <c r="M82" s="861"/>
      <c r="N82" s="51"/>
    </row>
    <row r="83" spans="1:14">
      <c r="B83" s="89" t="s">
        <v>973</v>
      </c>
      <c r="C83" s="90"/>
      <c r="D83" s="90"/>
      <c r="E83" s="90"/>
      <c r="F83" s="90"/>
      <c r="G83" s="90"/>
      <c r="H83" s="90"/>
      <c r="I83" s="87"/>
      <c r="J83" s="88"/>
      <c r="K83" s="304">
        <v>0.05</v>
      </c>
      <c r="L83" s="860">
        <f>N77*K83</f>
        <v>11804.314440242097</v>
      </c>
      <c r="M83" s="861"/>
      <c r="N83" s="51"/>
    </row>
    <row r="84" spans="1:14" ht="15.75" thickBot="1">
      <c r="B84" s="91" t="s">
        <v>974</v>
      </c>
      <c r="C84" s="92"/>
      <c r="D84" s="92"/>
      <c r="E84" s="92"/>
      <c r="F84" s="92"/>
      <c r="G84" s="92"/>
      <c r="H84" s="92"/>
      <c r="I84" s="93"/>
      <c r="J84" s="94"/>
      <c r="K84" s="305">
        <v>0.05</v>
      </c>
      <c r="L84" s="862">
        <f>N77*K84</f>
        <v>11804.314440242097</v>
      </c>
      <c r="M84" s="863"/>
      <c r="N84" s="51"/>
    </row>
    <row r="85" spans="1:14" ht="15.75" thickBot="1">
      <c r="B85" s="825" t="s">
        <v>953</v>
      </c>
      <c r="C85" s="826"/>
      <c r="D85" s="826"/>
      <c r="E85" s="826"/>
      <c r="F85" s="826"/>
      <c r="G85" s="826"/>
      <c r="H85" s="826"/>
      <c r="I85" s="826"/>
      <c r="J85" s="826"/>
      <c r="K85" s="826"/>
      <c r="L85" s="826"/>
      <c r="M85" s="827"/>
      <c r="N85" s="52">
        <f>L82+L83+L84</f>
        <v>70825.886641452584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306912.17544629448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8035.9787449431724</v>
      </c>
      <c r="L36" s="270"/>
      <c r="M36" s="336">
        <v>1</v>
      </c>
      <c r="N36" s="272">
        <f>K36*M36</f>
        <v>8035.9787449431724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3373.3390225900498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11409.317767533223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72906.788528368648</v>
      </c>
      <c r="N48" s="272">
        <f t="shared" ref="N48:N53" si="0">K48*M48</f>
        <v>36745.021418297802</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10063.139540884446</v>
      </c>
      <c r="N49" s="272">
        <f t="shared" si="0"/>
        <v>20126.279081768891</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54.493529154743527</v>
      </c>
      <c r="N50" s="272">
        <f t="shared" si="0"/>
        <v>6048.7817361765319</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56281.055748036066</v>
      </c>
      <c r="N51" s="272">
        <f t="shared" si="0"/>
        <v>22512.422299214428</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34298.491122326384</v>
      </c>
      <c r="N52" s="273">
        <f t="shared" si="0"/>
        <v>12964.829644239373</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429.70056747498398</v>
      </c>
      <c r="N53" s="273">
        <f t="shared" si="0"/>
        <v>67033.288526097502</v>
      </c>
    </row>
    <row r="54" spans="1:14">
      <c r="B54" s="320"/>
      <c r="C54" s="317"/>
      <c r="D54" s="317"/>
      <c r="E54" s="317"/>
      <c r="F54" s="317"/>
      <c r="G54" s="317"/>
      <c r="H54" s="317"/>
      <c r="I54" s="317"/>
      <c r="J54" s="311"/>
      <c r="K54" s="44"/>
      <c r="L54" s="318"/>
      <c r="M54" s="426"/>
      <c r="N54" s="273"/>
    </row>
    <row r="55" spans="1:14" ht="15.75" thickBot="1">
      <c r="B55" s="914" t="s">
        <v>953</v>
      </c>
      <c r="C55" s="868"/>
      <c r="D55" s="868"/>
      <c r="E55" s="868"/>
      <c r="F55" s="868"/>
      <c r="G55" s="868"/>
      <c r="H55" s="868"/>
      <c r="I55" s="868"/>
      <c r="J55" s="868"/>
      <c r="K55" s="868"/>
      <c r="L55" s="868"/>
      <c r="M55" s="869"/>
      <c r="N55" s="104">
        <f>SUM(N48:N54)</f>
        <v>165430.62270579452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2">
        <f>VLOOKUP(A60,TRANSPORTE!A1:D117,4,FALSE)</f>
        <v>1246.4241458005358</v>
      </c>
      <c r="M60" s="913"/>
      <c r="N60" s="287">
        <f>K60*L60</f>
        <v>498.56965832021433</v>
      </c>
    </row>
    <row r="61" spans="1:14">
      <c r="A61" t="s">
        <v>1229</v>
      </c>
      <c r="B61" s="46" t="str">
        <f>VLOOKUP(A61,TRANSPORTE!A1:D117,3,FALSE)</f>
        <v>Transporte de arena</v>
      </c>
      <c r="C61" s="47"/>
      <c r="D61" s="47"/>
      <c r="E61" s="47"/>
      <c r="F61" s="47"/>
      <c r="G61" s="47"/>
      <c r="H61" s="311" t="s">
        <v>339</v>
      </c>
      <c r="I61" s="279">
        <v>0.378</v>
      </c>
      <c r="J61" s="286">
        <v>1</v>
      </c>
      <c r="K61" s="279">
        <f>I61*J61</f>
        <v>0.378</v>
      </c>
      <c r="L61" s="912">
        <f>VLOOKUP(A61,TRANSPORTE!A1:D117,4,FALSE)</f>
        <v>1246.4241458005358</v>
      </c>
      <c r="M61" s="913"/>
      <c r="N61" s="287">
        <f t="shared" ref="N61:N62" si="1">K61*L61</f>
        <v>471.14832711260254</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2">
        <f>VLOOKUP(A62,TRANSPORTE!A1:D117,4,FALSE)</f>
        <v>1246.4241458005358</v>
      </c>
      <c r="M62" s="913"/>
      <c r="N62" s="287">
        <f t="shared" si="1"/>
        <v>628.1977694834701</v>
      </c>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1597.9157549162869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67466.780451800994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245904.63668004502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49180.927336009008</v>
      </c>
      <c r="M84" s="861"/>
      <c r="N84" s="51"/>
    </row>
    <row r="85" spans="1:14">
      <c r="B85" s="89" t="s">
        <v>973</v>
      </c>
      <c r="C85" s="90"/>
      <c r="D85" s="90"/>
      <c r="E85" s="90"/>
      <c r="F85" s="90"/>
      <c r="G85" s="90"/>
      <c r="H85" s="90"/>
      <c r="I85" s="87"/>
      <c r="J85" s="88"/>
      <c r="K85" s="304">
        <v>0.05</v>
      </c>
      <c r="L85" s="860">
        <f>N79*K85</f>
        <v>12295.231834002252</v>
      </c>
      <c r="M85" s="861"/>
      <c r="N85" s="51"/>
    </row>
    <row r="86" spans="1:14" ht="15.75" thickBot="1">
      <c r="B86" s="91" t="s">
        <v>974</v>
      </c>
      <c r="C86" s="92"/>
      <c r="D86" s="92"/>
      <c r="E86" s="92"/>
      <c r="F86" s="92"/>
      <c r="G86" s="92"/>
      <c r="H86" s="92"/>
      <c r="I86" s="93"/>
      <c r="J86" s="94"/>
      <c r="K86" s="305">
        <v>0.05</v>
      </c>
      <c r="L86" s="862">
        <f>N79*K86</f>
        <v>12295.231834002252</v>
      </c>
      <c r="M86" s="863"/>
      <c r="N86" s="51"/>
    </row>
    <row r="87" spans="1:14" ht="15.75" thickBot="1">
      <c r="B87" s="825" t="s">
        <v>953</v>
      </c>
      <c r="C87" s="826"/>
      <c r="D87" s="826"/>
      <c r="E87" s="826"/>
      <c r="F87" s="826"/>
      <c r="G87" s="826"/>
      <c r="H87" s="826"/>
      <c r="I87" s="826"/>
      <c r="J87" s="826"/>
      <c r="K87" s="826"/>
      <c r="L87" s="826"/>
      <c r="M87" s="827"/>
      <c r="N87" s="52">
        <f>L84+L85+L86</f>
        <v>73771.391004013509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319676.02768405853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1345.39621807204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1737.1981746464414</v>
      </c>
      <c r="N48" s="272">
        <f>K48*M48</f>
        <v>868.59908732322072</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349110.19133579649</v>
      </c>
      <c r="N49" s="272">
        <f>K49*M49</f>
        <v>352601.29324915446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10063.139540884446</v>
      </c>
      <c r="N50" s="272">
        <f>K50*M50</f>
        <v>3018.9418622653334</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4" t="s">
        <v>953</v>
      </c>
      <c r="C55" s="868"/>
      <c r="D55" s="868"/>
      <c r="E55" s="868"/>
      <c r="F55" s="868"/>
      <c r="G55" s="868"/>
      <c r="H55" s="868"/>
      <c r="I55" s="868"/>
      <c r="J55" s="868"/>
      <c r="K55" s="868"/>
      <c r="L55" s="868"/>
      <c r="M55" s="869"/>
      <c r="N55" s="104">
        <f>SUM(N48:N54)</f>
        <v>356488.83419874305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2">
        <f>VLOOKUP(A60,TRANSPORTE!A1:D117,4,FALSE)</f>
        <v>1280.9994309733838</v>
      </c>
      <c r="M60" s="913"/>
      <c r="N60" s="287">
        <f>K60*L60</f>
        <v>1293.8094252831177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1293.8094252831177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386035.96420353901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77207.192840707809</v>
      </c>
      <c r="M84" s="861"/>
      <c r="N84" s="51"/>
    </row>
    <row r="85" spans="1:14">
      <c r="B85" s="89" t="s">
        <v>973</v>
      </c>
      <c r="C85" s="90"/>
      <c r="D85" s="90"/>
      <c r="E85" s="90"/>
      <c r="F85" s="90"/>
      <c r="G85" s="90"/>
      <c r="H85" s="90"/>
      <c r="I85" s="87"/>
      <c r="J85" s="88"/>
      <c r="K85" s="304">
        <v>0.05</v>
      </c>
      <c r="L85" s="860">
        <f>N79*K85</f>
        <v>19301.798210176952</v>
      </c>
      <c r="M85" s="861"/>
      <c r="N85" s="51"/>
    </row>
    <row r="86" spans="1:14" ht="15.75" thickBot="1">
      <c r="B86" s="91" t="s">
        <v>974</v>
      </c>
      <c r="C86" s="92"/>
      <c r="D86" s="92"/>
      <c r="E86" s="92"/>
      <c r="F86" s="92"/>
      <c r="G86" s="92"/>
      <c r="H86" s="92"/>
      <c r="I86" s="93"/>
      <c r="J86" s="94"/>
      <c r="K86" s="305">
        <v>0.05</v>
      </c>
      <c r="L86" s="862">
        <f>N79*K86</f>
        <v>19301.798210176952</v>
      </c>
      <c r="M86" s="863"/>
      <c r="N86" s="51"/>
    </row>
    <row r="87" spans="1:14" ht="15.75" thickBot="1">
      <c r="B87" s="825" t="s">
        <v>953</v>
      </c>
      <c r="C87" s="826"/>
      <c r="D87" s="826"/>
      <c r="E87" s="826"/>
      <c r="F87" s="826"/>
      <c r="G87" s="826"/>
      <c r="H87" s="826"/>
      <c r="I87" s="826"/>
      <c r="J87" s="826"/>
      <c r="K87" s="826"/>
      <c r="L87" s="826"/>
      <c r="M87" s="827"/>
      <c r="N87" s="52">
        <f>L84+L85+L86</f>
        <v>115810.78926106173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501846.75346460077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1135</v>
      </c>
      <c r="C31" s="967" t="s">
        <v>2143</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71.649414538135986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1737.1981746464414</v>
      </c>
      <c r="N48" s="272">
        <f>K48*M48</f>
        <v>86.859908732322083</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57368.157044317122</v>
      </c>
      <c r="N49" s="272">
        <f>K49*M49</f>
        <v>57368.157044317122</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57455.016953049446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1432.9882907627198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58959.6546583503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11791.93093167006</v>
      </c>
      <c r="M84" s="861"/>
      <c r="N84" s="51"/>
    </row>
    <row r="85" spans="1:14">
      <c r="B85" s="89" t="s">
        <v>973</v>
      </c>
      <c r="C85" s="90"/>
      <c r="D85" s="90"/>
      <c r="E85" s="90"/>
      <c r="F85" s="90"/>
      <c r="G85" s="90"/>
      <c r="H85" s="90"/>
      <c r="I85" s="87"/>
      <c r="J85" s="88"/>
      <c r="K85" s="304">
        <v>0.05</v>
      </c>
      <c r="L85" s="860">
        <f>N79*K85</f>
        <v>2947.982732917515</v>
      </c>
      <c r="M85" s="861"/>
      <c r="N85" s="51"/>
    </row>
    <row r="86" spans="1:14" ht="15.75" thickBot="1">
      <c r="B86" s="91" t="s">
        <v>974</v>
      </c>
      <c r="C86" s="92"/>
      <c r="D86" s="92"/>
      <c r="E86" s="92"/>
      <c r="F86" s="92"/>
      <c r="G86" s="92"/>
      <c r="H86" s="92"/>
      <c r="I86" s="93"/>
      <c r="J86" s="94"/>
      <c r="K86" s="305">
        <v>0.05</v>
      </c>
      <c r="L86" s="862">
        <f>N79*K86</f>
        <v>2947.982732917515</v>
      </c>
      <c r="M86" s="863"/>
      <c r="N86" s="51"/>
    </row>
    <row r="87" spans="1:14" ht="15.75" thickBot="1">
      <c r="B87" s="825" t="s">
        <v>953</v>
      </c>
      <c r="C87" s="826"/>
      <c r="D87" s="826"/>
      <c r="E87" s="826"/>
      <c r="F87" s="826"/>
      <c r="G87" s="826"/>
      <c r="H87" s="826"/>
      <c r="I87" s="826"/>
      <c r="J87" s="826"/>
      <c r="K87" s="826"/>
      <c r="L87" s="826"/>
      <c r="M87" s="827"/>
      <c r="N87" s="52">
        <f>L84+L85+L86</f>
        <v>17687.89639750509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76647.551055855394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1683</v>
      </c>
      <c r="C31" s="967" t="s">
        <v>2144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8453.0358696807289</v>
      </c>
      <c r="L36" s="270"/>
      <c r="M36" s="336">
        <v>1.25</v>
      </c>
      <c r="N36" s="272">
        <f>K36/M36</f>
        <v>6762.4286957445829</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1886.7062180720402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8649.1349138166224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30978.009408030954</v>
      </c>
      <c r="N48" s="272">
        <f>K48*M48</f>
        <v>15489.004704015477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1737.1981746464414</v>
      </c>
      <c r="N49" s="272">
        <f>K49*M49</f>
        <v>868.59908732322072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349110.19133579649</v>
      </c>
      <c r="N50" s="272">
        <f>K50*M50</f>
        <v>352601.29324915446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10063.139540884446</v>
      </c>
      <c r="N51" s="272">
        <f>K51*M51</f>
        <v>3018.9418622653334</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371977.83890275849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2">
        <f>VLOOKUP(A58,TRANSPORTE!A1:D117,4,FALSE)</f>
        <v>1280.9994309733838</v>
      </c>
      <c r="M58" s="913"/>
      <c r="N58" s="287">
        <f>K58*L58</f>
        <v>1293.8094252831177</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2">
        <f>VLOOKUP(A59,TRANSPORTE!A1:D117,4,FALSE)</f>
        <v>1246.4241458005358</v>
      </c>
      <c r="M59" s="913"/>
      <c r="N59" s="287">
        <f>K59*L59</f>
        <v>623.21207290026791</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1917.0214981833856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37734.124361440801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420278.11967619928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84055.623935239855</v>
      </c>
      <c r="M82" s="861"/>
      <c r="N82" s="51"/>
    </row>
    <row r="83" spans="1:14">
      <c r="B83" s="89" t="s">
        <v>973</v>
      </c>
      <c r="C83" s="90"/>
      <c r="D83" s="90"/>
      <c r="E83" s="90"/>
      <c r="F83" s="90"/>
      <c r="G83" s="90"/>
      <c r="H83" s="90"/>
      <c r="I83" s="87"/>
      <c r="J83" s="88"/>
      <c r="K83" s="304">
        <v>0.05</v>
      </c>
      <c r="L83" s="860">
        <f>N77*K83</f>
        <v>21013.905983809964</v>
      </c>
      <c r="M83" s="861"/>
      <c r="N83" s="51"/>
    </row>
    <row r="84" spans="1:14" ht="15.75" thickBot="1">
      <c r="B84" s="91" t="s">
        <v>974</v>
      </c>
      <c r="C84" s="92"/>
      <c r="D84" s="92"/>
      <c r="E84" s="92"/>
      <c r="F84" s="92"/>
      <c r="G84" s="92"/>
      <c r="H84" s="92"/>
      <c r="I84" s="93"/>
      <c r="J84" s="94"/>
      <c r="K84" s="305">
        <v>0.05</v>
      </c>
      <c r="L84" s="862">
        <f>N77*K84</f>
        <v>21013.905983809964</v>
      </c>
      <c r="M84" s="863"/>
      <c r="N84" s="51"/>
    </row>
    <row r="85" spans="1:14" ht="15.75" thickBot="1">
      <c r="B85" s="825" t="s">
        <v>953</v>
      </c>
      <c r="C85" s="826"/>
      <c r="D85" s="826"/>
      <c r="E85" s="826"/>
      <c r="F85" s="826"/>
      <c r="G85" s="826"/>
      <c r="H85" s="826"/>
      <c r="I85" s="826"/>
      <c r="J85" s="826"/>
      <c r="K85" s="826"/>
      <c r="L85" s="826"/>
      <c r="M85" s="827"/>
      <c r="N85" s="52">
        <f>L82+L83+L84</f>
        <v>126083.43590285978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546361.55557905906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1.5" customHeight="1" thickBot="1">
      <c r="A31" t="s">
        <v>1845</v>
      </c>
      <c r="B31" s="80" t="s">
        <v>1684</v>
      </c>
      <c r="C31" s="967" t="s">
        <v>2145</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8453.0358696807289</v>
      </c>
      <c r="L36" s="270"/>
      <c r="M36" s="336">
        <v>18.75</v>
      </c>
      <c r="N36" s="272">
        <f>K36/M36</f>
        <v>450.82857971630551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107.73674787146933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558.56532758777485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30978.009408030954</v>
      </c>
      <c r="N48" s="272">
        <f>K48*M48</f>
        <v>1548.9004704015479</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1737.1981746464414</v>
      </c>
      <c r="N49" s="272">
        <f>K49*M49</f>
        <v>86.859908732322083</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57368.157044317122</v>
      </c>
      <c r="N50" s="272">
        <f>K50*M50</f>
        <v>57368.157044317122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59003.917423450992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2">
        <f>VLOOKUP(A58,TRANSPORTE!A1:D117,4,FALSE)</f>
        <v>1246.4241458005358</v>
      </c>
      <c r="M58" s="913"/>
      <c r="N58" s="287">
        <f>K58*L58</f>
        <v>62.321207290026791</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62.321207290026791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2154.7349574293867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61779.538915758181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12355.907783151637</v>
      </c>
      <c r="M82" s="861"/>
      <c r="N82" s="51"/>
    </row>
    <row r="83" spans="1:14">
      <c r="B83" s="89" t="s">
        <v>973</v>
      </c>
      <c r="C83" s="90"/>
      <c r="D83" s="90"/>
      <c r="E83" s="90"/>
      <c r="F83" s="90"/>
      <c r="G83" s="90"/>
      <c r="H83" s="90"/>
      <c r="I83" s="87"/>
      <c r="J83" s="88"/>
      <c r="K83" s="304">
        <v>0.05</v>
      </c>
      <c r="L83" s="860">
        <f>N77*K83</f>
        <v>3088.9769457879092</v>
      </c>
      <c r="M83" s="861"/>
      <c r="N83" s="51"/>
    </row>
    <row r="84" spans="1:14" ht="15.75" thickBot="1">
      <c r="B84" s="91" t="s">
        <v>974</v>
      </c>
      <c r="C84" s="92"/>
      <c r="D84" s="92"/>
      <c r="E84" s="92"/>
      <c r="F84" s="92"/>
      <c r="G84" s="92"/>
      <c r="H84" s="92"/>
      <c r="I84" s="93"/>
      <c r="J84" s="94"/>
      <c r="K84" s="305">
        <v>0.05</v>
      </c>
      <c r="L84" s="862">
        <f>N77*K84</f>
        <v>3088.9769457879092</v>
      </c>
      <c r="M84" s="863"/>
      <c r="N84" s="51"/>
    </row>
    <row r="85" spans="1:14" ht="15.75" thickBot="1">
      <c r="B85" s="825" t="s">
        <v>953</v>
      </c>
      <c r="C85" s="826"/>
      <c r="D85" s="826"/>
      <c r="E85" s="826"/>
      <c r="F85" s="826"/>
      <c r="G85" s="826"/>
      <c r="H85" s="826"/>
      <c r="I85" s="826"/>
      <c r="J85" s="826"/>
      <c r="K85" s="826"/>
      <c r="L85" s="826"/>
      <c r="M85" s="827"/>
      <c r="N85" s="52">
        <f>L82+L83+L84</f>
        <v>18533.861674727454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80313.400590485631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134.53962180720401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349110.19133579649</v>
      </c>
      <c r="N48" s="272">
        <f>K48*M48</f>
        <v>24437.713393505757</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10063.139540884446</v>
      </c>
      <c r="N49" s="272">
        <f>K49*M49</f>
        <v>3018.9418622653334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27456.655255771089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2">
        <f>VLOOKUP(A58,TRANSPORTE!A1:D117,4,FALSE)</f>
        <v>1280.9994309733838</v>
      </c>
      <c r="M58" s="913"/>
      <c r="N58" s="287">
        <f>K58*L58</f>
        <v>89.669960168136882</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89.669960168136882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30371.657273890509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6074.3314547781019</v>
      </c>
      <c r="M82" s="861"/>
      <c r="N82" s="51"/>
    </row>
    <row r="83" spans="1:14">
      <c r="B83" s="89" t="s">
        <v>973</v>
      </c>
      <c r="C83" s="90"/>
      <c r="D83" s="90"/>
      <c r="E83" s="90"/>
      <c r="F83" s="90"/>
      <c r="G83" s="90"/>
      <c r="H83" s="90"/>
      <c r="I83" s="87"/>
      <c r="J83" s="88"/>
      <c r="K83" s="304">
        <v>0.05</v>
      </c>
      <c r="L83" s="860">
        <f>N77*K83</f>
        <v>1518.5828636945255</v>
      </c>
      <c r="M83" s="861"/>
      <c r="N83" s="51"/>
    </row>
    <row r="84" spans="1:14" ht="15.75" thickBot="1">
      <c r="B84" s="91" t="s">
        <v>974</v>
      </c>
      <c r="C84" s="92"/>
      <c r="D84" s="92"/>
      <c r="E84" s="92"/>
      <c r="F84" s="92"/>
      <c r="G84" s="92"/>
      <c r="H84" s="92"/>
      <c r="I84" s="93"/>
      <c r="J84" s="94"/>
      <c r="K84" s="305">
        <v>0.05</v>
      </c>
      <c r="L84" s="862">
        <f>N77*K84</f>
        <v>1518.5828636945255</v>
      </c>
      <c r="M84" s="863"/>
      <c r="N84" s="51"/>
    </row>
    <row r="85" spans="1:14" ht="15.75" thickBot="1">
      <c r="B85" s="825" t="s">
        <v>953</v>
      </c>
      <c r="C85" s="826"/>
      <c r="D85" s="826"/>
      <c r="E85" s="826"/>
      <c r="F85" s="826"/>
      <c r="G85" s="826"/>
      <c r="H85" s="826"/>
      <c r="I85" s="826"/>
      <c r="J85" s="826"/>
      <c r="K85" s="826"/>
      <c r="L85" s="826"/>
      <c r="M85" s="827"/>
      <c r="N85" s="52">
        <f>L82+L83+L84</f>
        <v>9111.4971821671534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39483.154456057659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71.649414538135986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37688.670031584224</v>
      </c>
      <c r="N48" s="272">
        <f>K48*M48</f>
        <v>47110.837539480279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47110.837539480279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1432.9882907627198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48615.475244781133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9723.0950489562274</v>
      </c>
      <c r="M82" s="861"/>
      <c r="N82" s="51"/>
    </row>
    <row r="83" spans="1:14">
      <c r="B83" s="89" t="s">
        <v>973</v>
      </c>
      <c r="C83" s="90"/>
      <c r="D83" s="90"/>
      <c r="E83" s="90"/>
      <c r="F83" s="90"/>
      <c r="G83" s="90"/>
      <c r="H83" s="90"/>
      <c r="I83" s="87"/>
      <c r="J83" s="88"/>
      <c r="K83" s="304">
        <v>0.05</v>
      </c>
      <c r="L83" s="860">
        <f>N77*K83</f>
        <v>2430.7737622390569</v>
      </c>
      <c r="M83" s="861"/>
      <c r="N83" s="51"/>
    </row>
    <row r="84" spans="1:14" ht="15.75" thickBot="1">
      <c r="B84" s="91" t="s">
        <v>974</v>
      </c>
      <c r="C84" s="92"/>
      <c r="D84" s="92"/>
      <c r="E84" s="92"/>
      <c r="F84" s="92"/>
      <c r="G84" s="92"/>
      <c r="H84" s="92"/>
      <c r="I84" s="93"/>
      <c r="J84" s="94"/>
      <c r="K84" s="305">
        <v>0.05</v>
      </c>
      <c r="L84" s="862">
        <f>N77*K84</f>
        <v>2430.7737622390569</v>
      </c>
      <c r="M84" s="863"/>
      <c r="N84" s="51"/>
    </row>
    <row r="85" spans="1:14" ht="15.75" thickBot="1">
      <c r="B85" s="825" t="s">
        <v>953</v>
      </c>
      <c r="C85" s="826"/>
      <c r="D85" s="826"/>
      <c r="E85" s="826"/>
      <c r="F85" s="826"/>
      <c r="G85" s="826"/>
      <c r="H85" s="826"/>
      <c r="I85" s="826"/>
      <c r="J85" s="826"/>
      <c r="K85" s="826"/>
      <c r="L85" s="826"/>
      <c r="M85" s="827"/>
      <c r="N85" s="52">
        <f>L82+L83+L84</f>
        <v>14584.642573434339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63200.117818215469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161.605121807204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448691.34859010426</v>
      </c>
      <c r="N48" s="272">
        <f>K48*M48</f>
        <v>897.38269718020854</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349110.19133579649</v>
      </c>
      <c r="N49" s="272">
        <f>K49*M49</f>
        <v>24437.713393505757</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10063.139540884446</v>
      </c>
      <c r="N50" s="272">
        <f>K50*M50</f>
        <v>3018.9418622653334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28354.037952951297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2">
        <f>VLOOKUP(A58,TRANSPORTE!A1:D117,4,FALSE)</f>
        <v>1280.9994309733838</v>
      </c>
      <c r="M58" s="913"/>
      <c r="N58" s="287">
        <f>K58*L58</f>
        <v>92.231959030083644</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92.231959030083644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3232.1024361440795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31839.977469932663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6367.9954939865329</v>
      </c>
      <c r="M82" s="861"/>
      <c r="N82" s="51"/>
    </row>
    <row r="83" spans="1:14">
      <c r="B83" s="89" t="s">
        <v>973</v>
      </c>
      <c r="C83" s="90"/>
      <c r="D83" s="90"/>
      <c r="E83" s="90"/>
      <c r="F83" s="90"/>
      <c r="G83" s="90"/>
      <c r="H83" s="90"/>
      <c r="I83" s="87"/>
      <c r="J83" s="88"/>
      <c r="K83" s="304">
        <v>0.05</v>
      </c>
      <c r="L83" s="860">
        <f>N77*K83</f>
        <v>1591.9988734966332</v>
      </c>
      <c r="M83" s="861"/>
      <c r="N83" s="51"/>
    </row>
    <row r="84" spans="1:14" ht="15.75" thickBot="1">
      <c r="B84" s="91" t="s">
        <v>974</v>
      </c>
      <c r="C84" s="92"/>
      <c r="D84" s="92"/>
      <c r="E84" s="92"/>
      <c r="F84" s="92"/>
      <c r="G84" s="92"/>
      <c r="H84" s="92"/>
      <c r="I84" s="93"/>
      <c r="J84" s="94"/>
      <c r="K84" s="305">
        <v>0.05</v>
      </c>
      <c r="L84" s="862">
        <f>N77*K84</f>
        <v>1591.9988734966332</v>
      </c>
      <c r="M84" s="863"/>
      <c r="N84" s="51"/>
    </row>
    <row r="85" spans="1:14" ht="15.75" thickBot="1">
      <c r="B85" s="825" t="s">
        <v>953</v>
      </c>
      <c r="C85" s="826"/>
      <c r="D85" s="826"/>
      <c r="E85" s="826"/>
      <c r="F85" s="826"/>
      <c r="G85" s="826"/>
      <c r="H85" s="826"/>
      <c r="I85" s="826"/>
      <c r="J85" s="826"/>
      <c r="K85" s="826"/>
      <c r="L85" s="826"/>
      <c r="M85" s="827"/>
      <c r="N85" s="52">
        <f>L82+L83+L84</f>
        <v>9551.9932409798002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41391.970710912465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89.693081204802667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448691.34859010426</v>
      </c>
      <c r="N48" s="272">
        <f>K48*M48</f>
        <v>897.38269718020854</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37688.670031584224</v>
      </c>
      <c r="N49" s="272">
        <f>K49*M49</f>
        <v>47110.837539480279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48008.220236660491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2">
        <f>VLOOKUP(A58,TRANSPORTE!A1:D117,4,FALSE)</f>
        <v>1280.9994309733838</v>
      </c>
      <c r="M58" s="913"/>
      <c r="N58" s="287">
        <f>K58*L58</f>
        <v>2.5619988619467677</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2.5619988619467677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1793.8616240960532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49894.33694082329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9978.8673881646591</v>
      </c>
      <c r="M82" s="861"/>
      <c r="N82" s="51"/>
    </row>
    <row r="83" spans="1:14">
      <c r="B83" s="89" t="s">
        <v>973</v>
      </c>
      <c r="C83" s="90"/>
      <c r="D83" s="90"/>
      <c r="E83" s="90"/>
      <c r="F83" s="90"/>
      <c r="G83" s="90"/>
      <c r="H83" s="90"/>
      <c r="I83" s="87"/>
      <c r="J83" s="88"/>
      <c r="K83" s="304">
        <v>0.05</v>
      </c>
      <c r="L83" s="860">
        <f>N77*K83</f>
        <v>2494.7168470411648</v>
      </c>
      <c r="M83" s="861"/>
      <c r="N83" s="51"/>
    </row>
    <row r="84" spans="1:14" ht="15.75" thickBot="1">
      <c r="B84" s="91" t="s">
        <v>974</v>
      </c>
      <c r="C84" s="92"/>
      <c r="D84" s="92"/>
      <c r="E84" s="92"/>
      <c r="F84" s="92"/>
      <c r="G84" s="92"/>
      <c r="H84" s="92"/>
      <c r="I84" s="93"/>
      <c r="J84" s="94"/>
      <c r="K84" s="305">
        <v>0.05</v>
      </c>
      <c r="L84" s="862">
        <f>N77*K84</f>
        <v>2494.7168470411648</v>
      </c>
      <c r="M84" s="863"/>
      <c r="N84" s="51"/>
    </row>
    <row r="85" spans="1:14" ht="15.75" thickBot="1">
      <c r="B85" s="825" t="s">
        <v>953</v>
      </c>
      <c r="C85" s="826"/>
      <c r="D85" s="826"/>
      <c r="E85" s="826"/>
      <c r="F85" s="826"/>
      <c r="G85" s="826"/>
      <c r="H85" s="826"/>
      <c r="I85" s="826"/>
      <c r="J85" s="826"/>
      <c r="K85" s="826"/>
      <c r="L85" s="826"/>
      <c r="M85" s="827"/>
      <c r="N85" s="52">
        <f>L82+L83+L84</f>
        <v>14968.30108224699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64862.638023070278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22.554583333333333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6086.2166019557972</v>
      </c>
      <c r="N48" s="272">
        <f>K48*M48</f>
        <v>6694.8382621513774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6694.8382621513774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7168.4845121513772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1433.6969024302755</v>
      </c>
      <c r="M82" s="861"/>
      <c r="N82" s="51"/>
    </row>
    <row r="83" spans="1:14">
      <c r="B83" s="89" t="s">
        <v>973</v>
      </c>
      <c r="C83" s="90"/>
      <c r="D83" s="90"/>
      <c r="E83" s="90"/>
      <c r="F83" s="90"/>
      <c r="G83" s="90"/>
      <c r="H83" s="90"/>
      <c r="I83" s="87"/>
      <c r="J83" s="88"/>
      <c r="K83" s="304">
        <v>0.05</v>
      </c>
      <c r="L83" s="860">
        <f>N77*K83</f>
        <v>358.42422560756887</v>
      </c>
      <c r="M83" s="861"/>
      <c r="N83" s="51"/>
    </row>
    <row r="84" spans="1:14" ht="15.75" thickBot="1">
      <c r="B84" s="91" t="s">
        <v>974</v>
      </c>
      <c r="C84" s="92"/>
      <c r="D84" s="92"/>
      <c r="E84" s="92"/>
      <c r="F84" s="92"/>
      <c r="G84" s="92"/>
      <c r="H84" s="92"/>
      <c r="I84" s="93"/>
      <c r="J84" s="94"/>
      <c r="K84" s="305">
        <v>0.05</v>
      </c>
      <c r="L84" s="862">
        <f>N77*K84</f>
        <v>358.42422560756887</v>
      </c>
      <c r="M84" s="863"/>
      <c r="N84" s="51"/>
    </row>
    <row r="85" spans="1:14" ht="15.75" thickBot="1">
      <c r="B85" s="825" t="s">
        <v>953</v>
      </c>
      <c r="C85" s="826"/>
      <c r="D85" s="826"/>
      <c r="E85" s="826"/>
      <c r="F85" s="826"/>
      <c r="G85" s="826"/>
      <c r="H85" s="826"/>
      <c r="I85" s="826"/>
      <c r="J85" s="826"/>
      <c r="K85" s="826"/>
      <c r="L85" s="826"/>
      <c r="M85" s="827"/>
      <c r="N85" s="52">
        <f>L82+L83+L84</f>
        <v>2150.5453536454133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9319.0298657967905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22.554583333333333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5881.8302232884316</v>
      </c>
      <c r="N48" s="272">
        <f>K48*M48</f>
        <v>6470.0132456172751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6470.0132456172751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6943.6594956172748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1388.7318991234552</v>
      </c>
      <c r="M82" s="861"/>
      <c r="N82" s="51"/>
    </row>
    <row r="83" spans="1:14">
      <c r="B83" s="89" t="s">
        <v>973</v>
      </c>
      <c r="C83" s="90"/>
      <c r="D83" s="90"/>
      <c r="E83" s="90"/>
      <c r="F83" s="90"/>
      <c r="G83" s="90"/>
      <c r="H83" s="90"/>
      <c r="I83" s="87"/>
      <c r="J83" s="88"/>
      <c r="K83" s="304">
        <v>0.05</v>
      </c>
      <c r="L83" s="860">
        <f>N77*K83</f>
        <v>347.18297478086379</v>
      </c>
      <c r="M83" s="861"/>
      <c r="N83" s="51"/>
    </row>
    <row r="84" spans="1:14" ht="15.75" thickBot="1">
      <c r="B84" s="91" t="s">
        <v>974</v>
      </c>
      <c r="C84" s="92"/>
      <c r="D84" s="92"/>
      <c r="E84" s="92"/>
      <c r="F84" s="92"/>
      <c r="G84" s="92"/>
      <c r="H84" s="92"/>
      <c r="I84" s="93"/>
      <c r="J84" s="94"/>
      <c r="K84" s="305">
        <v>0.05</v>
      </c>
      <c r="L84" s="862">
        <f>N77*K84</f>
        <v>347.18297478086379</v>
      </c>
      <c r="M84" s="863"/>
      <c r="N84" s="51"/>
    </row>
    <row r="85" spans="1:14" ht="15.75" thickBot="1">
      <c r="B85" s="825" t="s">
        <v>953</v>
      </c>
      <c r="C85" s="826"/>
      <c r="D85" s="826"/>
      <c r="E85" s="826"/>
      <c r="F85" s="826"/>
      <c r="G85" s="826"/>
      <c r="H85" s="826"/>
      <c r="I85" s="826"/>
      <c r="J85" s="826"/>
      <c r="K85" s="826"/>
      <c r="L85" s="826"/>
      <c r="M85" s="827"/>
      <c r="N85" s="52">
        <f>L82+L83+L84</f>
        <v>2083.0978486851827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9026.7573443024576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324.78600000000006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56249.817419221246</v>
      </c>
      <c r="N48" s="272">
        <f>K48*M48</f>
        <v>61874.799161143375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61874.799161143375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2">
        <f>VLOOKUP(A58,TRANSPORTE!A1:D117,4,FALSE)</f>
        <v>1246.4241458005358</v>
      </c>
      <c r="M58" s="913"/>
      <c r="N58" s="287">
        <f>K58*L58</f>
        <v>1371.0665603805894</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1371.0665603805894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6495.72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70066.371721523959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14013.274344304793</v>
      </c>
      <c r="M82" s="861"/>
      <c r="N82" s="51"/>
    </row>
    <row r="83" spans="1:14">
      <c r="B83" s="89" t="s">
        <v>973</v>
      </c>
      <c r="C83" s="90"/>
      <c r="D83" s="90"/>
      <c r="E83" s="90"/>
      <c r="F83" s="90"/>
      <c r="G83" s="90"/>
      <c r="H83" s="90"/>
      <c r="I83" s="87"/>
      <c r="J83" s="88"/>
      <c r="K83" s="304">
        <v>0.05</v>
      </c>
      <c r="L83" s="860">
        <f>N77*K83</f>
        <v>3503.3185860761982</v>
      </c>
      <c r="M83" s="861"/>
      <c r="N83" s="51"/>
    </row>
    <row r="84" spans="1:14" ht="15.75" thickBot="1">
      <c r="B84" s="91" t="s">
        <v>974</v>
      </c>
      <c r="C84" s="92"/>
      <c r="D84" s="92"/>
      <c r="E84" s="92"/>
      <c r="F84" s="92"/>
      <c r="G84" s="92"/>
      <c r="H84" s="92"/>
      <c r="I84" s="93"/>
      <c r="J84" s="94"/>
      <c r="K84" s="305">
        <v>0.05</v>
      </c>
      <c r="L84" s="862">
        <f>N77*K84</f>
        <v>3503.3185860761982</v>
      </c>
      <c r="M84" s="863"/>
      <c r="N84" s="51"/>
    </row>
    <row r="85" spans="1:14" ht="15.75" thickBot="1">
      <c r="B85" s="825" t="s">
        <v>953</v>
      </c>
      <c r="C85" s="826"/>
      <c r="D85" s="826"/>
      <c r="E85" s="826"/>
      <c r="F85" s="826"/>
      <c r="G85" s="826"/>
      <c r="H85" s="826"/>
      <c r="I85" s="826"/>
      <c r="J85" s="826"/>
      <c r="K85" s="826"/>
      <c r="L85" s="826"/>
      <c r="M85" s="827"/>
      <c r="N85" s="52">
        <f>L82+L83+L84</f>
        <v>21019.911516457189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91086.283237981144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8453.0358696807289</v>
      </c>
      <c r="L36" s="270"/>
      <c r="M36" s="336">
        <v>3</v>
      </c>
      <c r="N36" s="272">
        <f>K36/M36</f>
        <v>2817.6786232269096</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451.0916666666667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3268.7702898935763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49085.827344355603</v>
      </c>
      <c r="N48" s="272">
        <f>K48*M48</f>
        <v>61357.284180444505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61357.284180444505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2">
        <f>VLOOKUP(A60,TRANSPORTE!A1:D117,4,FALSE)</f>
        <v>1246.4241458005358</v>
      </c>
      <c r="M60" s="913"/>
      <c r="N60" s="287">
        <f>K60*L60</f>
        <v>1558.0301822506699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1558.0301822506699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70695.001319255418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14139.000263851085</v>
      </c>
      <c r="M84" s="861"/>
      <c r="N84" s="51"/>
    </row>
    <row r="85" spans="1:14">
      <c r="B85" s="89" t="s">
        <v>973</v>
      </c>
      <c r="C85" s="90"/>
      <c r="D85" s="90"/>
      <c r="E85" s="90"/>
      <c r="F85" s="90"/>
      <c r="G85" s="90"/>
      <c r="H85" s="90"/>
      <c r="I85" s="87"/>
      <c r="J85" s="88"/>
      <c r="K85" s="304">
        <v>0.05</v>
      </c>
      <c r="L85" s="860">
        <f>N79*K85</f>
        <v>3534.7500659627713</v>
      </c>
      <c r="M85" s="861"/>
      <c r="N85" s="51"/>
    </row>
    <row r="86" spans="1:14" ht="15.75" thickBot="1">
      <c r="B86" s="91" t="s">
        <v>974</v>
      </c>
      <c r="C86" s="92"/>
      <c r="D86" s="92"/>
      <c r="E86" s="92"/>
      <c r="F86" s="92"/>
      <c r="G86" s="92"/>
      <c r="H86" s="92"/>
      <c r="I86" s="93"/>
      <c r="J86" s="94"/>
      <c r="K86" s="305">
        <v>0.05</v>
      </c>
      <c r="L86" s="862">
        <f>N79*K86</f>
        <v>3534.7500659627713</v>
      </c>
      <c r="M86" s="863"/>
      <c r="N86" s="51"/>
    </row>
    <row r="87" spans="1:14" ht="15.75" thickBot="1">
      <c r="B87" s="825" t="s">
        <v>953</v>
      </c>
      <c r="C87" s="826"/>
      <c r="D87" s="826"/>
      <c r="E87" s="826"/>
      <c r="F87" s="826"/>
      <c r="G87" s="826"/>
      <c r="H87" s="826"/>
      <c r="I87" s="826"/>
      <c r="J87" s="826"/>
      <c r="K87" s="826"/>
      <c r="L87" s="826"/>
      <c r="M87" s="827"/>
      <c r="N87" s="52">
        <f>L84+L85+L86</f>
        <v>21208.500395776624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91903.501715032035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197</v>
      </c>
      <c r="B36" s="874" t="str">
        <f>VLOOKUP(A36,EQUIPOS!A6:D154,3,FALSE)</f>
        <v>Equipo de perforación (TRACKDRILL), potencia 40 HP, 2100 golpes / minuto</v>
      </c>
      <c r="C36" s="875"/>
      <c r="D36" s="875"/>
      <c r="E36" s="875"/>
      <c r="F36" s="875"/>
      <c r="G36" s="875"/>
      <c r="H36" s="876"/>
      <c r="I36" s="267"/>
      <c r="J36" s="268"/>
      <c r="K36" s="269">
        <f>VLOOKUP(A36,EQUIPOS!A6:D163,4,FALSE)</f>
        <v>179843.16988682948</v>
      </c>
      <c r="L36" s="270"/>
      <c r="M36" s="336">
        <v>2.5</v>
      </c>
      <c r="N36" s="272">
        <f>K36/M36</f>
        <v>71937.267954731797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402.04310903601998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72339.311063767818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26455.681196475656</v>
      </c>
      <c r="N48" s="272">
        <f>K48*M48</f>
        <v>26720.238008440414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26720.238008440414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8040.862180720399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107100.41125292864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21420.082250585729</v>
      </c>
      <c r="M84" s="861"/>
      <c r="N84" s="51"/>
    </row>
    <row r="85" spans="1:14">
      <c r="B85" s="89" t="s">
        <v>973</v>
      </c>
      <c r="C85" s="90"/>
      <c r="D85" s="90"/>
      <c r="E85" s="90"/>
      <c r="F85" s="90"/>
      <c r="G85" s="90"/>
      <c r="H85" s="90"/>
      <c r="I85" s="87"/>
      <c r="J85" s="88"/>
      <c r="K85" s="304">
        <v>0.05</v>
      </c>
      <c r="L85" s="860">
        <f>N79*K85</f>
        <v>5355.0205626464322</v>
      </c>
      <c r="M85" s="861"/>
      <c r="N85" s="51"/>
    </row>
    <row r="86" spans="1:14" ht="15.75" thickBot="1">
      <c r="B86" s="91" t="s">
        <v>974</v>
      </c>
      <c r="C86" s="92"/>
      <c r="D86" s="92"/>
      <c r="E86" s="92"/>
      <c r="F86" s="92"/>
      <c r="G86" s="92"/>
      <c r="H86" s="92"/>
      <c r="I86" s="93"/>
      <c r="J86" s="94"/>
      <c r="K86" s="305">
        <v>0.05</v>
      </c>
      <c r="L86" s="862">
        <f>N79*K86</f>
        <v>5355.0205626464322</v>
      </c>
      <c r="M86" s="863"/>
      <c r="N86" s="51"/>
    </row>
    <row r="87" spans="1:14" ht="15.75" thickBot="1">
      <c r="B87" s="825" t="s">
        <v>953</v>
      </c>
      <c r="C87" s="826"/>
      <c r="D87" s="826"/>
      <c r="E87" s="826"/>
      <c r="F87" s="826"/>
      <c r="G87" s="826"/>
      <c r="H87" s="826"/>
      <c r="I87" s="826"/>
      <c r="J87" s="826"/>
      <c r="K87" s="826"/>
      <c r="L87" s="826"/>
      <c r="M87" s="827"/>
      <c r="N87" s="52">
        <f>L84+L85+L86</f>
        <v>32130.123375878589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139230.53462880722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197</v>
      </c>
      <c r="B36" s="874" t="str">
        <f>VLOOKUP(A36,EQUIPOS!A6:D154,3,FALSE)</f>
        <v>Equipo de perforación (TRACKDRILL), potencia 40 HP, 2100 golpes / minuto</v>
      </c>
      <c r="C36" s="875"/>
      <c r="D36" s="875"/>
      <c r="E36" s="875"/>
      <c r="F36" s="875"/>
      <c r="G36" s="875"/>
      <c r="H36" s="876"/>
      <c r="I36" s="267"/>
      <c r="J36" s="268"/>
      <c r="K36" s="269">
        <f>VLOOKUP(A36,EQUIPOS!A6:D163,4,FALSE)</f>
        <v>179843.16988682948</v>
      </c>
      <c r="L36" s="270"/>
      <c r="M36" s="336">
        <v>1.25</v>
      </c>
      <c r="N36" s="272">
        <f>K36/M36</f>
        <v>143874.53590946359</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1074.7412180720401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144949.27712753564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26455.681196475656</v>
      </c>
      <c r="N48" s="272">
        <f>K48*M48</f>
        <v>26720.238008440414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26720.238008440414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21494.824361440798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193164.33949741686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38632.867899483375</v>
      </c>
      <c r="M84" s="861"/>
      <c r="N84" s="51"/>
    </row>
    <row r="85" spans="1:14">
      <c r="B85" s="89" t="s">
        <v>973</v>
      </c>
      <c r="C85" s="90"/>
      <c r="D85" s="90"/>
      <c r="E85" s="90"/>
      <c r="F85" s="90"/>
      <c r="G85" s="90"/>
      <c r="H85" s="90"/>
      <c r="I85" s="87"/>
      <c r="J85" s="88"/>
      <c r="K85" s="304">
        <v>0.05</v>
      </c>
      <c r="L85" s="860">
        <f>N79*K85</f>
        <v>9658.2169748708438</v>
      </c>
      <c r="M85" s="861"/>
      <c r="N85" s="51"/>
    </row>
    <row r="86" spans="1:14" ht="15.75" thickBot="1">
      <c r="B86" s="91" t="s">
        <v>974</v>
      </c>
      <c r="C86" s="92"/>
      <c r="D86" s="92"/>
      <c r="E86" s="92"/>
      <c r="F86" s="92"/>
      <c r="G86" s="92"/>
      <c r="H86" s="92"/>
      <c r="I86" s="93"/>
      <c r="J86" s="94"/>
      <c r="K86" s="305">
        <v>0.05</v>
      </c>
      <c r="L86" s="862">
        <f>N79*K86</f>
        <v>9658.2169748708438</v>
      </c>
      <c r="M86" s="863"/>
      <c r="N86" s="51"/>
    </row>
    <row r="87" spans="1:14" ht="15.75" thickBot="1">
      <c r="B87" s="825" t="s">
        <v>953</v>
      </c>
      <c r="C87" s="826"/>
      <c r="D87" s="826"/>
      <c r="E87" s="826"/>
      <c r="F87" s="826"/>
      <c r="G87" s="826"/>
      <c r="H87" s="826"/>
      <c r="I87" s="826"/>
      <c r="J87" s="826"/>
      <c r="K87" s="826"/>
      <c r="L87" s="826"/>
      <c r="M87" s="827"/>
      <c r="N87" s="52">
        <f>L84+L85+L86</f>
        <v>57949.301849225056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251113.64134664193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314</v>
      </c>
      <c r="B36" s="874" t="str">
        <f>VLOOKUP(A36,EQUIPOS!A6:D154,3,FALSE)</f>
        <v xml:space="preserve">Retroexcavadora E-200 sobre orugas
</v>
      </c>
      <c r="C36" s="875"/>
      <c r="D36" s="875"/>
      <c r="E36" s="875"/>
      <c r="F36" s="875"/>
      <c r="G36" s="875"/>
      <c r="H36" s="876"/>
      <c r="I36" s="267"/>
      <c r="J36" s="268"/>
      <c r="K36" s="269">
        <f>VLOOKUP(A36,EQUIPOS!A6:D163,4,FALSE)</f>
        <v>188133.45175661263</v>
      </c>
      <c r="L36" s="270"/>
      <c r="M36" s="336">
        <v>23</v>
      </c>
      <c r="N36" s="272">
        <f>K36/M36</f>
        <v>8179.7152937657665</v>
      </c>
    </row>
    <row r="37" spans="1:14">
      <c r="A37" s="113" t="s">
        <v>328</v>
      </c>
      <c r="B37" s="874" t="str">
        <f>VLOOKUP(A37,EQUIPOS!A7:D154,3,FALSE)</f>
        <v xml:space="preserve">Taco metálico o puntal (escamas en concreto)
</v>
      </c>
      <c r="C37" s="875"/>
      <c r="D37" s="875"/>
      <c r="E37" s="875"/>
      <c r="F37" s="875"/>
      <c r="G37" s="875"/>
      <c r="H37" s="876"/>
      <c r="I37" s="421"/>
      <c r="J37" s="422"/>
      <c r="K37" s="269">
        <f>VLOOKUP(A37,EQUIPOS!A7:D164,4,FALSE)</f>
        <v>106.807312432789</v>
      </c>
      <c r="L37" s="335"/>
      <c r="M37" s="336">
        <v>1</v>
      </c>
      <c r="N37" s="272">
        <f>K37/M37</f>
        <v>106.807312432789</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1074.7412180720401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9361.2638242705962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4541.0117320478312</v>
      </c>
      <c r="N48" s="272">
        <f>K48*M48</f>
        <v>1589.3541062167408</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15077.659307782886</v>
      </c>
      <c r="N49" s="272">
        <f>K49*M49</f>
        <v>15077.659307782886</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3754.4984213973325</v>
      </c>
      <c r="N50" s="272">
        <f>K50*M50</f>
        <v>14267.094001309863</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377108.75835997827</v>
      </c>
      <c r="N51" s="272">
        <f>K51*M51</f>
        <v>67879.576504796089</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98813.68392010557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2">
        <f>VLOOKUP(A58,TRANSPORTE!A1:D117,4,FALSE)</f>
        <v>1280.9994309733838</v>
      </c>
      <c r="M58" s="913"/>
      <c r="N58" s="287">
        <f>K58*L58</f>
        <v>230.57989757520909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230.57989757520909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21494.824361440798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129900.35200339218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25980.070400678436</v>
      </c>
      <c r="M82" s="861"/>
      <c r="N82" s="51"/>
    </row>
    <row r="83" spans="1:14">
      <c r="B83" s="89" t="s">
        <v>973</v>
      </c>
      <c r="C83" s="90"/>
      <c r="D83" s="90"/>
      <c r="E83" s="90"/>
      <c r="F83" s="90"/>
      <c r="G83" s="90"/>
      <c r="H83" s="90"/>
      <c r="I83" s="87"/>
      <c r="J83" s="88"/>
      <c r="K83" s="304">
        <v>0.05</v>
      </c>
      <c r="L83" s="860">
        <f>N77*K83</f>
        <v>6495.0176001696091</v>
      </c>
      <c r="M83" s="861"/>
      <c r="N83" s="51"/>
    </row>
    <row r="84" spans="1:14" ht="15.75" thickBot="1">
      <c r="B84" s="91" t="s">
        <v>974</v>
      </c>
      <c r="C84" s="92"/>
      <c r="D84" s="92"/>
      <c r="E84" s="92"/>
      <c r="F84" s="92"/>
      <c r="G84" s="92"/>
      <c r="H84" s="92"/>
      <c r="I84" s="93"/>
      <c r="J84" s="94"/>
      <c r="K84" s="305">
        <v>0.05</v>
      </c>
      <c r="L84" s="862">
        <f>N77*K84</f>
        <v>6495.0176001696091</v>
      </c>
      <c r="M84" s="863"/>
      <c r="N84" s="51"/>
    </row>
    <row r="85" spans="1:14" ht="15.75" thickBot="1">
      <c r="B85" s="825" t="s">
        <v>953</v>
      </c>
      <c r="C85" s="826"/>
      <c r="D85" s="826"/>
      <c r="E85" s="826"/>
      <c r="F85" s="826"/>
      <c r="G85" s="826"/>
      <c r="H85" s="826"/>
      <c r="I85" s="826"/>
      <c r="J85" s="826"/>
      <c r="K85" s="826"/>
      <c r="L85" s="826"/>
      <c r="M85" s="827"/>
      <c r="N85" s="52">
        <f>L82+L83+L84</f>
        <v>38970.105601017654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168870.45760440984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53.737060903601993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5846.0168135158656</v>
      </c>
      <c r="N48" s="272">
        <f>K48*M48</f>
        <v>5846.0168135158656</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3411.2247757031923</v>
      </c>
      <c r="N49" s="272">
        <f>K49*M49</f>
        <v>13644.899102812769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19490.915916328635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537.37060903601991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20082.023586268257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4016.4047172536516</v>
      </c>
      <c r="M82" s="861"/>
      <c r="N82" s="51"/>
    </row>
    <row r="83" spans="1:14">
      <c r="B83" s="89" t="s">
        <v>973</v>
      </c>
      <c r="C83" s="90"/>
      <c r="D83" s="90"/>
      <c r="E83" s="90"/>
      <c r="F83" s="90"/>
      <c r="G83" s="90"/>
      <c r="H83" s="90"/>
      <c r="I83" s="87"/>
      <c r="J83" s="88"/>
      <c r="K83" s="304">
        <v>0.05</v>
      </c>
      <c r="L83" s="860">
        <f>N77*K83</f>
        <v>1004.1011793134129</v>
      </c>
      <c r="M83" s="861"/>
      <c r="N83" s="51"/>
    </row>
    <row r="84" spans="1:14" ht="15.75" thickBot="1">
      <c r="B84" s="91" t="s">
        <v>974</v>
      </c>
      <c r="C84" s="92"/>
      <c r="D84" s="92"/>
      <c r="E84" s="92"/>
      <c r="F84" s="92"/>
      <c r="G84" s="92"/>
      <c r="H84" s="92"/>
      <c r="I84" s="93"/>
      <c r="J84" s="94"/>
      <c r="K84" s="305">
        <v>0.05</v>
      </c>
      <c r="L84" s="862">
        <f>N77*K84</f>
        <v>1004.1011793134129</v>
      </c>
      <c r="M84" s="863"/>
      <c r="N84" s="51"/>
    </row>
    <row r="85" spans="1:14" ht="15.75" thickBot="1">
      <c r="B85" s="825" t="s">
        <v>953</v>
      </c>
      <c r="C85" s="826"/>
      <c r="D85" s="826"/>
      <c r="E85" s="826"/>
      <c r="F85" s="826"/>
      <c r="G85" s="826"/>
      <c r="H85" s="826"/>
      <c r="I85" s="826"/>
      <c r="J85" s="826"/>
      <c r="K85" s="826"/>
      <c r="L85" s="826"/>
      <c r="M85" s="827"/>
      <c r="N85" s="52">
        <f>L82+L83+L84</f>
        <v>6024.6070758804772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26106.630662148735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269</v>
      </c>
      <c r="B36" s="874" t="str">
        <f>VLOOKUP(A36,EQUIPOS!A6:D154,3,FALSE)</f>
        <v>Motoniveladora  potencia 215 HP, ancho de cuchilla 4,27 m, peso 18 ton.</v>
      </c>
      <c r="C36" s="875"/>
      <c r="D36" s="875"/>
      <c r="E36" s="875"/>
      <c r="F36" s="875"/>
      <c r="G36" s="875"/>
      <c r="H36" s="876"/>
      <c r="I36" s="267"/>
      <c r="J36" s="268"/>
      <c r="K36" s="269">
        <f>VLOOKUP(A36,EQUIPOS!A6:D163,4,FALSE)</f>
        <v>240808.10568179921</v>
      </c>
      <c r="L36" s="270"/>
      <c r="M36" s="336">
        <v>15</v>
      </c>
      <c r="N36" s="272">
        <f>K36/M36</f>
        <v>16053.873712119947</v>
      </c>
    </row>
    <row r="37" spans="1:14">
      <c r="A37" s="113" t="s">
        <v>365</v>
      </c>
      <c r="B37" s="874" t="str">
        <f>VLOOKUP(A37,EQUIPOS!A7:D154,3,FALSE)</f>
        <v xml:space="preserve">Vibrocompatador, potencia 153 HP, peso 10 Ton. </v>
      </c>
      <c r="C37" s="875"/>
      <c r="D37" s="875"/>
      <c r="E37" s="875"/>
      <c r="F37" s="875"/>
      <c r="G37" s="875"/>
      <c r="H37" s="876"/>
      <c r="I37" s="421"/>
      <c r="J37" s="422"/>
      <c r="K37" s="269">
        <f>VLOOKUP(A37,EQUIPOS!A7:D164,4,FALSE)</f>
        <v>139900.62574529758</v>
      </c>
      <c r="L37" s="335"/>
      <c r="M37" s="336">
        <v>15</v>
      </c>
      <c r="N37" s="272">
        <f>K37/M37</f>
        <v>9326.7083830198389</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112.11635150600333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25492.698446645787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30978.009408030954</v>
      </c>
      <c r="N48" s="272">
        <f>K48*M48</f>
        <v>32526.909878432503</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54.493529154743527</v>
      </c>
      <c r="N49" s="272">
        <f>K49*M49</f>
        <v>1634.8058746423058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34161.715753074808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2">
        <f>VLOOKUP(A60,TRANSPORTE!A1:D117,4,FALSE)</f>
        <v>1246.4241458005358</v>
      </c>
      <c r="M60" s="913"/>
      <c r="N60" s="287">
        <f>K60*L60</f>
        <v>1308.7453530905627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1308.7453530905627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2242.3270301200664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63205.486582931226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12641.097316586245</v>
      </c>
      <c r="M84" s="861"/>
      <c r="N84" s="51"/>
    </row>
    <row r="85" spans="1:14">
      <c r="B85" s="89" t="s">
        <v>973</v>
      </c>
      <c r="C85" s="90"/>
      <c r="D85" s="90"/>
      <c r="E85" s="90"/>
      <c r="F85" s="90"/>
      <c r="G85" s="90"/>
      <c r="H85" s="90"/>
      <c r="I85" s="87"/>
      <c r="J85" s="88"/>
      <c r="K85" s="304">
        <v>0.05</v>
      </c>
      <c r="L85" s="860">
        <f>N79*K85</f>
        <v>3160.2743291465613</v>
      </c>
      <c r="M85" s="861"/>
      <c r="N85" s="51"/>
    </row>
    <row r="86" spans="1:14" ht="15.75" thickBot="1">
      <c r="B86" s="91" t="s">
        <v>974</v>
      </c>
      <c r="C86" s="92"/>
      <c r="D86" s="92"/>
      <c r="E86" s="92"/>
      <c r="F86" s="92"/>
      <c r="G86" s="92"/>
      <c r="H86" s="92"/>
      <c r="I86" s="93"/>
      <c r="J86" s="94"/>
      <c r="K86" s="305">
        <v>0.05</v>
      </c>
      <c r="L86" s="862">
        <f>N79*K86</f>
        <v>3160.2743291465613</v>
      </c>
      <c r="M86" s="863"/>
      <c r="N86" s="51"/>
    </row>
    <row r="87" spans="1:14" ht="15.75" thickBot="1">
      <c r="B87" s="825" t="s">
        <v>953</v>
      </c>
      <c r="C87" s="826"/>
      <c r="D87" s="826"/>
      <c r="E87" s="826"/>
      <c r="F87" s="826"/>
      <c r="G87" s="826"/>
      <c r="H87" s="826"/>
      <c r="I87" s="826"/>
      <c r="J87" s="826"/>
      <c r="K87" s="826"/>
      <c r="L87" s="826"/>
      <c r="M87" s="827"/>
      <c r="N87" s="52">
        <f>L84+L85+L86</f>
        <v>18961.645974879368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82167.13255781059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2.25" customHeight="1" thickBot="1">
      <c r="A31" t="s">
        <v>1845</v>
      </c>
      <c r="B31" s="80" t="s">
        <v>1144</v>
      </c>
      <c r="C31" s="967" t="s">
        <v>2155</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56246.346493797369</v>
      </c>
      <c r="N48" s="272">
        <f>K48*M48</f>
        <v>61870.981143177109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5893.2752187454644</v>
      </c>
      <c r="N49" s="272">
        <f>K49*M49</f>
        <v>6777.2665015572838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10063.139540884446</v>
      </c>
      <c r="N50" s="272">
        <f>K50*M50</f>
        <v>20126.279081768891</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131824.87986718919</v>
      </c>
      <c r="N51" s="272">
        <f>K51*M51</f>
        <v>65912.439933594593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154686.96666009788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1246.4241458005358</v>
      </c>
      <c r="M60" s="913"/>
      <c r="N60" s="287">
        <f>K60*L60</f>
        <v>1371.0665603805894</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1371.0665603805894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173026.57101023491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34605.314202046982</v>
      </c>
      <c r="M84" s="861"/>
      <c r="N84" s="51"/>
    </row>
    <row r="85" spans="1:14">
      <c r="B85" s="89" t="s">
        <v>973</v>
      </c>
      <c r="C85" s="90"/>
      <c r="D85" s="90"/>
      <c r="E85" s="90"/>
      <c r="F85" s="90"/>
      <c r="G85" s="90"/>
      <c r="H85" s="90"/>
      <c r="I85" s="87"/>
      <c r="J85" s="88"/>
      <c r="K85" s="304">
        <v>0.05</v>
      </c>
      <c r="L85" s="860">
        <f>N79*K85</f>
        <v>8651.3285505117456</v>
      </c>
      <c r="M85" s="861"/>
      <c r="N85" s="51"/>
    </row>
    <row r="86" spans="1:14" ht="15.75" thickBot="1">
      <c r="B86" s="91" t="s">
        <v>974</v>
      </c>
      <c r="C86" s="92"/>
      <c r="D86" s="92"/>
      <c r="E86" s="92"/>
      <c r="F86" s="92"/>
      <c r="G86" s="92"/>
      <c r="H86" s="92"/>
      <c r="I86" s="93"/>
      <c r="J86" s="94"/>
      <c r="K86" s="305">
        <v>0.05</v>
      </c>
      <c r="L86" s="862">
        <f>N79*K86</f>
        <v>8651.3285505117456</v>
      </c>
      <c r="M86" s="863"/>
      <c r="N86" s="51"/>
    </row>
    <row r="87" spans="1:14" ht="15.75" thickBot="1">
      <c r="B87" s="825" t="s">
        <v>953</v>
      </c>
      <c r="C87" s="826"/>
      <c r="D87" s="826"/>
      <c r="E87" s="826"/>
      <c r="F87" s="826"/>
      <c r="G87" s="826"/>
      <c r="H87" s="826"/>
      <c r="I87" s="826"/>
      <c r="J87" s="826"/>
      <c r="K87" s="826"/>
      <c r="L87" s="826"/>
      <c r="M87" s="827"/>
      <c r="N87" s="52">
        <f>L84+L85+L86</f>
        <v>51907.971303070473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224934.54231330537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1.5" customHeight="1" thickBot="1">
      <c r="A31" t="s">
        <v>1845</v>
      </c>
      <c r="B31" s="80" t="s">
        <v>1692</v>
      </c>
      <c r="C31" s="967" t="s">
        <v>2156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56246.346493797369</v>
      </c>
      <c r="N48" s="272">
        <f>K48*M48</f>
        <v>61870.981143177109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5893.2752187454644</v>
      </c>
      <c r="N49" s="272">
        <f>K49*M49</f>
        <v>6777.2665015572838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10063.139540884446</v>
      </c>
      <c r="N50" s="272">
        <f>K50*M50</f>
        <v>20126.279081768891</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112112.62665368109</v>
      </c>
      <c r="N51" s="272">
        <f>K51*M51</f>
        <v>56056.313326840544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144830.84005334383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1246.4241458005358</v>
      </c>
      <c r="M60" s="913"/>
      <c r="N60" s="287">
        <f>K60*L60</f>
        <v>1371.0665603805894</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1371.0665603805894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163170.44440348085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32634.088880696174</v>
      </c>
      <c r="M84" s="861"/>
      <c r="N84" s="51"/>
    </row>
    <row r="85" spans="1:14">
      <c r="B85" s="89" t="s">
        <v>973</v>
      </c>
      <c r="C85" s="90"/>
      <c r="D85" s="90"/>
      <c r="E85" s="90"/>
      <c r="F85" s="90"/>
      <c r="G85" s="90"/>
      <c r="H85" s="90"/>
      <c r="I85" s="87"/>
      <c r="J85" s="88"/>
      <c r="K85" s="304">
        <v>0.05</v>
      </c>
      <c r="L85" s="860">
        <f>N79*K85</f>
        <v>8158.5222201740435</v>
      </c>
      <c r="M85" s="861"/>
      <c r="N85" s="51"/>
    </row>
    <row r="86" spans="1:14" ht="15.75" thickBot="1">
      <c r="B86" s="91" t="s">
        <v>974</v>
      </c>
      <c r="C86" s="92"/>
      <c r="D86" s="92"/>
      <c r="E86" s="92"/>
      <c r="F86" s="92"/>
      <c r="G86" s="92"/>
      <c r="H86" s="92"/>
      <c r="I86" s="93"/>
      <c r="J86" s="94"/>
      <c r="K86" s="305">
        <v>0.05</v>
      </c>
      <c r="L86" s="862">
        <f>N79*K86</f>
        <v>8158.5222201740435</v>
      </c>
      <c r="M86" s="863"/>
      <c r="N86" s="51"/>
    </row>
    <row r="87" spans="1:14" ht="15.75" thickBot="1">
      <c r="B87" s="825" t="s">
        <v>953</v>
      </c>
      <c r="C87" s="826"/>
      <c r="D87" s="826"/>
      <c r="E87" s="826"/>
      <c r="F87" s="826"/>
      <c r="G87" s="826"/>
      <c r="H87" s="826"/>
      <c r="I87" s="826"/>
      <c r="J87" s="826"/>
      <c r="K87" s="826"/>
      <c r="L87" s="826"/>
      <c r="M87" s="827"/>
      <c r="N87" s="52">
        <f>L84+L85+L86</f>
        <v>48951.133321044254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212121.57772452512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1693</v>
      </c>
      <c r="C31" s="967" t="s">
        <v>2157</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56246.346493797369</v>
      </c>
      <c r="N48" s="272">
        <f>K48*M48</f>
        <v>61870.981143177109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5893.2752187454644</v>
      </c>
      <c r="N49" s="272">
        <f>K49*M49</f>
        <v>6777.2665015572838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10063.139540884446</v>
      </c>
      <c r="N50" s="272">
        <f>K50*M50</f>
        <v>20126.279081768891</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112543.68088207139</v>
      </c>
      <c r="N51" s="272">
        <f>K51*M51</f>
        <v>56271.840441035696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145046.36716753899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1246.4241458005358</v>
      </c>
      <c r="M60" s="913"/>
      <c r="N60" s="287">
        <f>K60*L60</f>
        <v>1371.0665603805894</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1371.0665603805894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163385.97151767602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32677.194303535205</v>
      </c>
      <c r="M84" s="861"/>
      <c r="N84" s="51"/>
    </row>
    <row r="85" spans="1:14">
      <c r="B85" s="89" t="s">
        <v>973</v>
      </c>
      <c r="C85" s="90"/>
      <c r="D85" s="90"/>
      <c r="E85" s="90"/>
      <c r="F85" s="90"/>
      <c r="G85" s="90"/>
      <c r="H85" s="90"/>
      <c r="I85" s="87"/>
      <c r="J85" s="88"/>
      <c r="K85" s="304">
        <v>0.05</v>
      </c>
      <c r="L85" s="860">
        <f>N79*K85</f>
        <v>8169.2985758838013</v>
      </c>
      <c r="M85" s="861"/>
      <c r="N85" s="51"/>
    </row>
    <row r="86" spans="1:14" ht="15.75" thickBot="1">
      <c r="B86" s="91" t="s">
        <v>974</v>
      </c>
      <c r="C86" s="92"/>
      <c r="D86" s="92"/>
      <c r="E86" s="92"/>
      <c r="F86" s="92"/>
      <c r="G86" s="92"/>
      <c r="H86" s="92"/>
      <c r="I86" s="93"/>
      <c r="J86" s="94"/>
      <c r="K86" s="305">
        <v>0.05</v>
      </c>
      <c r="L86" s="862">
        <f>N79*K86</f>
        <v>8169.2985758838013</v>
      </c>
      <c r="M86" s="863"/>
      <c r="N86" s="51"/>
    </row>
    <row r="87" spans="1:14" ht="15.75" thickBot="1">
      <c r="B87" s="825" t="s">
        <v>953</v>
      </c>
      <c r="C87" s="826"/>
      <c r="D87" s="826"/>
      <c r="E87" s="826"/>
      <c r="F87" s="826"/>
      <c r="G87" s="826"/>
      <c r="H87" s="826"/>
      <c r="I87" s="826"/>
      <c r="J87" s="826"/>
      <c r="K87" s="826"/>
      <c r="L87" s="826"/>
      <c r="M87" s="827"/>
      <c r="N87" s="52">
        <f>L84+L85+L86</f>
        <v>49015.791455302809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212401.76297297882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1694</v>
      </c>
      <c r="C31" s="967" t="s">
        <v>2158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56246.346493797369</v>
      </c>
      <c r="N48" s="272">
        <f>K48*M48</f>
        <v>61870.981143177109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5893.2752187454644</v>
      </c>
      <c r="N49" s="272">
        <f>K49*M49</f>
        <v>6777.2665015572838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10063.139540884446</v>
      </c>
      <c r="N50" s="272">
        <f>K50*M50</f>
        <v>20126.279081768891</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98941.931924936463</v>
      </c>
      <c r="N51" s="272">
        <f>K51*M51</f>
        <v>49470.965962468232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138245.49268897151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1246.4241458005358</v>
      </c>
      <c r="M60" s="913"/>
      <c r="N60" s="287">
        <f>K60*L60</f>
        <v>1371.0665603805894</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1371.0665603805894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156585.09703910854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31317.01940782171</v>
      </c>
      <c r="M84" s="861"/>
      <c r="N84" s="51"/>
    </row>
    <row r="85" spans="1:14">
      <c r="B85" s="89" t="s">
        <v>973</v>
      </c>
      <c r="C85" s="90"/>
      <c r="D85" s="90"/>
      <c r="E85" s="90"/>
      <c r="F85" s="90"/>
      <c r="G85" s="90"/>
      <c r="H85" s="90"/>
      <c r="I85" s="87"/>
      <c r="J85" s="88"/>
      <c r="K85" s="304">
        <v>0.05</v>
      </c>
      <c r="L85" s="860">
        <f>N79*K85</f>
        <v>7829.2548519554275</v>
      </c>
      <c r="M85" s="861"/>
      <c r="N85" s="51"/>
    </row>
    <row r="86" spans="1:14" ht="15.75" thickBot="1">
      <c r="B86" s="91" t="s">
        <v>974</v>
      </c>
      <c r="C86" s="92"/>
      <c r="D86" s="92"/>
      <c r="E86" s="92"/>
      <c r="F86" s="92"/>
      <c r="G86" s="92"/>
      <c r="H86" s="92"/>
      <c r="I86" s="93"/>
      <c r="J86" s="94"/>
      <c r="K86" s="305">
        <v>0.05</v>
      </c>
      <c r="L86" s="862">
        <f>N79*K86</f>
        <v>7829.2548519554275</v>
      </c>
      <c r="M86" s="863"/>
      <c r="N86" s="51"/>
    </row>
    <row r="87" spans="1:14" ht="15.75" thickBot="1">
      <c r="B87" s="825" t="s">
        <v>953</v>
      </c>
      <c r="C87" s="826"/>
      <c r="D87" s="826"/>
      <c r="E87" s="826"/>
      <c r="F87" s="826"/>
      <c r="G87" s="826"/>
      <c r="H87" s="826"/>
      <c r="I87" s="826"/>
      <c r="J87" s="826"/>
      <c r="K87" s="826"/>
      <c r="L87" s="826"/>
      <c r="M87" s="827"/>
      <c r="N87" s="52">
        <f>L84+L85+L86</f>
        <v>46975.529111732561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203560.6261508411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1145</v>
      </c>
      <c r="C31" s="967" t="s">
        <v>1734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56246.346493797369</v>
      </c>
      <c r="N48" s="272">
        <f>K48*M48</f>
        <v>61870.981143177109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5893.2752187454644</v>
      </c>
      <c r="N49" s="272">
        <f>K49*M49</f>
        <v>2946.6376093727322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10063.139540884446</v>
      </c>
      <c r="N50" s="272">
        <f>K50*M50</f>
        <v>10063.139540884446</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103981.67146497978</v>
      </c>
      <c r="N51" s="272">
        <f>K51*M51</f>
        <v>103981.67146497978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178862.42975841404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1246.4241458005358</v>
      </c>
      <c r="M60" s="913"/>
      <c r="N60" s="287">
        <f>K60*L60</f>
        <v>1371.0665603805894</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1371.0665603805894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197202.03410855107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39440.406821710218</v>
      </c>
      <c r="M84" s="861"/>
      <c r="N84" s="51"/>
    </row>
    <row r="85" spans="1:14">
      <c r="B85" s="89" t="s">
        <v>973</v>
      </c>
      <c r="C85" s="90"/>
      <c r="D85" s="90"/>
      <c r="E85" s="90"/>
      <c r="F85" s="90"/>
      <c r="G85" s="90"/>
      <c r="H85" s="90"/>
      <c r="I85" s="87"/>
      <c r="J85" s="88"/>
      <c r="K85" s="304">
        <v>0.05</v>
      </c>
      <c r="L85" s="860">
        <f>N79*K85</f>
        <v>9860.1017054275544</v>
      </c>
      <c r="M85" s="861"/>
      <c r="N85" s="51"/>
    </row>
    <row r="86" spans="1:14" ht="15.75" thickBot="1">
      <c r="B86" s="91" t="s">
        <v>974</v>
      </c>
      <c r="C86" s="92"/>
      <c r="D86" s="92"/>
      <c r="E86" s="92"/>
      <c r="F86" s="92"/>
      <c r="G86" s="92"/>
      <c r="H86" s="92"/>
      <c r="I86" s="93"/>
      <c r="J86" s="94"/>
      <c r="K86" s="305">
        <v>0.05</v>
      </c>
      <c r="L86" s="862">
        <f>N79*K86</f>
        <v>9860.1017054275544</v>
      </c>
      <c r="M86" s="863"/>
      <c r="N86" s="51"/>
    </row>
    <row r="87" spans="1:14" ht="15.75" thickBot="1">
      <c r="B87" s="825" t="s">
        <v>953</v>
      </c>
      <c r="C87" s="826"/>
      <c r="D87" s="826"/>
      <c r="E87" s="826"/>
      <c r="F87" s="826"/>
      <c r="G87" s="826"/>
      <c r="H87" s="826"/>
      <c r="I87" s="826"/>
      <c r="J87" s="826"/>
      <c r="K87" s="826"/>
      <c r="L87" s="826"/>
      <c r="M87" s="827"/>
      <c r="N87" s="52">
        <f>L84+L85+L86</f>
        <v>59160.610232565334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256362.64434111642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1695</v>
      </c>
      <c r="C31" s="967" t="s">
        <v>1696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56246.346493797369</v>
      </c>
      <c r="N48" s="272">
        <f>K48*M48</f>
        <v>61870.981143177109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5893.2752187454644</v>
      </c>
      <c r="N49" s="272">
        <f>K49*M49</f>
        <v>2946.6376093727322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10063.139540884446</v>
      </c>
      <c r="N50" s="272">
        <f>K50*M50</f>
        <v>10063.139540884446</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103981.67146497978</v>
      </c>
      <c r="N51" s="272">
        <f>K51*M51</f>
        <v>103981.67146497978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178862.42975841404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2">
        <f>VLOOKUP(A60,TRANSPORTE!A1:D117,4,FALSE)</f>
        <v>1246.4241458005358</v>
      </c>
      <c r="M60" s="913"/>
      <c r="N60" s="287">
        <f>K60*L60</f>
        <v>1371.0665603805894</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1371.0665603805894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197202.03410855107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39440.406821710218</v>
      </c>
      <c r="M84" s="861"/>
      <c r="N84" s="51"/>
    </row>
    <row r="85" spans="1:14">
      <c r="B85" s="89" t="s">
        <v>973</v>
      </c>
      <c r="C85" s="90"/>
      <c r="D85" s="90"/>
      <c r="E85" s="90"/>
      <c r="F85" s="90"/>
      <c r="G85" s="90"/>
      <c r="H85" s="90"/>
      <c r="I85" s="87"/>
      <c r="J85" s="88"/>
      <c r="K85" s="304">
        <v>0.05</v>
      </c>
      <c r="L85" s="860">
        <f>N79*K85</f>
        <v>9860.1017054275544</v>
      </c>
      <c r="M85" s="861"/>
      <c r="N85" s="51"/>
    </row>
    <row r="86" spans="1:14" ht="15.75" thickBot="1">
      <c r="B86" s="91" t="s">
        <v>974</v>
      </c>
      <c r="C86" s="92"/>
      <c r="D86" s="92"/>
      <c r="E86" s="92"/>
      <c r="F86" s="92"/>
      <c r="G86" s="92"/>
      <c r="H86" s="92"/>
      <c r="I86" s="93"/>
      <c r="J86" s="94"/>
      <c r="K86" s="305">
        <v>0.05</v>
      </c>
      <c r="L86" s="862">
        <f>N79*K86</f>
        <v>9860.1017054275544</v>
      </c>
      <c r="M86" s="863"/>
      <c r="N86" s="51"/>
    </row>
    <row r="87" spans="1:14" ht="15.75" thickBot="1">
      <c r="B87" s="825" t="s">
        <v>953</v>
      </c>
      <c r="C87" s="826"/>
      <c r="D87" s="826"/>
      <c r="E87" s="826"/>
      <c r="F87" s="826"/>
      <c r="G87" s="826"/>
      <c r="H87" s="826"/>
      <c r="I87" s="826"/>
      <c r="J87" s="826"/>
      <c r="K87" s="826"/>
      <c r="L87" s="826"/>
      <c r="M87" s="827"/>
      <c r="N87" s="52">
        <f>L84+L85+L86</f>
        <v>59160.610232565334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256362.64434111642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1697</v>
      </c>
      <c r="C31" s="967" t="s">
        <v>1698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56246.346493797369</v>
      </c>
      <c r="N48" s="272">
        <f>K48*M48</f>
        <v>61870.981143177109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5893.2752187454644</v>
      </c>
      <c r="N49" s="272">
        <f>K49*M49</f>
        <v>2946.6376093727322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10063.139540884446</v>
      </c>
      <c r="N50" s="272">
        <f>K50*M50</f>
        <v>10063.139540884446</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103981.67146497978</v>
      </c>
      <c r="N51" s="272">
        <f>K51*M51</f>
        <v>103981.67146497978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178862.42975841404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2">
        <f>VLOOKUP(A60,TRANSPORTE!A1:D117,4,FALSE)</f>
        <v>1246.4241458005358</v>
      </c>
      <c r="M60" s="913"/>
      <c r="N60" s="287">
        <f>K60*L60</f>
        <v>1371.0665603805894</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1371.0665603805894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197202.03410855107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39440.406821710218</v>
      </c>
      <c r="M84" s="861"/>
      <c r="N84" s="51"/>
    </row>
    <row r="85" spans="1:14">
      <c r="B85" s="89" t="s">
        <v>973</v>
      </c>
      <c r="C85" s="90"/>
      <c r="D85" s="90"/>
      <c r="E85" s="90"/>
      <c r="F85" s="90"/>
      <c r="G85" s="90"/>
      <c r="H85" s="90"/>
      <c r="I85" s="87"/>
      <c r="J85" s="88"/>
      <c r="K85" s="304">
        <v>0.05</v>
      </c>
      <c r="L85" s="860">
        <f>N79*K85</f>
        <v>9860.1017054275544</v>
      </c>
      <c r="M85" s="861"/>
      <c r="N85" s="51"/>
    </row>
    <row r="86" spans="1:14" ht="15.75" thickBot="1">
      <c r="B86" s="91" t="s">
        <v>974</v>
      </c>
      <c r="C86" s="92"/>
      <c r="D86" s="92"/>
      <c r="E86" s="92"/>
      <c r="F86" s="92"/>
      <c r="G86" s="92"/>
      <c r="H86" s="92"/>
      <c r="I86" s="93"/>
      <c r="J86" s="94"/>
      <c r="K86" s="305">
        <v>0.05</v>
      </c>
      <c r="L86" s="862">
        <f>N79*K86</f>
        <v>9860.1017054275544</v>
      </c>
      <c r="M86" s="863"/>
      <c r="N86" s="51"/>
    </row>
    <row r="87" spans="1:14" ht="15.75" thickBot="1">
      <c r="B87" s="825" t="s">
        <v>953</v>
      </c>
      <c r="C87" s="826"/>
      <c r="D87" s="826"/>
      <c r="E87" s="826"/>
      <c r="F87" s="826"/>
      <c r="G87" s="826"/>
      <c r="H87" s="826"/>
      <c r="I87" s="826"/>
      <c r="J87" s="826"/>
      <c r="K87" s="826"/>
      <c r="L87" s="826"/>
      <c r="M87" s="827"/>
      <c r="N87" s="52">
        <f>L84+L85+L86</f>
        <v>59160.610232565334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256362.64434111642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1699</v>
      </c>
      <c r="C31" s="967" t="s">
        <v>1700</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56246.346493797369</v>
      </c>
      <c r="N48" s="272">
        <f>K48*M48</f>
        <v>61870.981143177109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5893.2752187454644</v>
      </c>
      <c r="N49" s="272">
        <f>K49*M49</f>
        <v>2946.6376093727322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10063.139540884446</v>
      </c>
      <c r="N50" s="272">
        <f>K50*M50</f>
        <v>10063.139540884446</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103981.67146497978</v>
      </c>
      <c r="N51" s="272">
        <f>K51*M51</f>
        <v>103981.67146497978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178862.42975841404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2">
        <f>VLOOKUP(A60,TRANSPORTE!A1:D117,4,FALSE)</f>
        <v>1246.4241458005358</v>
      </c>
      <c r="M60" s="913"/>
      <c r="N60" s="287">
        <f>K60*L60</f>
        <v>1371.0665603805894</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1371.0665603805894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197202.03410855107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39440.406821710218</v>
      </c>
      <c r="M84" s="861"/>
      <c r="N84" s="51"/>
    </row>
    <row r="85" spans="1:14">
      <c r="B85" s="89" t="s">
        <v>973</v>
      </c>
      <c r="C85" s="90"/>
      <c r="D85" s="90"/>
      <c r="E85" s="90"/>
      <c r="F85" s="90"/>
      <c r="G85" s="90"/>
      <c r="H85" s="90"/>
      <c r="I85" s="87"/>
      <c r="J85" s="88"/>
      <c r="K85" s="304">
        <v>0.05</v>
      </c>
      <c r="L85" s="860">
        <f>N79*K85</f>
        <v>9860.1017054275544</v>
      </c>
      <c r="M85" s="861"/>
      <c r="N85" s="51"/>
    </row>
    <row r="86" spans="1:14" ht="15.75" thickBot="1">
      <c r="B86" s="91" t="s">
        <v>974</v>
      </c>
      <c r="C86" s="92"/>
      <c r="D86" s="92"/>
      <c r="E86" s="92"/>
      <c r="F86" s="92"/>
      <c r="G86" s="92"/>
      <c r="H86" s="92"/>
      <c r="I86" s="93"/>
      <c r="J86" s="94"/>
      <c r="K86" s="305">
        <v>0.05</v>
      </c>
      <c r="L86" s="862">
        <f>N79*K86</f>
        <v>9860.1017054275544</v>
      </c>
      <c r="M86" s="863"/>
      <c r="N86" s="51"/>
    </row>
    <row r="87" spans="1:14" ht="15.75" thickBot="1">
      <c r="B87" s="825" t="s">
        <v>953</v>
      </c>
      <c r="C87" s="826"/>
      <c r="D87" s="826"/>
      <c r="E87" s="826"/>
      <c r="F87" s="826"/>
      <c r="G87" s="826"/>
      <c r="H87" s="826"/>
      <c r="I87" s="826"/>
      <c r="J87" s="826"/>
      <c r="K87" s="826"/>
      <c r="L87" s="826"/>
      <c r="M87" s="827"/>
      <c r="N87" s="52">
        <f>L84+L85+L86</f>
        <v>59160.610232565334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256362.64434111642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8.5" customHeight="1" thickBot="1">
      <c r="A31" t="s">
        <v>1845</v>
      </c>
      <c r="B31" s="80" t="s">
        <v>1701</v>
      </c>
      <c r="C31" s="967" t="s">
        <v>1702</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7807.8220950139848</v>
      </c>
      <c r="N48" s="272">
        <f>K48*M48</f>
        <v>10150.16872351818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10150.16872351818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11766.21994159022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2353.2439883180441</v>
      </c>
      <c r="M84" s="861"/>
      <c r="N84" s="51"/>
    </row>
    <row r="85" spans="1:14">
      <c r="B85" s="89" t="s">
        <v>973</v>
      </c>
      <c r="C85" s="90"/>
      <c r="D85" s="90"/>
      <c r="E85" s="90"/>
      <c r="F85" s="90"/>
      <c r="G85" s="90"/>
      <c r="H85" s="90"/>
      <c r="I85" s="87"/>
      <c r="J85" s="88"/>
      <c r="K85" s="304">
        <v>0.05</v>
      </c>
      <c r="L85" s="860">
        <f>N79*K85</f>
        <v>588.31099707951103</v>
      </c>
      <c r="M85" s="861"/>
      <c r="N85" s="51"/>
    </row>
    <row r="86" spans="1:14" ht="15.75" thickBot="1">
      <c r="B86" s="91" t="s">
        <v>974</v>
      </c>
      <c r="C86" s="92"/>
      <c r="D86" s="92"/>
      <c r="E86" s="92"/>
      <c r="F86" s="92"/>
      <c r="G86" s="92"/>
      <c r="H86" s="92"/>
      <c r="I86" s="93"/>
      <c r="J86" s="94"/>
      <c r="K86" s="305">
        <v>0.05</v>
      </c>
      <c r="L86" s="862">
        <f>N79*K86</f>
        <v>588.31099707951103</v>
      </c>
      <c r="M86" s="863"/>
      <c r="N86" s="51"/>
    </row>
    <row r="87" spans="1:14" ht="15.75" thickBot="1">
      <c r="B87" s="825" t="s">
        <v>953</v>
      </c>
      <c r="C87" s="826"/>
      <c r="D87" s="826"/>
      <c r="E87" s="826"/>
      <c r="F87" s="826"/>
      <c r="G87" s="826"/>
      <c r="H87" s="826"/>
      <c r="I87" s="826"/>
      <c r="J87" s="826"/>
      <c r="K87" s="826"/>
      <c r="L87" s="826"/>
      <c r="M87" s="827"/>
      <c r="N87" s="52">
        <f>L84+L85+L86</f>
        <v>3529.8659824770666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15296.085924067287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 customHeight="1" thickBot="1">
      <c r="A31" t="s">
        <v>1845</v>
      </c>
      <c r="B31" s="80" t="s">
        <v>1703</v>
      </c>
      <c r="C31" s="967" t="s">
        <v>1704</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17543.587283751596</v>
      </c>
      <c r="N48" s="272">
        <f>K48*M48</f>
        <v>22806.663468877076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22806.663468877076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24422.714686949115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4884.5429373898232</v>
      </c>
      <c r="M84" s="861"/>
      <c r="N84" s="51"/>
    </row>
    <row r="85" spans="1:14">
      <c r="B85" s="89" t="s">
        <v>973</v>
      </c>
      <c r="C85" s="90"/>
      <c r="D85" s="90"/>
      <c r="E85" s="90"/>
      <c r="F85" s="90"/>
      <c r="G85" s="90"/>
      <c r="H85" s="90"/>
      <c r="I85" s="87"/>
      <c r="J85" s="88"/>
      <c r="K85" s="304">
        <v>0.05</v>
      </c>
      <c r="L85" s="860">
        <f>N79*K85</f>
        <v>1221.1357343474558</v>
      </c>
      <c r="M85" s="861"/>
      <c r="N85" s="51"/>
    </row>
    <row r="86" spans="1:14" ht="15.75" thickBot="1">
      <c r="B86" s="91" t="s">
        <v>974</v>
      </c>
      <c r="C86" s="92"/>
      <c r="D86" s="92"/>
      <c r="E86" s="92"/>
      <c r="F86" s="92"/>
      <c r="G86" s="92"/>
      <c r="H86" s="92"/>
      <c r="I86" s="93"/>
      <c r="J86" s="94"/>
      <c r="K86" s="305">
        <v>0.05</v>
      </c>
      <c r="L86" s="862">
        <f>N79*K86</f>
        <v>1221.1357343474558</v>
      </c>
      <c r="M86" s="863"/>
      <c r="N86" s="51"/>
    </row>
    <row r="87" spans="1:14" ht="15.75" thickBot="1">
      <c r="B87" s="825" t="s">
        <v>953</v>
      </c>
      <c r="C87" s="826"/>
      <c r="D87" s="826"/>
      <c r="E87" s="826"/>
      <c r="F87" s="826"/>
      <c r="G87" s="826"/>
      <c r="H87" s="826"/>
      <c r="I87" s="826"/>
      <c r="J87" s="826"/>
      <c r="K87" s="826"/>
      <c r="L87" s="826"/>
      <c r="M87" s="827"/>
      <c r="N87" s="52">
        <f>L84+L85+L86</f>
        <v>7326.8144060847344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31749.529093033849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1705</v>
      </c>
      <c r="C31" s="967" t="s">
        <v>2159</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7807.8220950139848</v>
      </c>
      <c r="N48" s="272">
        <f>K48*M48</f>
        <v>10150.16872351818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10150.16872351818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11766.21994159022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2353.2439883180441</v>
      </c>
      <c r="M84" s="861"/>
      <c r="N84" s="51"/>
    </row>
    <row r="85" spans="1:14">
      <c r="B85" s="89" t="s">
        <v>973</v>
      </c>
      <c r="C85" s="90"/>
      <c r="D85" s="90"/>
      <c r="E85" s="90"/>
      <c r="F85" s="90"/>
      <c r="G85" s="90"/>
      <c r="H85" s="90"/>
      <c r="I85" s="87"/>
      <c r="J85" s="88"/>
      <c r="K85" s="304">
        <v>0.05</v>
      </c>
      <c r="L85" s="860">
        <f>N79*K85</f>
        <v>588.31099707951103</v>
      </c>
      <c r="M85" s="861"/>
      <c r="N85" s="51"/>
    </row>
    <row r="86" spans="1:14" ht="15.75" thickBot="1">
      <c r="B86" s="91" t="s">
        <v>974</v>
      </c>
      <c r="C86" s="92"/>
      <c r="D86" s="92"/>
      <c r="E86" s="92"/>
      <c r="F86" s="92"/>
      <c r="G86" s="92"/>
      <c r="H86" s="92"/>
      <c r="I86" s="93"/>
      <c r="J86" s="94"/>
      <c r="K86" s="305">
        <v>0.05</v>
      </c>
      <c r="L86" s="862">
        <f>N79*K86</f>
        <v>588.31099707951103</v>
      </c>
      <c r="M86" s="863"/>
      <c r="N86" s="51"/>
    </row>
    <row r="87" spans="1:14" ht="15.75" thickBot="1">
      <c r="B87" s="825" t="s">
        <v>953</v>
      </c>
      <c r="C87" s="826"/>
      <c r="D87" s="826"/>
      <c r="E87" s="826"/>
      <c r="F87" s="826"/>
      <c r="G87" s="826"/>
      <c r="H87" s="826"/>
      <c r="I87" s="826"/>
      <c r="J87" s="826"/>
      <c r="K87" s="826"/>
      <c r="L87" s="826"/>
      <c r="M87" s="827"/>
      <c r="N87" s="52">
        <f>L84+L85+L86</f>
        <v>3529.8659824770666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15296.085924067287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 customHeight="1" thickBot="1">
      <c r="A31" t="s">
        <v>1845</v>
      </c>
      <c r="B31" s="80" t="s">
        <v>1706</v>
      </c>
      <c r="C31" s="967" t="s">
        <v>2160</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17543.587283751596</v>
      </c>
      <c r="N48" s="272">
        <f>K48*M48</f>
        <v>22806.663468877076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22806.663468877076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24422.714686949115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4884.5429373898232</v>
      </c>
      <c r="M84" s="861"/>
      <c r="N84" s="51"/>
    </row>
    <row r="85" spans="1:14">
      <c r="B85" s="89" t="s">
        <v>973</v>
      </c>
      <c r="C85" s="90"/>
      <c r="D85" s="90"/>
      <c r="E85" s="90"/>
      <c r="F85" s="90"/>
      <c r="G85" s="90"/>
      <c r="H85" s="90"/>
      <c r="I85" s="87"/>
      <c r="J85" s="88"/>
      <c r="K85" s="304">
        <v>0.05</v>
      </c>
      <c r="L85" s="860">
        <f>N79*K85</f>
        <v>1221.1357343474558</v>
      </c>
      <c r="M85" s="861"/>
      <c r="N85" s="51"/>
    </row>
    <row r="86" spans="1:14" ht="15.75" thickBot="1">
      <c r="B86" s="91" t="s">
        <v>974</v>
      </c>
      <c r="C86" s="92"/>
      <c r="D86" s="92"/>
      <c r="E86" s="92"/>
      <c r="F86" s="92"/>
      <c r="G86" s="92"/>
      <c r="H86" s="92"/>
      <c r="I86" s="93"/>
      <c r="J86" s="94"/>
      <c r="K86" s="305">
        <v>0.05</v>
      </c>
      <c r="L86" s="862">
        <f>N79*K86</f>
        <v>1221.1357343474558</v>
      </c>
      <c r="M86" s="863"/>
      <c r="N86" s="51"/>
    </row>
    <row r="87" spans="1:14" ht="15.75" thickBot="1">
      <c r="B87" s="825" t="s">
        <v>953</v>
      </c>
      <c r="C87" s="826"/>
      <c r="D87" s="826"/>
      <c r="E87" s="826"/>
      <c r="F87" s="826"/>
      <c r="G87" s="826"/>
      <c r="H87" s="826"/>
      <c r="I87" s="826"/>
      <c r="J87" s="826"/>
      <c r="K87" s="826"/>
      <c r="L87" s="826"/>
      <c r="M87" s="827"/>
      <c r="N87" s="52">
        <f>L84+L85+L86</f>
        <v>7326.8144060847344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31749.529093033849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81648.256615287595</v>
      </c>
      <c r="L36" s="270"/>
      <c r="M36" s="336">
        <v>15</v>
      </c>
      <c r="N36" s="272">
        <f>K36/M36</f>
        <v>5443.2171076858394</v>
      </c>
    </row>
    <row r="37" spans="1:14">
      <c r="A37" s="113" t="s">
        <v>174</v>
      </c>
      <c r="B37" s="874" t="str">
        <f>VLOOKUP(A37,EQUIPOS!A7:D154,3,FALSE)</f>
        <v>Compactador vibratorio tipo DD-20</v>
      </c>
      <c r="C37" s="875"/>
      <c r="D37" s="875"/>
      <c r="E37" s="875"/>
      <c r="F37" s="875"/>
      <c r="G37" s="875"/>
      <c r="H37" s="876"/>
      <c r="I37" s="421"/>
      <c r="J37" s="422"/>
      <c r="K37" s="269">
        <f>VLOOKUP(A37,EQUIPOS!A7:D164,4,FALSE)</f>
        <v>98476.34206303145</v>
      </c>
      <c r="L37" s="335"/>
      <c r="M37" s="336">
        <v>15</v>
      </c>
      <c r="N37" s="272">
        <f>K37/M37</f>
        <v>6565.0894708687638</v>
      </c>
    </row>
    <row r="38" spans="1:14">
      <c r="A38" s="113" t="s">
        <v>269</v>
      </c>
      <c r="B38" s="874" t="str">
        <f>VLOOKUP(A38,EQUIPOS!A8:D154,3,FALSE)</f>
        <v>Motoniveladora  potencia 215 HP, ancho de cuchilla 4,27 m, peso 18 ton.</v>
      </c>
      <c r="C38" s="875"/>
      <c r="D38" s="875"/>
      <c r="E38" s="875"/>
      <c r="F38" s="875"/>
      <c r="G38" s="875"/>
      <c r="H38" s="876"/>
      <c r="I38" s="328"/>
      <c r="J38" s="330"/>
      <c r="K38" s="269">
        <f>VLOOKUP(A38,EQUIPOS!A8:D165,4,FALSE)</f>
        <v>240808.10568179921</v>
      </c>
      <c r="L38" s="423"/>
      <c r="M38" s="424">
        <v>15</v>
      </c>
      <c r="N38" s="272">
        <f>K38/M38</f>
        <v>16053.873712119947</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N75*M41</f>
        <v>44.846540602401326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SUM(N36:N41)</f>
        <v>28107.026831276951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30978.009408030954</v>
      </c>
      <c r="N48" s="272">
        <f>K48*M48</f>
        <v>40271.412230440241</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54.493529154743527</v>
      </c>
      <c r="N49" s="272">
        <f>K49*M49</f>
        <v>1634.8058746423058</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4" t="s">
        <v>953</v>
      </c>
      <c r="C53" s="868"/>
      <c r="D53" s="868"/>
      <c r="E53" s="868"/>
      <c r="F53" s="868"/>
      <c r="G53" s="868"/>
      <c r="H53" s="868"/>
      <c r="I53" s="868"/>
      <c r="J53" s="868"/>
      <c r="K53" s="868"/>
      <c r="L53" s="868"/>
      <c r="M53" s="869"/>
      <c r="N53" s="104">
        <f>SUM(N48:N52)</f>
        <v>41906.218105082546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2">
        <f>VLOOKUP(A58,TRANSPORTE!A1:D117,4,FALSE)</f>
        <v>1246.4241458005358</v>
      </c>
      <c r="M58" s="913"/>
      <c r="N58" s="287">
        <f>K58*L58</f>
        <v>1620.3513895406966</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1620.3513895406966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2242.3270301200664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73875.923356020256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14775.184671204051</v>
      </c>
      <c r="M82" s="861"/>
      <c r="N82" s="51"/>
    </row>
    <row r="83" spans="1:14">
      <c r="B83" s="89" t="s">
        <v>973</v>
      </c>
      <c r="C83" s="90"/>
      <c r="D83" s="90"/>
      <c r="E83" s="90"/>
      <c r="F83" s="90"/>
      <c r="G83" s="90"/>
      <c r="H83" s="90"/>
      <c r="I83" s="87"/>
      <c r="J83" s="88"/>
      <c r="K83" s="304">
        <v>0.05</v>
      </c>
      <c r="L83" s="860">
        <f>N77*K83</f>
        <v>3693.7961678010129</v>
      </c>
      <c r="M83" s="861"/>
      <c r="N83" s="51"/>
    </row>
    <row r="84" spans="1:14" ht="15.75" thickBot="1">
      <c r="B84" s="91" t="s">
        <v>974</v>
      </c>
      <c r="C84" s="92"/>
      <c r="D84" s="92"/>
      <c r="E84" s="92"/>
      <c r="F84" s="92"/>
      <c r="G84" s="92"/>
      <c r="H84" s="92"/>
      <c r="I84" s="93"/>
      <c r="J84" s="94"/>
      <c r="K84" s="305">
        <v>0.05</v>
      </c>
      <c r="L84" s="862">
        <f>N77*K84</f>
        <v>3693.7961678010129</v>
      </c>
      <c r="M84" s="863"/>
      <c r="N84" s="51"/>
    </row>
    <row r="85" spans="1:14" ht="15.75" thickBot="1">
      <c r="B85" s="825" t="s">
        <v>953</v>
      </c>
      <c r="C85" s="826"/>
      <c r="D85" s="826"/>
      <c r="E85" s="826"/>
      <c r="F85" s="826"/>
      <c r="G85" s="826"/>
      <c r="H85" s="826"/>
      <c r="I85" s="826"/>
      <c r="J85" s="826"/>
      <c r="K85" s="826"/>
      <c r="L85" s="826"/>
      <c r="M85" s="827"/>
      <c r="N85" s="52">
        <f>L82+L83+L84</f>
        <v>22162.777006806078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96038.700362826334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106.68624361440799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10709.540395347844</v>
      </c>
      <c r="N48" s="272">
        <f>K48*M48</f>
        <v>7496.6782767434897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7496.6782767434897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2133.7248722881595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9737.0893926460576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1947.4178785292115</v>
      </c>
      <c r="M84" s="861"/>
      <c r="N84" s="51"/>
    </row>
    <row r="85" spans="1:14">
      <c r="B85" s="89" t="s">
        <v>973</v>
      </c>
      <c r="C85" s="90"/>
      <c r="D85" s="90"/>
      <c r="E85" s="90"/>
      <c r="F85" s="90"/>
      <c r="G85" s="90"/>
      <c r="H85" s="90"/>
      <c r="I85" s="87"/>
      <c r="J85" s="88"/>
      <c r="K85" s="304">
        <v>0.05</v>
      </c>
      <c r="L85" s="860">
        <f>N79*K85</f>
        <v>486.85446963230288</v>
      </c>
      <c r="M85" s="861"/>
      <c r="N85" s="51"/>
    </row>
    <row r="86" spans="1:14" ht="15.75" thickBot="1">
      <c r="B86" s="91" t="s">
        <v>974</v>
      </c>
      <c r="C86" s="92"/>
      <c r="D86" s="92"/>
      <c r="E86" s="92"/>
      <c r="F86" s="92"/>
      <c r="G86" s="92"/>
      <c r="H86" s="92"/>
      <c r="I86" s="93"/>
      <c r="J86" s="94"/>
      <c r="K86" s="305">
        <v>0.05</v>
      </c>
      <c r="L86" s="862">
        <f>N79*K86</f>
        <v>486.85446963230288</v>
      </c>
      <c r="M86" s="863"/>
      <c r="N86" s="51"/>
    </row>
    <row r="87" spans="1:14" ht="15.75" thickBot="1">
      <c r="B87" s="825" t="s">
        <v>953</v>
      </c>
      <c r="C87" s="826"/>
      <c r="D87" s="826"/>
      <c r="E87" s="826"/>
      <c r="F87" s="826"/>
      <c r="G87" s="826"/>
      <c r="H87" s="826"/>
      <c r="I87" s="826"/>
      <c r="J87" s="826"/>
      <c r="K87" s="826"/>
      <c r="L87" s="826"/>
      <c r="M87" s="827"/>
      <c r="N87" s="52">
        <f>L84+L85+L86</f>
        <v>2921.1268177938173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52">
        <f>N79+N87</f>
        <v>12658.216210439874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537.37060903602003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71139.046209992157</v>
      </c>
      <c r="N48" s="272">
        <f>K48*M48</f>
        <v>14227.809241998431</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3229.7878774365604</v>
      </c>
      <c r="N49" s="272">
        <f>K49*M49</f>
        <v>3391.2772713083887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17619.086513306822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10747.412180720399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28903.869303063242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5780.7738606126486</v>
      </c>
      <c r="M84" s="861"/>
      <c r="N84" s="51"/>
    </row>
    <row r="85" spans="1:14">
      <c r="B85" s="89" t="s">
        <v>973</v>
      </c>
      <c r="C85" s="90"/>
      <c r="D85" s="90"/>
      <c r="E85" s="90"/>
      <c r="F85" s="90"/>
      <c r="G85" s="90"/>
      <c r="H85" s="90"/>
      <c r="I85" s="87"/>
      <c r="J85" s="88"/>
      <c r="K85" s="304">
        <v>0.05</v>
      </c>
      <c r="L85" s="860">
        <f>N79*K85</f>
        <v>1445.1934651531622</v>
      </c>
      <c r="M85" s="861"/>
      <c r="N85" s="51"/>
    </row>
    <row r="86" spans="1:14" ht="15.75" thickBot="1">
      <c r="B86" s="91" t="s">
        <v>974</v>
      </c>
      <c r="C86" s="92"/>
      <c r="D86" s="92"/>
      <c r="E86" s="92"/>
      <c r="F86" s="92"/>
      <c r="G86" s="92"/>
      <c r="H86" s="92"/>
      <c r="I86" s="93"/>
      <c r="J86" s="94"/>
      <c r="K86" s="305">
        <v>0.05</v>
      </c>
      <c r="L86" s="862">
        <f>N79*K86</f>
        <v>1445.1934651531622</v>
      </c>
      <c r="M86" s="863"/>
      <c r="N86" s="51"/>
    </row>
    <row r="87" spans="1:14" ht="15.75" thickBot="1">
      <c r="B87" s="825" t="s">
        <v>953</v>
      </c>
      <c r="C87" s="826"/>
      <c r="D87" s="826"/>
      <c r="E87" s="826"/>
      <c r="F87" s="826"/>
      <c r="G87" s="826"/>
      <c r="H87" s="826"/>
      <c r="I87" s="826"/>
      <c r="J87" s="826"/>
      <c r="K87" s="826"/>
      <c r="L87" s="826"/>
      <c r="M87" s="827"/>
      <c r="N87" s="52">
        <f>L84+L85+L86</f>
        <v>8671.1607909189734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37575.030093982219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8.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48988.953969172551</v>
      </c>
      <c r="L36" s="270"/>
      <c r="M36" s="336">
        <v>1500</v>
      </c>
      <c r="N36" s="272">
        <f>K36/M36</f>
        <v>32.659302646115037</v>
      </c>
    </row>
    <row r="37" spans="1:14">
      <c r="A37" s="113" t="s">
        <v>361</v>
      </c>
      <c r="B37" s="874" t="str">
        <f>VLOOKUP(A37,EQUIPOS!A7:D154,3,FALSE)</f>
        <v>Vehículo delineador</v>
      </c>
      <c r="C37" s="875"/>
      <c r="D37" s="875"/>
      <c r="E37" s="875"/>
      <c r="F37" s="875"/>
      <c r="G37" s="875"/>
      <c r="H37" s="876"/>
      <c r="I37" s="421"/>
      <c r="J37" s="422"/>
      <c r="K37" s="269">
        <f>VLOOKUP(A37,EQUIPOS!A7:D164,4,FALSE)</f>
        <v>127049.84117005092</v>
      </c>
      <c r="L37" s="335"/>
      <c r="M37" s="336">
        <v>1500</v>
      </c>
      <c r="N37" s="272">
        <f>K37/M37</f>
        <v>84.699894113367279</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0.22423270301200668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117.58342946249432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7552.0950720609835</v>
      </c>
      <c r="N48" s="272">
        <f>K48*M48</f>
        <v>347.39637331480526</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100535.70199490838</v>
      </c>
      <c r="N49" s="272">
        <f>K49*M49</f>
        <v>1407.4998279287172</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28543.84940827161</v>
      </c>
      <c r="N50" s="272">
        <f>K50*M50</f>
        <v>12.273855245556792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1767.1700564890793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22.423270301200667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1907.1767562527743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381.4353512505549</v>
      </c>
      <c r="M84" s="861"/>
      <c r="N84" s="51"/>
    </row>
    <row r="85" spans="1:14">
      <c r="B85" s="89" t="s">
        <v>973</v>
      </c>
      <c r="C85" s="90"/>
      <c r="D85" s="90"/>
      <c r="E85" s="90"/>
      <c r="F85" s="90"/>
      <c r="G85" s="90"/>
      <c r="H85" s="90"/>
      <c r="I85" s="87"/>
      <c r="J85" s="88"/>
      <c r="K85" s="304">
        <v>0.05</v>
      </c>
      <c r="L85" s="860">
        <f>N79*K85</f>
        <v>95.358837812638725</v>
      </c>
      <c r="M85" s="861"/>
      <c r="N85" s="51"/>
    </row>
    <row r="86" spans="1:14" ht="15.75" thickBot="1">
      <c r="B86" s="91" t="s">
        <v>974</v>
      </c>
      <c r="C86" s="92"/>
      <c r="D86" s="92"/>
      <c r="E86" s="92"/>
      <c r="F86" s="92"/>
      <c r="G86" s="92"/>
      <c r="H86" s="92"/>
      <c r="I86" s="93"/>
      <c r="J86" s="94"/>
      <c r="K86" s="305">
        <v>0.05</v>
      </c>
      <c r="L86" s="862">
        <f>N79*K86</f>
        <v>95.358837812638725</v>
      </c>
      <c r="M86" s="863"/>
      <c r="N86" s="51"/>
    </row>
    <row r="87" spans="1:14" ht="15.75" thickBot="1">
      <c r="B87" s="825" t="s">
        <v>953</v>
      </c>
      <c r="C87" s="826"/>
      <c r="D87" s="826"/>
      <c r="E87" s="826"/>
      <c r="F87" s="826"/>
      <c r="G87" s="826"/>
      <c r="H87" s="826"/>
      <c r="I87" s="826"/>
      <c r="J87" s="826"/>
      <c r="K87" s="826"/>
      <c r="L87" s="826"/>
      <c r="M87" s="827"/>
      <c r="N87" s="52">
        <f>L84+L85+L86</f>
        <v>572.15302687583232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2479.3297831286068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48988.953969172551</v>
      </c>
      <c r="L36" s="270"/>
      <c r="M36" s="336">
        <v>1200</v>
      </c>
      <c r="N36" s="272">
        <f>K36/M36</f>
        <v>40.82412830764379</v>
      </c>
    </row>
    <row r="37" spans="1:14">
      <c r="A37" s="113" t="s">
        <v>201</v>
      </c>
      <c r="B37" s="874" t="str">
        <f>VLOOKUP(A37,EQUIPOS!A7:D154,3,FALSE)</f>
        <v>Equipo autopropulsado para pintura termoplástica</v>
      </c>
      <c r="C37" s="875"/>
      <c r="D37" s="875"/>
      <c r="E37" s="875"/>
      <c r="F37" s="875"/>
      <c r="G37" s="875"/>
      <c r="H37" s="876"/>
      <c r="I37" s="421"/>
      <c r="J37" s="422"/>
      <c r="K37" s="269">
        <f>VLOOKUP(A37,EQUIPOS!A7:D164,4,FALSE)</f>
        <v>116250.43513518001</v>
      </c>
      <c r="L37" s="335"/>
      <c r="M37" s="336">
        <v>1200</v>
      </c>
      <c r="N37" s="272">
        <f>K37/M37</f>
        <v>96.875362612650008</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0.39306379543167497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138.09255471572547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7552.0950720609835</v>
      </c>
      <c r="N48" s="272">
        <f>K48*M48</f>
        <v>815.62626778258618</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10527.50726167462</v>
      </c>
      <c r="N49" s="272">
        <f>K49*M49</f>
        <v>821.1455664106204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1636.7718341932066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39.306379543167495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1814.1707684520995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362.83415369041995</v>
      </c>
      <c r="M84" s="861"/>
      <c r="N84" s="51"/>
    </row>
    <row r="85" spans="1:14">
      <c r="B85" s="89" t="s">
        <v>973</v>
      </c>
      <c r="C85" s="90"/>
      <c r="D85" s="90"/>
      <c r="E85" s="90"/>
      <c r="F85" s="90"/>
      <c r="G85" s="90"/>
      <c r="H85" s="90"/>
      <c r="I85" s="87"/>
      <c r="J85" s="88"/>
      <c r="K85" s="304">
        <v>0.05</v>
      </c>
      <c r="L85" s="860">
        <f>N79*K85</f>
        <v>90.708538422604988</v>
      </c>
      <c r="M85" s="861"/>
      <c r="N85" s="51"/>
    </row>
    <row r="86" spans="1:14" ht="15.75" thickBot="1">
      <c r="B86" s="91" t="s">
        <v>974</v>
      </c>
      <c r="C86" s="92"/>
      <c r="D86" s="92"/>
      <c r="E86" s="92"/>
      <c r="F86" s="92"/>
      <c r="G86" s="92"/>
      <c r="H86" s="92"/>
      <c r="I86" s="93"/>
      <c r="J86" s="94"/>
      <c r="K86" s="305">
        <v>0.05</v>
      </c>
      <c r="L86" s="862">
        <f>N79*K86</f>
        <v>90.708538422604988</v>
      </c>
      <c r="M86" s="863"/>
      <c r="N86" s="51"/>
    </row>
    <row r="87" spans="1:14" ht="15.75" thickBot="1">
      <c r="B87" s="825" t="s">
        <v>953</v>
      </c>
      <c r="C87" s="826"/>
      <c r="D87" s="826"/>
      <c r="E87" s="826"/>
      <c r="F87" s="826"/>
      <c r="G87" s="826"/>
      <c r="H87" s="826"/>
      <c r="I87" s="826"/>
      <c r="J87" s="826"/>
      <c r="K87" s="826"/>
      <c r="L87" s="826"/>
      <c r="M87" s="827"/>
      <c r="N87" s="52">
        <f>L84+L85+L86</f>
        <v>544.25123053562993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2358.4219989877292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199</v>
      </c>
      <c r="B36" s="874" t="str">
        <f>VLOOKUP(A36,EQUIPOS!A6:D154,3,FALSE)</f>
        <v xml:space="preserve">Equipo de pintura (Compresor), Presión máxima de trabajo 3300 psi.
</v>
      </c>
      <c r="C36" s="875"/>
      <c r="D36" s="875"/>
      <c r="E36" s="875"/>
      <c r="F36" s="875"/>
      <c r="G36" s="875"/>
      <c r="H36" s="876"/>
      <c r="I36" s="267"/>
      <c r="J36" s="268"/>
      <c r="K36" s="269">
        <f>VLOOKUP(A36,EQUIPOS!A6:D163,4,FALSE)</f>
        <v>8900.6093693990824</v>
      </c>
      <c r="L36" s="270"/>
      <c r="M36" s="336">
        <v>6.1</v>
      </c>
      <c r="N36" s="272">
        <f>K36/M36</f>
        <v>1459.1162900654235</v>
      </c>
    </row>
    <row r="37" spans="1:14">
      <c r="A37" s="113" t="s">
        <v>138</v>
      </c>
      <c r="B37" s="874" t="str">
        <f>VLOOKUP(A37,EQUIPOS!A7:D154,3,FALSE)</f>
        <v>Camioneta D-300</v>
      </c>
      <c r="C37" s="875"/>
      <c r="D37" s="875"/>
      <c r="E37" s="875"/>
      <c r="F37" s="875"/>
      <c r="G37" s="875"/>
      <c r="H37" s="876"/>
      <c r="I37" s="421"/>
      <c r="J37" s="422"/>
      <c r="K37" s="269">
        <f>VLOOKUP(A37,EQUIPOS!A7:D164,4,FALSE)</f>
        <v>48988.953969172551</v>
      </c>
      <c r="L37" s="335"/>
      <c r="M37" s="336">
        <v>6.1</v>
      </c>
      <c r="N37" s="272">
        <f>K37/M37</f>
        <v>8030.9760605200909</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77.324025330821314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9567.4163759163348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7552.0950720609835</v>
      </c>
      <c r="N48" s="272">
        <f>K48*M48</f>
        <v>2884.9003175272956</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28543.84940827161</v>
      </c>
      <c r="N49" s="272">
        <f>K49*M49</f>
        <v>1427.1924704135806</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100535.70199490838</v>
      </c>
      <c r="N50" s="272">
        <f>K50*M50</f>
        <v>12064.284239389004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16376.37702732988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7732.4025330821314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33676.195936328346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6735.2391872656699</v>
      </c>
      <c r="M84" s="861"/>
      <c r="N84" s="51"/>
    </row>
    <row r="85" spans="1:14">
      <c r="B85" s="89" t="s">
        <v>973</v>
      </c>
      <c r="C85" s="90"/>
      <c r="D85" s="90"/>
      <c r="E85" s="90"/>
      <c r="F85" s="90"/>
      <c r="G85" s="90"/>
      <c r="H85" s="90"/>
      <c r="I85" s="87"/>
      <c r="J85" s="88"/>
      <c r="K85" s="304">
        <v>0.05</v>
      </c>
      <c r="L85" s="860">
        <f>N79*K85</f>
        <v>1683.8097968164175</v>
      </c>
      <c r="M85" s="861"/>
      <c r="N85" s="51"/>
    </row>
    <row r="86" spans="1:14" ht="15.75" thickBot="1">
      <c r="B86" s="91" t="s">
        <v>974</v>
      </c>
      <c r="C86" s="92"/>
      <c r="D86" s="92"/>
      <c r="E86" s="92"/>
      <c r="F86" s="92"/>
      <c r="G86" s="92"/>
      <c r="H86" s="92"/>
      <c r="I86" s="93"/>
      <c r="J86" s="94"/>
      <c r="K86" s="305">
        <v>0.05</v>
      </c>
      <c r="L86" s="862">
        <f>N79*K86</f>
        <v>1683.8097968164175</v>
      </c>
      <c r="M86" s="863"/>
      <c r="N86" s="51"/>
    </row>
    <row r="87" spans="1:14" ht="15.75" thickBot="1">
      <c r="B87" s="825" t="s">
        <v>953</v>
      </c>
      <c r="C87" s="826"/>
      <c r="D87" s="826"/>
      <c r="E87" s="826"/>
      <c r="F87" s="826"/>
      <c r="G87" s="826"/>
      <c r="H87" s="826"/>
      <c r="I87" s="826"/>
      <c r="J87" s="826"/>
      <c r="K87" s="826"/>
      <c r="L87" s="826"/>
      <c r="M87" s="827"/>
      <c r="N87" s="52">
        <f>L84+L85+L86</f>
        <v>10102.858780898507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43779.054717226856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48988.953969172551</v>
      </c>
      <c r="L36" s="270"/>
      <c r="M36" s="336">
        <v>6</v>
      </c>
      <c r="N36" s="272">
        <f>K36/M36</f>
        <v>8164.8256615287582</v>
      </c>
    </row>
    <row r="37" spans="1:14">
      <c r="A37" s="113" t="s">
        <v>1711</v>
      </c>
      <c r="B37" s="874" t="str">
        <f>VLOOKUP(A37,EQUIPOS!A7:D154,3,FALSE)</f>
        <v>Caldera para pintura termoplástica</v>
      </c>
      <c r="C37" s="875"/>
      <c r="D37" s="875"/>
      <c r="E37" s="875"/>
      <c r="F37" s="875"/>
      <c r="G37" s="875"/>
      <c r="H37" s="876"/>
      <c r="I37" s="421"/>
      <c r="J37" s="422"/>
      <c r="K37" s="269">
        <f>VLOOKUP(A37,EQUIPOS!A7:D164,4,FALSE)</f>
        <v>52244.033967124218</v>
      </c>
      <c r="L37" s="335"/>
      <c r="M37" s="336">
        <v>6</v>
      </c>
      <c r="N37" s="272">
        <f>K37/M37</f>
        <v>8707.3389945207036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89.890050753001674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16962.054706802464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7552.0950720609835</v>
      </c>
      <c r="N48" s="272">
        <f>K48*M48</f>
        <v>6796.8855648548852</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10527.50726167462</v>
      </c>
      <c r="N49" s="272">
        <f>K49*M49</f>
        <v>6842.8797200885037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13639.765284943389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8989.0050753001669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39590.825067046026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7918.1650134092051</v>
      </c>
      <c r="M84" s="861"/>
      <c r="N84" s="51"/>
    </row>
    <row r="85" spans="1:14">
      <c r="B85" s="89" t="s">
        <v>973</v>
      </c>
      <c r="C85" s="90"/>
      <c r="D85" s="90"/>
      <c r="E85" s="90"/>
      <c r="F85" s="90"/>
      <c r="G85" s="90"/>
      <c r="H85" s="90"/>
      <c r="I85" s="87"/>
      <c r="J85" s="88"/>
      <c r="K85" s="304">
        <v>0.05</v>
      </c>
      <c r="L85" s="860">
        <f>N79*K85</f>
        <v>1979.5412533523013</v>
      </c>
      <c r="M85" s="861"/>
      <c r="N85" s="51"/>
    </row>
    <row r="86" spans="1:14" ht="15.75" thickBot="1">
      <c r="B86" s="91" t="s">
        <v>974</v>
      </c>
      <c r="C86" s="92"/>
      <c r="D86" s="92"/>
      <c r="E86" s="92"/>
      <c r="F86" s="92"/>
      <c r="G86" s="92"/>
      <c r="H86" s="92"/>
      <c r="I86" s="93"/>
      <c r="J86" s="94"/>
      <c r="K86" s="305">
        <v>0.05</v>
      </c>
      <c r="L86" s="862">
        <f>N79*K86</f>
        <v>1979.5412533523013</v>
      </c>
      <c r="M86" s="863"/>
      <c r="N86" s="51"/>
    </row>
    <row r="87" spans="1:14" ht="15.75" thickBot="1">
      <c r="B87" s="825" t="s">
        <v>953</v>
      </c>
      <c r="C87" s="826"/>
      <c r="D87" s="826"/>
      <c r="E87" s="826"/>
      <c r="F87" s="826"/>
      <c r="G87" s="826"/>
      <c r="H87" s="826"/>
      <c r="I87" s="826"/>
      <c r="J87" s="826"/>
      <c r="K87" s="826"/>
      <c r="L87" s="826"/>
      <c r="M87" s="827"/>
      <c r="N87" s="52">
        <f>L84+L85+L86</f>
        <v>11877.247520113808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51468.072587159833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48988.953969172551</v>
      </c>
      <c r="L36" s="270"/>
      <c r="M36" s="336">
        <v>250</v>
      </c>
      <c r="N36" s="272">
        <f>K36/M36</f>
        <v>195.9558158766902</v>
      </c>
    </row>
    <row r="37" spans="1:14">
      <c r="A37" s="113" t="s">
        <v>251</v>
      </c>
      <c r="B37" s="874" t="str">
        <f>VLOOKUP(A37,EQUIPOS!A7:D154,3,FALSE)</f>
        <v>Maquina térmica pegatachas</v>
      </c>
      <c r="C37" s="875"/>
      <c r="D37" s="875"/>
      <c r="E37" s="875"/>
      <c r="F37" s="875"/>
      <c r="G37" s="875"/>
      <c r="H37" s="876"/>
      <c r="I37" s="421"/>
      <c r="J37" s="422"/>
      <c r="K37" s="269">
        <f>VLOOKUP(A37,EQUIPOS!A7:D164,4,FALSE)</f>
        <v>27769.901232525139</v>
      </c>
      <c r="L37" s="335"/>
      <c r="M37" s="336">
        <v>250</v>
      </c>
      <c r="N37" s="272">
        <f>K37/M37</f>
        <v>111.07960493010056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1.0747412180720399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308.1101620248628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10527.50726167462</v>
      </c>
      <c r="N48" s="272">
        <f>K48*M48</f>
        <v>842.2005809339696</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6894.6024973125777</v>
      </c>
      <c r="N49" s="272">
        <f>K49*M49</f>
        <v>6894.6024973125777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7736.8030782465476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107.474121807204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8152.3873620786144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1630.477472415723</v>
      </c>
      <c r="M84" s="861"/>
      <c r="N84" s="51"/>
    </row>
    <row r="85" spans="1:14">
      <c r="B85" s="89" t="s">
        <v>973</v>
      </c>
      <c r="C85" s="90"/>
      <c r="D85" s="90"/>
      <c r="E85" s="90"/>
      <c r="F85" s="90"/>
      <c r="G85" s="90"/>
      <c r="H85" s="90"/>
      <c r="I85" s="87"/>
      <c r="J85" s="88"/>
      <c r="K85" s="304">
        <v>0.05</v>
      </c>
      <c r="L85" s="860">
        <f>N79*K85</f>
        <v>407.61936810393075</v>
      </c>
      <c r="M85" s="861"/>
      <c r="N85" s="51"/>
    </row>
    <row r="86" spans="1:14" ht="15.75" thickBot="1">
      <c r="B86" s="91" t="s">
        <v>974</v>
      </c>
      <c r="C86" s="92"/>
      <c r="D86" s="92"/>
      <c r="E86" s="92"/>
      <c r="F86" s="92"/>
      <c r="G86" s="92"/>
      <c r="H86" s="92"/>
      <c r="I86" s="93"/>
      <c r="J86" s="94"/>
      <c r="K86" s="305">
        <v>0.05</v>
      </c>
      <c r="L86" s="862">
        <f>N79*K86</f>
        <v>407.61936810393075</v>
      </c>
      <c r="M86" s="863"/>
      <c r="N86" s="51"/>
    </row>
    <row r="87" spans="1:14" ht="15.75" thickBot="1">
      <c r="B87" s="825" t="s">
        <v>953</v>
      </c>
      <c r="C87" s="826"/>
      <c r="D87" s="826"/>
      <c r="E87" s="826"/>
      <c r="F87" s="826"/>
      <c r="G87" s="826"/>
      <c r="H87" s="826"/>
      <c r="I87" s="826"/>
      <c r="J87" s="826"/>
      <c r="K87" s="826"/>
      <c r="L87" s="826"/>
      <c r="M87" s="827"/>
      <c r="N87" s="52">
        <f>L84+L85+L86</f>
        <v>2445.7162086235844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10598.103570702198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48988.953969172551</v>
      </c>
      <c r="L36" s="270"/>
      <c r="M36" s="336">
        <v>3.75</v>
      </c>
      <c r="N36" s="272">
        <f>K36/M36</f>
        <v>13063.721058446014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89.693081204802652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13153.414139650817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110883.00967117041</v>
      </c>
      <c r="N48" s="272">
        <f>K48*M48</f>
        <v>110883.00967117041</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308843.81194722082</v>
      </c>
      <c r="N49" s="272">
        <f>K49*M49</f>
        <v>308843.81194722082</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349110.19133579649</v>
      </c>
      <c r="N50" s="272">
        <f>K50*M50</f>
        <v>10473.305740073894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430200.12735846511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452322.8496185962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90464.569923719246</v>
      </c>
      <c r="M84" s="861"/>
      <c r="N84" s="51"/>
    </row>
    <row r="85" spans="1:14">
      <c r="B85" s="89" t="s">
        <v>973</v>
      </c>
      <c r="C85" s="90"/>
      <c r="D85" s="90"/>
      <c r="E85" s="90"/>
      <c r="F85" s="90"/>
      <c r="G85" s="90"/>
      <c r="H85" s="90"/>
      <c r="I85" s="87"/>
      <c r="J85" s="88"/>
      <c r="K85" s="304">
        <v>0.05</v>
      </c>
      <c r="L85" s="860">
        <f>N79*K85</f>
        <v>22616.142480929811</v>
      </c>
      <c r="M85" s="861"/>
      <c r="N85" s="51"/>
    </row>
    <row r="86" spans="1:14" ht="15.75" thickBot="1">
      <c r="B86" s="91" t="s">
        <v>974</v>
      </c>
      <c r="C86" s="92"/>
      <c r="D86" s="92"/>
      <c r="E86" s="92"/>
      <c r="F86" s="92"/>
      <c r="G86" s="92"/>
      <c r="H86" s="92"/>
      <c r="I86" s="93"/>
      <c r="J86" s="94"/>
      <c r="K86" s="305">
        <v>0.05</v>
      </c>
      <c r="L86" s="862">
        <f>N79*K86</f>
        <v>22616.142480929811</v>
      </c>
      <c r="M86" s="863"/>
      <c r="N86" s="51"/>
    </row>
    <row r="87" spans="1:14" ht="15.75" thickBot="1">
      <c r="B87" s="825" t="s">
        <v>953</v>
      </c>
      <c r="C87" s="826"/>
      <c r="D87" s="826"/>
      <c r="E87" s="826"/>
      <c r="F87" s="826"/>
      <c r="G87" s="826"/>
      <c r="H87" s="826"/>
      <c r="I87" s="826"/>
      <c r="J87" s="826"/>
      <c r="K87" s="826"/>
      <c r="L87" s="826"/>
      <c r="M87" s="827"/>
      <c r="N87" s="52">
        <f>L84+L85+L86</f>
        <v>135696.85488557888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588019.70450417511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8.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48988.953969172551</v>
      </c>
      <c r="L36" s="270"/>
      <c r="M36" s="336">
        <v>3.75</v>
      </c>
      <c r="N36" s="272">
        <f>K36/M36</f>
        <v>13063.721058446014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89.693081204802652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13153.414139650817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110883.00967117041</v>
      </c>
      <c r="N48" s="272">
        <f>K48*M48</f>
        <v>110883.00967117041</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277392.88895018777</v>
      </c>
      <c r="N49" s="272">
        <f>K49*M49</f>
        <v>277392.88895018777</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349110.19133579649</v>
      </c>
      <c r="N50" s="272">
        <f>K50*M50</f>
        <v>10473.305740073894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398749.20436143212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420871.92662156321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84174.38532431265</v>
      </c>
      <c r="M84" s="861"/>
      <c r="N84" s="51"/>
    </row>
    <row r="85" spans="1:14">
      <c r="B85" s="89" t="s">
        <v>973</v>
      </c>
      <c r="C85" s="90"/>
      <c r="D85" s="90"/>
      <c r="E85" s="90"/>
      <c r="F85" s="90"/>
      <c r="G85" s="90"/>
      <c r="H85" s="90"/>
      <c r="I85" s="87"/>
      <c r="J85" s="88"/>
      <c r="K85" s="304">
        <v>0.05</v>
      </c>
      <c r="L85" s="860">
        <f>N79*K85</f>
        <v>21043.596331078163</v>
      </c>
      <c r="M85" s="861"/>
      <c r="N85" s="51"/>
    </row>
    <row r="86" spans="1:14" ht="15.75" thickBot="1">
      <c r="B86" s="91" t="s">
        <v>974</v>
      </c>
      <c r="C86" s="92"/>
      <c r="D86" s="92"/>
      <c r="E86" s="92"/>
      <c r="F86" s="92"/>
      <c r="G86" s="92"/>
      <c r="H86" s="92"/>
      <c r="I86" s="93"/>
      <c r="J86" s="94"/>
      <c r="K86" s="305">
        <v>0.05</v>
      </c>
      <c r="L86" s="862">
        <f>N79*K86</f>
        <v>21043.596331078163</v>
      </c>
      <c r="M86" s="863"/>
      <c r="N86" s="51"/>
    </row>
    <row r="87" spans="1:14" ht="15.75" thickBot="1">
      <c r="B87" s="825" t="s">
        <v>953</v>
      </c>
      <c r="C87" s="826"/>
      <c r="D87" s="826"/>
      <c r="E87" s="826"/>
      <c r="F87" s="826"/>
      <c r="G87" s="826"/>
      <c r="H87" s="826"/>
      <c r="I87" s="826"/>
      <c r="J87" s="826"/>
      <c r="K87" s="826"/>
      <c r="L87" s="826"/>
      <c r="M87" s="827"/>
      <c r="N87" s="52">
        <f>L84+L85+L86</f>
        <v>126261.57798646898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547133.50460803218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48988.953969172551</v>
      </c>
      <c r="L36" s="270"/>
      <c r="M36" s="336">
        <v>3</v>
      </c>
      <c r="N36" s="272">
        <f>K36/M36</f>
        <v>16329.651323057516</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45.109166666666674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16374.760489724184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150964.1960982928</v>
      </c>
      <c r="N48" s="272">
        <f>K48*M48</f>
        <v>150964.1960982928</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349110.19133579649</v>
      </c>
      <c r="N49" s="272">
        <f>K49*M49</f>
        <v>20946.611480147789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171910.80757844058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192796.48473483141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38559.296946966286</v>
      </c>
      <c r="M84" s="861"/>
      <c r="N84" s="51"/>
    </row>
    <row r="85" spans="1:14">
      <c r="B85" s="89" t="s">
        <v>973</v>
      </c>
      <c r="C85" s="90"/>
      <c r="D85" s="90"/>
      <c r="E85" s="90"/>
      <c r="F85" s="90"/>
      <c r="G85" s="90"/>
      <c r="H85" s="90"/>
      <c r="I85" s="87"/>
      <c r="J85" s="88"/>
      <c r="K85" s="304">
        <v>0.05</v>
      </c>
      <c r="L85" s="860">
        <f>N79*K85</f>
        <v>9639.8242367415714</v>
      </c>
      <c r="M85" s="861"/>
      <c r="N85" s="51"/>
    </row>
    <row r="86" spans="1:14" ht="15.75" thickBot="1">
      <c r="B86" s="91" t="s">
        <v>974</v>
      </c>
      <c r="C86" s="92"/>
      <c r="D86" s="92"/>
      <c r="E86" s="92"/>
      <c r="F86" s="92"/>
      <c r="G86" s="92"/>
      <c r="H86" s="92"/>
      <c r="I86" s="93"/>
      <c r="J86" s="94"/>
      <c r="K86" s="305">
        <v>0.05</v>
      </c>
      <c r="L86" s="862">
        <f>N79*K86</f>
        <v>9639.8242367415714</v>
      </c>
      <c r="M86" s="863"/>
      <c r="N86" s="51"/>
    </row>
    <row r="87" spans="1:14" ht="15.75" thickBot="1">
      <c r="B87" s="825" t="s">
        <v>953</v>
      </c>
      <c r="C87" s="826"/>
      <c r="D87" s="826"/>
      <c r="E87" s="826"/>
      <c r="F87" s="826"/>
      <c r="G87" s="826"/>
      <c r="H87" s="826"/>
      <c r="I87" s="826"/>
      <c r="J87" s="826"/>
      <c r="K87" s="826"/>
      <c r="L87" s="826"/>
      <c r="M87" s="827"/>
      <c r="N87" s="52">
        <f>L84+L85+L86</f>
        <v>57838.945420449432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250635.43015528083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135</v>
      </c>
      <c r="B36" s="874" t="str">
        <f>VLOOKUP(A36,EQUIPOS!A6:D154,3,FALSE)</f>
        <v>Camión 350</v>
      </c>
      <c r="C36" s="875"/>
      <c r="D36" s="875"/>
      <c r="E36" s="875"/>
      <c r="F36" s="875"/>
      <c r="G36" s="875"/>
      <c r="H36" s="876"/>
      <c r="I36" s="267"/>
      <c r="J36" s="268"/>
      <c r="K36" s="269">
        <f>VLOOKUP(A36,EQUIPOS!A6:D163,4,FALSE)</f>
        <v>61266.708836446487</v>
      </c>
      <c r="L36" s="270"/>
      <c r="M36" s="336">
        <v>6.25</v>
      </c>
      <c r="N36" s="272">
        <f>K36/M36</f>
        <v>9802.6734138314387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323.210243614408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10125.883657445847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221958.01330207722</v>
      </c>
      <c r="N48" s="272">
        <f>K48*M48</f>
        <v>55489.503325519305</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394858.02970001724</v>
      </c>
      <c r="N49" s="272">
        <f>K49*M49</f>
        <v>95607.271113805633</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151096.77443932494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6464.2048722881591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167686.86296905894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33537.372593811793</v>
      </c>
      <c r="M84" s="861"/>
      <c r="N84" s="51"/>
    </row>
    <row r="85" spans="1:14">
      <c r="B85" s="89" t="s">
        <v>973</v>
      </c>
      <c r="C85" s="90"/>
      <c r="D85" s="90"/>
      <c r="E85" s="90"/>
      <c r="F85" s="90"/>
      <c r="G85" s="90"/>
      <c r="H85" s="90"/>
      <c r="I85" s="87"/>
      <c r="J85" s="88"/>
      <c r="K85" s="304">
        <v>0.05</v>
      </c>
      <c r="L85" s="860">
        <f>N79*K85</f>
        <v>8384.3431484529483</v>
      </c>
      <c r="M85" s="861"/>
      <c r="N85" s="51"/>
    </row>
    <row r="86" spans="1:14" ht="15.75" thickBot="1">
      <c r="B86" s="91" t="s">
        <v>974</v>
      </c>
      <c r="C86" s="92"/>
      <c r="D86" s="92"/>
      <c r="E86" s="92"/>
      <c r="F86" s="92"/>
      <c r="G86" s="92"/>
      <c r="H86" s="92"/>
      <c r="I86" s="93"/>
      <c r="J86" s="94"/>
      <c r="K86" s="305">
        <v>0.05</v>
      </c>
      <c r="L86" s="862">
        <f>N79*K86</f>
        <v>8384.3431484529483</v>
      </c>
      <c r="M86" s="863"/>
      <c r="N86" s="51"/>
    </row>
    <row r="87" spans="1:14" ht="15.75" thickBot="1">
      <c r="B87" s="825" t="s">
        <v>953</v>
      </c>
      <c r="C87" s="826"/>
      <c r="D87" s="826"/>
      <c r="E87" s="826"/>
      <c r="F87" s="826"/>
      <c r="G87" s="826"/>
      <c r="H87" s="826"/>
      <c r="I87" s="826"/>
      <c r="J87" s="826"/>
      <c r="K87" s="826"/>
      <c r="L87" s="826"/>
      <c r="M87" s="827"/>
      <c r="N87" s="52">
        <f>L84+L85+L86</f>
        <v>50306.058890717693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217992.92185977663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36.087333333333333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79121.376372043407</v>
      </c>
      <c r="N48" s="272">
        <f>K48*M48</f>
        <v>79121.376372043407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79121.376372043407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3608.7333333333331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82766.197038710074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16553.239407742014</v>
      </c>
      <c r="M84" s="861"/>
      <c r="N84" s="51"/>
    </row>
    <row r="85" spans="1:14">
      <c r="B85" s="89" t="s">
        <v>973</v>
      </c>
      <c r="C85" s="90"/>
      <c r="D85" s="90"/>
      <c r="E85" s="90"/>
      <c r="F85" s="90"/>
      <c r="G85" s="90"/>
      <c r="H85" s="90"/>
      <c r="I85" s="87"/>
      <c r="J85" s="88"/>
      <c r="K85" s="304">
        <v>0.05</v>
      </c>
      <c r="L85" s="860">
        <f>N79*K85</f>
        <v>4138.3098519355035</v>
      </c>
      <c r="M85" s="861"/>
      <c r="N85" s="51"/>
    </row>
    <row r="86" spans="1:14" ht="15.75" thickBot="1">
      <c r="B86" s="91" t="s">
        <v>974</v>
      </c>
      <c r="C86" s="92"/>
      <c r="D86" s="92"/>
      <c r="E86" s="92"/>
      <c r="F86" s="92"/>
      <c r="G86" s="92"/>
      <c r="H86" s="92"/>
      <c r="I86" s="93"/>
      <c r="J86" s="94"/>
      <c r="K86" s="305">
        <v>0.05</v>
      </c>
      <c r="L86" s="862">
        <f>N79*K86</f>
        <v>4138.3098519355035</v>
      </c>
      <c r="M86" s="863"/>
      <c r="N86" s="51"/>
    </row>
    <row r="87" spans="1:14" ht="15.75" thickBot="1">
      <c r="B87" s="825" t="s">
        <v>953</v>
      </c>
      <c r="C87" s="826"/>
      <c r="D87" s="826"/>
      <c r="E87" s="826"/>
      <c r="F87" s="826"/>
      <c r="G87" s="826"/>
      <c r="H87" s="826"/>
      <c r="I87" s="826"/>
      <c r="J87" s="826"/>
      <c r="K87" s="826"/>
      <c r="L87" s="826"/>
      <c r="M87" s="827"/>
      <c r="N87" s="52">
        <f>L84+L85+L86</f>
        <v>24829.859111613023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107596.0561503231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37.331724137931033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71805.266048625839</v>
      </c>
      <c r="N48" s="272">
        <f>K48*M48</f>
        <v>71805.266048625839</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71805.266048625839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75575.770186556867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15115.154037311375</v>
      </c>
      <c r="M84" s="861"/>
      <c r="N84" s="51"/>
    </row>
    <row r="85" spans="1:14">
      <c r="B85" s="89" t="s">
        <v>973</v>
      </c>
      <c r="C85" s="90"/>
      <c r="D85" s="90"/>
      <c r="E85" s="90"/>
      <c r="F85" s="90"/>
      <c r="G85" s="90"/>
      <c r="H85" s="90"/>
      <c r="I85" s="87"/>
      <c r="J85" s="88"/>
      <c r="K85" s="304">
        <v>0.05</v>
      </c>
      <c r="L85" s="860">
        <f>N79*K85</f>
        <v>3778.7885093278437</v>
      </c>
      <c r="M85" s="861"/>
      <c r="N85" s="51"/>
    </row>
    <row r="86" spans="1:14" ht="15.75" thickBot="1">
      <c r="B86" s="91" t="s">
        <v>974</v>
      </c>
      <c r="C86" s="92"/>
      <c r="D86" s="92"/>
      <c r="E86" s="92"/>
      <c r="F86" s="92"/>
      <c r="G86" s="92"/>
      <c r="H86" s="92"/>
      <c r="I86" s="93"/>
      <c r="J86" s="94"/>
      <c r="K86" s="305">
        <v>0.05</v>
      </c>
      <c r="L86" s="862">
        <f>N79*K86</f>
        <v>3778.7885093278437</v>
      </c>
      <c r="M86" s="863"/>
      <c r="N86" s="51"/>
    </row>
    <row r="87" spans="1:14" ht="15.75" thickBot="1">
      <c r="B87" s="825" t="s">
        <v>953</v>
      </c>
      <c r="C87" s="826"/>
      <c r="D87" s="826"/>
      <c r="E87" s="826"/>
      <c r="F87" s="826"/>
      <c r="G87" s="826"/>
      <c r="H87" s="826"/>
      <c r="I87" s="826"/>
      <c r="J87" s="826"/>
      <c r="K87" s="826"/>
      <c r="L87" s="826"/>
      <c r="M87" s="827"/>
      <c r="N87" s="52">
        <f>L84+L85+L86</f>
        <v>22672.731055967066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98248.501242523926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37.331724137931033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52665.969422613489</v>
      </c>
      <c r="N48" s="272">
        <f>K48*M48</f>
        <v>52665.969422613489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52665.969422613489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56436.473560544524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11287.294712108906</v>
      </c>
      <c r="M84" s="861"/>
      <c r="N84" s="51"/>
    </row>
    <row r="85" spans="1:14">
      <c r="B85" s="89" t="s">
        <v>973</v>
      </c>
      <c r="C85" s="90"/>
      <c r="D85" s="90"/>
      <c r="E85" s="90"/>
      <c r="F85" s="90"/>
      <c r="G85" s="90"/>
      <c r="H85" s="90"/>
      <c r="I85" s="87"/>
      <c r="J85" s="88"/>
      <c r="K85" s="304">
        <v>0.05</v>
      </c>
      <c r="L85" s="860">
        <f>N79*K85</f>
        <v>2821.8236780272264</v>
      </c>
      <c r="M85" s="861"/>
      <c r="N85" s="51"/>
    </row>
    <row r="86" spans="1:14" ht="15.75" thickBot="1">
      <c r="B86" s="91" t="s">
        <v>974</v>
      </c>
      <c r="C86" s="92"/>
      <c r="D86" s="92"/>
      <c r="E86" s="92"/>
      <c r="F86" s="92"/>
      <c r="G86" s="92"/>
      <c r="H86" s="92"/>
      <c r="I86" s="93"/>
      <c r="J86" s="94"/>
      <c r="K86" s="305">
        <v>0.05</v>
      </c>
      <c r="L86" s="862">
        <f>N79*K86</f>
        <v>2821.8236780272264</v>
      </c>
      <c r="M86" s="863"/>
      <c r="N86" s="51"/>
    </row>
    <row r="87" spans="1:14" ht="15.75" thickBot="1">
      <c r="B87" s="825" t="s">
        <v>953</v>
      </c>
      <c r="C87" s="826"/>
      <c r="D87" s="826"/>
      <c r="E87" s="826"/>
      <c r="F87" s="826"/>
      <c r="G87" s="826"/>
      <c r="H87" s="826"/>
      <c r="I87" s="826"/>
      <c r="J87" s="826"/>
      <c r="K87" s="826"/>
      <c r="L87" s="826"/>
      <c r="M87" s="827"/>
      <c r="N87" s="52">
        <f>L84+L85+L86</f>
        <v>16930.94206816336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73367.41562870788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7"/>
      <c r="J36" s="268"/>
      <c r="K36" s="269">
        <f>VLOOKUP(A36,EQUIPOS!A6:D163,4,FALSE)</f>
        <v>10324.706868502937</v>
      </c>
      <c r="L36" s="270"/>
      <c r="M36" s="336">
        <v>1.25</v>
      </c>
      <c r="N36" s="272">
        <f>K36/M36</f>
        <v>8259.7654948023501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N77*M41</f>
        <v>538.15848722881594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8797.9239820311668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3754.4984213973325</v>
      </c>
      <c r="N48" s="272">
        <f>K48*M48</f>
        <v>36043.184845414391</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377108.75835997827</v>
      </c>
      <c r="N49" s="272">
        <f>K49*M49</f>
        <v>45253.05100319739</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39654.028170819933</v>
      </c>
      <c r="N50" s="272">
        <f>K50*M50</f>
        <v>19827.014085409966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101123.24993402173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136829.0982774937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27365.819655498741</v>
      </c>
      <c r="M84" s="861"/>
      <c r="N84" s="51"/>
    </row>
    <row r="85" spans="1:14">
      <c r="B85" s="89" t="s">
        <v>973</v>
      </c>
      <c r="C85" s="90"/>
      <c r="D85" s="90"/>
      <c r="E85" s="90"/>
      <c r="F85" s="90"/>
      <c r="G85" s="90"/>
      <c r="H85" s="90"/>
      <c r="I85" s="87"/>
      <c r="J85" s="88"/>
      <c r="K85" s="304">
        <v>0.05</v>
      </c>
      <c r="L85" s="860">
        <f>N79*K85</f>
        <v>6841.4549138746852</v>
      </c>
      <c r="M85" s="861"/>
      <c r="N85" s="51"/>
    </row>
    <row r="86" spans="1:14" ht="15.75" thickBot="1">
      <c r="B86" s="91" t="s">
        <v>974</v>
      </c>
      <c r="C86" s="92"/>
      <c r="D86" s="92"/>
      <c r="E86" s="92"/>
      <c r="F86" s="92"/>
      <c r="G86" s="92"/>
      <c r="H86" s="92"/>
      <c r="I86" s="93"/>
      <c r="J86" s="94"/>
      <c r="K86" s="305">
        <v>0.05</v>
      </c>
      <c r="L86" s="862">
        <f>N79*K86</f>
        <v>6841.4549138746852</v>
      </c>
      <c r="M86" s="863"/>
      <c r="N86" s="51"/>
    </row>
    <row r="87" spans="1:14" ht="15.75" thickBot="1">
      <c r="B87" s="825" t="s">
        <v>953</v>
      </c>
      <c r="C87" s="826"/>
      <c r="D87" s="826"/>
      <c r="E87" s="826"/>
      <c r="F87" s="826"/>
      <c r="G87" s="826"/>
      <c r="H87" s="826"/>
      <c r="I87" s="826"/>
      <c r="J87" s="826"/>
      <c r="K87" s="826"/>
      <c r="L87" s="826"/>
      <c r="M87" s="827"/>
      <c r="N87" s="52">
        <f>L84+L85+L86</f>
        <v>41048.729483248113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177877.82776074181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7.7329999999999997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13983.143708869904</v>
      </c>
      <c r="N48" s="272">
        <f>K48*M48</f>
        <v>13983.143708869904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13983.143708869904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773.3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14764.176708869903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2952.8353417739809</v>
      </c>
      <c r="M84" s="861"/>
      <c r="N84" s="51"/>
    </row>
    <row r="85" spans="1:14">
      <c r="B85" s="89" t="s">
        <v>973</v>
      </c>
      <c r="C85" s="90"/>
      <c r="D85" s="90"/>
      <c r="E85" s="90"/>
      <c r="F85" s="90"/>
      <c r="G85" s="90"/>
      <c r="H85" s="90"/>
      <c r="I85" s="87"/>
      <c r="J85" s="88"/>
      <c r="K85" s="304">
        <v>0.05</v>
      </c>
      <c r="L85" s="860">
        <f>N79*K85</f>
        <v>738.20883544349522</v>
      </c>
      <c r="M85" s="861"/>
      <c r="N85" s="51"/>
    </row>
    <row r="86" spans="1:14" ht="15.75" thickBot="1">
      <c r="B86" s="91" t="s">
        <v>974</v>
      </c>
      <c r="C86" s="92"/>
      <c r="D86" s="92"/>
      <c r="E86" s="92"/>
      <c r="F86" s="92"/>
      <c r="G86" s="92"/>
      <c r="H86" s="92"/>
      <c r="I86" s="93"/>
      <c r="J86" s="94"/>
      <c r="K86" s="305">
        <v>0.05</v>
      </c>
      <c r="L86" s="862">
        <f>N79*K86</f>
        <v>738.20883544349522</v>
      </c>
      <c r="M86" s="863"/>
      <c r="N86" s="51"/>
    </row>
    <row r="87" spans="1:14" ht="15.75" thickBot="1">
      <c r="B87" s="825" t="s">
        <v>953</v>
      </c>
      <c r="C87" s="826"/>
      <c r="D87" s="826"/>
      <c r="E87" s="826"/>
      <c r="F87" s="826"/>
      <c r="G87" s="826"/>
      <c r="H87" s="826"/>
      <c r="I87" s="826"/>
      <c r="J87" s="826"/>
      <c r="K87" s="826"/>
      <c r="L87" s="826"/>
      <c r="M87" s="827"/>
      <c r="N87" s="52">
        <f>L84+L85+L86</f>
        <v>4429.2530126609718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19193.429721530876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9"/>
      <c r="C1" s="931"/>
      <c r="D1" s="932"/>
      <c r="E1" s="932"/>
      <c r="F1" s="932"/>
      <c r="G1" s="932"/>
      <c r="H1" s="932"/>
      <c r="I1" s="932"/>
      <c r="J1" s="933"/>
      <c r="K1" s="934" t="s">
        <v>933</v>
      </c>
      <c r="L1" s="936" t="s">
        <v>2198</v>
      </c>
      <c r="M1" s="937"/>
      <c r="N1" s="938"/>
    </row>
    <row r="2" spans="2:14" ht="24.7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48988.953969172551</v>
      </c>
      <c r="L36" s="270"/>
      <c r="M36" s="336">
        <v>160</v>
      </c>
      <c r="N36" s="272">
        <f>K36/M36</f>
        <v>306.18096230732846</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20.102155451800996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326.28311775912948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68918.348123800752</v>
      </c>
      <c r="N48" s="272">
        <f>K48*M48</f>
        <v>68918.348123800752</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349110.19133579649</v>
      </c>
      <c r="N49" s="272">
        <f>K49*M49</f>
        <v>10473.305740073894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79391.653863874642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2010.2155451800998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81728.152526813865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16345.630505362773</v>
      </c>
      <c r="M84" s="861"/>
      <c r="N84" s="51"/>
    </row>
    <row r="85" spans="1:14">
      <c r="B85" s="89" t="s">
        <v>973</v>
      </c>
      <c r="C85" s="90"/>
      <c r="D85" s="90"/>
      <c r="E85" s="90"/>
      <c r="F85" s="90"/>
      <c r="G85" s="90"/>
      <c r="H85" s="90"/>
      <c r="I85" s="87"/>
      <c r="J85" s="88"/>
      <c r="K85" s="304">
        <v>0.05</v>
      </c>
      <c r="L85" s="860">
        <f>N79*K85</f>
        <v>4086.4076263406932</v>
      </c>
      <c r="M85" s="861"/>
      <c r="N85" s="51"/>
    </row>
    <row r="86" spans="1:14" ht="15.75" thickBot="1">
      <c r="B86" s="91" t="s">
        <v>974</v>
      </c>
      <c r="C86" s="92"/>
      <c r="D86" s="92"/>
      <c r="E86" s="92"/>
      <c r="F86" s="92"/>
      <c r="G86" s="92"/>
      <c r="H86" s="92"/>
      <c r="I86" s="93"/>
      <c r="J86" s="94"/>
      <c r="K86" s="305">
        <v>0.05</v>
      </c>
      <c r="L86" s="862">
        <f>N79*K86</f>
        <v>4086.4076263406932</v>
      </c>
      <c r="M86" s="863"/>
      <c r="N86" s="51"/>
    </row>
    <row r="87" spans="1:14" ht="15.75" thickBot="1">
      <c r="B87" s="825" t="s">
        <v>953</v>
      </c>
      <c r="C87" s="826"/>
      <c r="D87" s="826"/>
      <c r="E87" s="826"/>
      <c r="F87" s="826"/>
      <c r="G87" s="826"/>
      <c r="H87" s="826"/>
      <c r="I87" s="826"/>
      <c r="J87" s="826"/>
      <c r="K87" s="826"/>
      <c r="L87" s="826"/>
      <c r="M87" s="827"/>
      <c r="N87" s="52">
        <f>L84+L85+L86</f>
        <v>24518.445758044159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106246.59828485802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72.174666666666667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8598.8706450930949</v>
      </c>
      <c r="N48" s="272">
        <f>K48*M48</f>
        <v>343.95482580372379</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10502.514535142256</v>
      </c>
      <c r="N49" s="272">
        <f>K49*M49</f>
        <v>4201.0058140569026</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481.3786407588359</v>
      </c>
      <c r="N50" s="272">
        <f>K50*M50</f>
        <v>1444.1359222765077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5989.0965621371342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6783.0178954704679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1356.6035790940937</v>
      </c>
      <c r="M84" s="861"/>
      <c r="N84" s="51"/>
    </row>
    <row r="85" spans="1:14">
      <c r="B85" s="89" t="s">
        <v>973</v>
      </c>
      <c r="C85" s="90"/>
      <c r="D85" s="90"/>
      <c r="E85" s="90"/>
      <c r="F85" s="90"/>
      <c r="G85" s="90"/>
      <c r="H85" s="90"/>
      <c r="I85" s="87"/>
      <c r="J85" s="88"/>
      <c r="K85" s="304">
        <v>0.05</v>
      </c>
      <c r="L85" s="860">
        <f>N79*K85</f>
        <v>339.15089477352342</v>
      </c>
      <c r="M85" s="861"/>
      <c r="N85" s="51"/>
    </row>
    <row r="86" spans="1:14" ht="15.75" thickBot="1">
      <c r="B86" s="91" t="s">
        <v>974</v>
      </c>
      <c r="C86" s="92"/>
      <c r="D86" s="92"/>
      <c r="E86" s="92"/>
      <c r="F86" s="92"/>
      <c r="G86" s="92"/>
      <c r="H86" s="92"/>
      <c r="I86" s="93"/>
      <c r="J86" s="94"/>
      <c r="K86" s="305">
        <v>0.05</v>
      </c>
      <c r="L86" s="862">
        <f>N79*K86</f>
        <v>339.15089477352342</v>
      </c>
      <c r="M86" s="863"/>
      <c r="N86" s="51"/>
    </row>
    <row r="87" spans="1:14" ht="15.75" thickBot="1">
      <c r="B87" s="825" t="s">
        <v>953</v>
      </c>
      <c r="C87" s="826"/>
      <c r="D87" s="826"/>
      <c r="E87" s="826"/>
      <c r="F87" s="826"/>
      <c r="G87" s="826"/>
      <c r="H87" s="826"/>
      <c r="I87" s="826"/>
      <c r="J87" s="826"/>
      <c r="K87" s="826"/>
      <c r="L87" s="826"/>
      <c r="M87" s="827"/>
      <c r="N87" s="52">
        <f>L84+L85+L86</f>
        <v>2034.9053686411403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8817.9232641116087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72.174666666666667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32706.875690311099</v>
      </c>
      <c r="N48" s="272">
        <f>K48*M48</f>
        <v>13082.75027612444</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481.3786407588359</v>
      </c>
      <c r="N49" s="272">
        <f>K49*M49</f>
        <v>1444.1359222765077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14526.886198400947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15320.807531734279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3064.1615063468562</v>
      </c>
      <c r="M84" s="861"/>
      <c r="N84" s="51"/>
    </row>
    <row r="85" spans="1:14">
      <c r="B85" s="89" t="s">
        <v>973</v>
      </c>
      <c r="C85" s="90"/>
      <c r="D85" s="90"/>
      <c r="E85" s="90"/>
      <c r="F85" s="90"/>
      <c r="G85" s="90"/>
      <c r="H85" s="90"/>
      <c r="I85" s="87"/>
      <c r="J85" s="88"/>
      <c r="K85" s="304">
        <v>0.05</v>
      </c>
      <c r="L85" s="860">
        <f>N79*K85</f>
        <v>766.04037658671405</v>
      </c>
      <c r="M85" s="861"/>
      <c r="N85" s="51"/>
    </row>
    <row r="86" spans="1:14" ht="15.75" thickBot="1">
      <c r="B86" s="91" t="s">
        <v>974</v>
      </c>
      <c r="C86" s="92"/>
      <c r="D86" s="92"/>
      <c r="E86" s="92"/>
      <c r="F86" s="92"/>
      <c r="G86" s="92"/>
      <c r="H86" s="92"/>
      <c r="I86" s="93"/>
      <c r="J86" s="94"/>
      <c r="K86" s="305">
        <v>0.05</v>
      </c>
      <c r="L86" s="862">
        <f>N79*K86</f>
        <v>766.04037658671405</v>
      </c>
      <c r="M86" s="863"/>
      <c r="N86" s="51"/>
    </row>
    <row r="87" spans="1:14" ht="15.75" thickBot="1">
      <c r="B87" s="825" t="s">
        <v>953</v>
      </c>
      <c r="C87" s="826"/>
      <c r="D87" s="826"/>
      <c r="E87" s="826"/>
      <c r="F87" s="826"/>
      <c r="G87" s="826"/>
      <c r="H87" s="826"/>
      <c r="I87" s="826"/>
      <c r="J87" s="826"/>
      <c r="K87" s="826"/>
      <c r="L87" s="826"/>
      <c r="M87" s="827"/>
      <c r="N87" s="52">
        <f>L84+L85+L86</f>
        <v>4596.2422595202843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19917.049791254562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286.59765815254394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8598.8706450930949</v>
      </c>
      <c r="N48" s="272">
        <f>K48*M48</f>
        <v>687.90965160744759</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10502.514535142256</v>
      </c>
      <c r="N49" s="272">
        <f>K49*M49</f>
        <v>4201.0058140569026</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481.3786407588359</v>
      </c>
      <c r="N50" s="272">
        <f>K50*M50</f>
        <v>1444.1359222765077</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16790.948830508743</v>
      </c>
      <c r="N51" s="272">
        <f>K51*M51</f>
        <v>25186.423245763115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31519.474633703972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34672.048873381951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6934.409774676391</v>
      </c>
      <c r="M84" s="861"/>
      <c r="N84" s="51"/>
    </row>
    <row r="85" spans="1:14">
      <c r="B85" s="89" t="s">
        <v>973</v>
      </c>
      <c r="C85" s="90"/>
      <c r="D85" s="90"/>
      <c r="E85" s="90"/>
      <c r="F85" s="90"/>
      <c r="G85" s="90"/>
      <c r="H85" s="90"/>
      <c r="I85" s="87"/>
      <c r="J85" s="88"/>
      <c r="K85" s="304">
        <v>0.05</v>
      </c>
      <c r="L85" s="860">
        <f>N79*K85</f>
        <v>1733.6024436690977</v>
      </c>
      <c r="M85" s="861"/>
      <c r="N85" s="51"/>
    </row>
    <row r="86" spans="1:14" ht="15.75" thickBot="1">
      <c r="B86" s="91" t="s">
        <v>974</v>
      </c>
      <c r="C86" s="92"/>
      <c r="D86" s="92"/>
      <c r="E86" s="92"/>
      <c r="F86" s="92"/>
      <c r="G86" s="92"/>
      <c r="H86" s="92"/>
      <c r="I86" s="93"/>
      <c r="J86" s="94"/>
      <c r="K86" s="305">
        <v>0.05</v>
      </c>
      <c r="L86" s="862">
        <f>N79*K86</f>
        <v>1733.6024436690977</v>
      </c>
      <c r="M86" s="863"/>
      <c r="N86" s="51"/>
    </row>
    <row r="87" spans="1:14" ht="15.75" thickBot="1">
      <c r="B87" s="825" t="s">
        <v>953</v>
      </c>
      <c r="C87" s="826"/>
      <c r="D87" s="826"/>
      <c r="E87" s="826"/>
      <c r="F87" s="826"/>
      <c r="G87" s="826"/>
      <c r="H87" s="826"/>
      <c r="I87" s="826"/>
      <c r="J87" s="826"/>
      <c r="K87" s="826"/>
      <c r="L87" s="826"/>
      <c r="M87" s="827"/>
      <c r="N87" s="52">
        <f>L84+L85+L86</f>
        <v>10401.614662014585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45073.663535396539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286.59765815254394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32706.875690311099</v>
      </c>
      <c r="N48" s="272">
        <f>K48*M48</f>
        <v>13082.75027612444</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481.3786407588359</v>
      </c>
      <c r="N49" s="272">
        <f>K49*M49</f>
        <v>1444.1359222765077</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16790.948830508743</v>
      </c>
      <c r="N50" s="272">
        <f>K50*M50</f>
        <v>25186.423245763115</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39713.309444164064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42865.883683842054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8573.1767367684115</v>
      </c>
      <c r="M84" s="861"/>
      <c r="N84" s="51"/>
    </row>
    <row r="85" spans="1:14">
      <c r="B85" s="89" t="s">
        <v>973</v>
      </c>
      <c r="C85" s="90"/>
      <c r="D85" s="90"/>
      <c r="E85" s="90"/>
      <c r="F85" s="90"/>
      <c r="G85" s="90"/>
      <c r="H85" s="90"/>
      <c r="I85" s="87"/>
      <c r="J85" s="88"/>
      <c r="K85" s="304">
        <v>0.05</v>
      </c>
      <c r="L85" s="860">
        <f>N79*K85</f>
        <v>2143.2941841921029</v>
      </c>
      <c r="M85" s="861"/>
      <c r="N85" s="51"/>
    </row>
    <row r="86" spans="1:14" ht="15.75" thickBot="1">
      <c r="B86" s="91" t="s">
        <v>974</v>
      </c>
      <c r="C86" s="92"/>
      <c r="D86" s="92"/>
      <c r="E86" s="92"/>
      <c r="F86" s="92"/>
      <c r="G86" s="92"/>
      <c r="H86" s="92"/>
      <c r="I86" s="93"/>
      <c r="J86" s="94"/>
      <c r="K86" s="305">
        <v>0.05</v>
      </c>
      <c r="L86" s="862">
        <f>N79*K86</f>
        <v>2143.2941841921029</v>
      </c>
      <c r="M86" s="863"/>
      <c r="N86" s="51"/>
    </row>
    <row r="87" spans="1:14" ht="15.75" thickBot="1">
      <c r="B87" s="825" t="s">
        <v>953</v>
      </c>
      <c r="C87" s="826"/>
      <c r="D87" s="826"/>
      <c r="E87" s="826"/>
      <c r="F87" s="826"/>
      <c r="G87" s="826"/>
      <c r="H87" s="826"/>
      <c r="I87" s="826"/>
      <c r="J87" s="826"/>
      <c r="K87" s="826"/>
      <c r="L87" s="826"/>
      <c r="M87" s="827"/>
      <c r="N87" s="52">
        <f>L84+L85+L86</f>
        <v>12859.765105152615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55725.648788994673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241</v>
      </c>
      <c r="B36" s="874" t="str">
        <f>VLOOKUP(A36,EQUIPOS!A6:D154,3,FALSE)</f>
        <v>Grúa (capacidad 15 ton)</v>
      </c>
      <c r="C36" s="875"/>
      <c r="D36" s="875"/>
      <c r="E36" s="875"/>
      <c r="F36" s="875"/>
      <c r="G36" s="875"/>
      <c r="H36" s="876"/>
      <c r="I36" s="267"/>
      <c r="J36" s="268"/>
      <c r="K36" s="269">
        <f>VLOOKUP(A36,EQUIPOS!A6:D163,4,FALSE)</f>
        <v>158481.70740027167</v>
      </c>
      <c r="L36" s="270"/>
      <c r="M36" s="336">
        <v>0.75</v>
      </c>
      <c r="N36" s="272">
        <f>K36/M36</f>
        <v>211308.94320036224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0.2</v>
      </c>
      <c r="N41" s="344">
        <f>N77*M41</f>
        <v>8969.3081204802675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220278.25132084251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20593.587433366803</v>
      </c>
      <c r="N48" s="272">
        <f>K48*M48</f>
        <v>20593.587433366803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20593.587433366803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44846.540602401335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285718.37935661065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57143.675871322135</v>
      </c>
      <c r="M84" s="861"/>
      <c r="N84" s="51"/>
    </row>
    <row r="85" spans="1:14">
      <c r="B85" s="89" t="s">
        <v>973</v>
      </c>
      <c r="C85" s="90"/>
      <c r="D85" s="90"/>
      <c r="E85" s="90"/>
      <c r="F85" s="90"/>
      <c r="G85" s="90"/>
      <c r="H85" s="90"/>
      <c r="I85" s="87"/>
      <c r="J85" s="88"/>
      <c r="K85" s="304">
        <v>0.05</v>
      </c>
      <c r="L85" s="860">
        <f>N79*K85</f>
        <v>14285.918967830534</v>
      </c>
      <c r="M85" s="861"/>
      <c r="N85" s="51"/>
    </row>
    <row r="86" spans="1:14" ht="15.75" thickBot="1">
      <c r="B86" s="91" t="s">
        <v>974</v>
      </c>
      <c r="C86" s="92"/>
      <c r="D86" s="92"/>
      <c r="E86" s="92"/>
      <c r="F86" s="92"/>
      <c r="G86" s="92"/>
      <c r="H86" s="92"/>
      <c r="I86" s="93"/>
      <c r="J86" s="94"/>
      <c r="K86" s="305">
        <v>0.05</v>
      </c>
      <c r="L86" s="862">
        <f>N79*K86</f>
        <v>14285.918967830534</v>
      </c>
      <c r="M86" s="863"/>
      <c r="N86" s="51"/>
    </row>
    <row r="87" spans="1:14" ht="15.75" thickBot="1">
      <c r="B87" s="825" t="s">
        <v>953</v>
      </c>
      <c r="C87" s="826"/>
      <c r="D87" s="826"/>
      <c r="E87" s="826"/>
      <c r="F87" s="826"/>
      <c r="G87" s="826"/>
      <c r="H87" s="826"/>
      <c r="I87" s="826"/>
      <c r="J87" s="826"/>
      <c r="K87" s="826"/>
      <c r="L87" s="826"/>
      <c r="M87" s="827"/>
      <c r="N87" s="52">
        <f>L84+L85+L86</f>
        <v>85715.513806983217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371433.89316359384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0.2</v>
      </c>
      <c r="N41" s="344">
        <f>N77*M41</f>
        <v>6726.9810903601992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20593.587433366803</v>
      </c>
      <c r="N48" s="272">
        <f>K48*M48</f>
        <v>20593.587433366803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20593.587433366803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1">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60955.473975527995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12191.0947951056</v>
      </c>
      <c r="M84" s="861"/>
      <c r="N84" s="51"/>
    </row>
    <row r="85" spans="1:14">
      <c r="B85" s="89" t="s">
        <v>973</v>
      </c>
      <c r="C85" s="90"/>
      <c r="D85" s="90"/>
      <c r="E85" s="90"/>
      <c r="F85" s="90"/>
      <c r="G85" s="90"/>
      <c r="H85" s="90"/>
      <c r="I85" s="87"/>
      <c r="J85" s="88"/>
      <c r="K85" s="304">
        <v>0.05</v>
      </c>
      <c r="L85" s="860">
        <f>N79*K85</f>
        <v>3047.7736987764001</v>
      </c>
      <c r="M85" s="861"/>
      <c r="N85" s="51"/>
    </row>
    <row r="86" spans="1:14" ht="15.75" thickBot="1">
      <c r="B86" s="91" t="s">
        <v>974</v>
      </c>
      <c r="C86" s="92"/>
      <c r="D86" s="92"/>
      <c r="E86" s="92"/>
      <c r="F86" s="92"/>
      <c r="G86" s="92"/>
      <c r="H86" s="92"/>
      <c r="I86" s="93"/>
      <c r="J86" s="94"/>
      <c r="K86" s="305">
        <v>0.05</v>
      </c>
      <c r="L86" s="862">
        <f>N79*K86</f>
        <v>3047.7736987764001</v>
      </c>
      <c r="M86" s="863"/>
      <c r="N86" s="51"/>
    </row>
    <row r="87" spans="1:14" ht="15.75" thickBot="1">
      <c r="B87" s="825" t="s">
        <v>953</v>
      </c>
      <c r="C87" s="826"/>
      <c r="D87" s="826"/>
      <c r="E87" s="826"/>
      <c r="F87" s="826"/>
      <c r="G87" s="826"/>
      <c r="H87" s="826"/>
      <c r="I87" s="826"/>
      <c r="J87" s="826"/>
      <c r="K87" s="826"/>
      <c r="L87" s="826"/>
      <c r="M87" s="827"/>
      <c r="N87" s="52">
        <f>L84+L85+L86</f>
        <v>18286.642192658401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79242.116168186389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2686.8530451800998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20593.587433366803</v>
      </c>
      <c r="N48" s="272">
        <f>K48*M48</f>
        <v>20593.587433366803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20593.587433366803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1">
        <f>SUM(N71:N76)</f>
        <v>17912.353634534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41192.794113080905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8238.5588226161817</v>
      </c>
      <c r="M84" s="861"/>
      <c r="N84" s="51"/>
    </row>
    <row r="85" spans="1:14">
      <c r="B85" s="89" t="s">
        <v>973</v>
      </c>
      <c r="C85" s="90"/>
      <c r="D85" s="90"/>
      <c r="E85" s="90"/>
      <c r="F85" s="90"/>
      <c r="G85" s="90"/>
      <c r="H85" s="90"/>
      <c r="I85" s="87"/>
      <c r="J85" s="88"/>
      <c r="K85" s="304">
        <v>0.05</v>
      </c>
      <c r="L85" s="860">
        <f>N79*K85</f>
        <v>2059.6397056540454</v>
      </c>
      <c r="M85" s="861"/>
      <c r="N85" s="51"/>
    </row>
    <row r="86" spans="1:14" ht="15.75" thickBot="1">
      <c r="B86" s="91" t="s">
        <v>974</v>
      </c>
      <c r="C86" s="92"/>
      <c r="D86" s="92"/>
      <c r="E86" s="92"/>
      <c r="F86" s="92"/>
      <c r="G86" s="92"/>
      <c r="H86" s="92"/>
      <c r="I86" s="93"/>
      <c r="J86" s="94"/>
      <c r="K86" s="305">
        <v>0.05</v>
      </c>
      <c r="L86" s="862">
        <f>N79*K86</f>
        <v>2059.6397056540454</v>
      </c>
      <c r="M86" s="863"/>
      <c r="N86" s="51"/>
    </row>
    <row r="87" spans="1:14" ht="15.75" thickBot="1">
      <c r="B87" s="825" t="s">
        <v>953</v>
      </c>
      <c r="C87" s="826"/>
      <c r="D87" s="826"/>
      <c r="E87" s="826"/>
      <c r="F87" s="826"/>
      <c r="G87" s="826"/>
      <c r="H87" s="826"/>
      <c r="I87" s="826"/>
      <c r="J87" s="826"/>
      <c r="K87" s="826"/>
      <c r="L87" s="826"/>
      <c r="M87" s="827"/>
      <c r="N87" s="52">
        <f>L84+L85+L86</f>
        <v>12357.838233924271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53550.632347005172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2015.1397838850748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20593.587433366803</v>
      </c>
      <c r="N48" s="272">
        <f>K48*M48</f>
        <v>20593.587433366803</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20593.587433366803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13434.265225900499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36042.992443152376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7208.5984886304759</v>
      </c>
      <c r="M84" s="861"/>
      <c r="N84" s="51"/>
    </row>
    <row r="85" spans="1:14">
      <c r="B85" s="89" t="s">
        <v>973</v>
      </c>
      <c r="C85" s="90"/>
      <c r="D85" s="90"/>
      <c r="E85" s="90"/>
      <c r="F85" s="90"/>
      <c r="G85" s="90"/>
      <c r="H85" s="90"/>
      <c r="I85" s="87"/>
      <c r="J85" s="88"/>
      <c r="K85" s="304">
        <v>0.05</v>
      </c>
      <c r="L85" s="860">
        <f>N79*K85</f>
        <v>1802.149622157619</v>
      </c>
      <c r="M85" s="861"/>
      <c r="N85" s="51"/>
    </row>
    <row r="86" spans="1:14" ht="15.75" thickBot="1">
      <c r="B86" s="91" t="s">
        <v>974</v>
      </c>
      <c r="C86" s="92"/>
      <c r="D86" s="92"/>
      <c r="E86" s="92"/>
      <c r="F86" s="92"/>
      <c r="G86" s="92"/>
      <c r="H86" s="92"/>
      <c r="I86" s="93"/>
      <c r="J86" s="94"/>
      <c r="K86" s="305">
        <v>0.05</v>
      </c>
      <c r="L86" s="862">
        <f>N79*K86</f>
        <v>1802.149622157619</v>
      </c>
      <c r="M86" s="863"/>
      <c r="N86" s="51"/>
    </row>
    <row r="87" spans="1:14" ht="15.75" thickBot="1">
      <c r="B87" s="825" t="s">
        <v>953</v>
      </c>
      <c r="C87" s="826"/>
      <c r="D87" s="826"/>
      <c r="E87" s="826"/>
      <c r="F87" s="826"/>
      <c r="G87" s="826"/>
      <c r="H87" s="826"/>
      <c r="I87" s="826"/>
      <c r="J87" s="826"/>
      <c r="K87" s="826"/>
      <c r="L87" s="826"/>
      <c r="M87" s="827"/>
      <c r="N87" s="52">
        <f>L84+L85+L86</f>
        <v>10812.897732945716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46855.890176098095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11305.850572033949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47218.469466314069</v>
      </c>
      <c r="N48" s="272">
        <f>K48*M48</f>
        <v>99158.785879259551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20593.587433366803</v>
      </c>
      <c r="N49" s="272">
        <f>K49*M49</f>
        <v>20593.587433366803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119752.37331262635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206430.56103155331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41286.112206310667</v>
      </c>
      <c r="M84" s="861"/>
      <c r="N84" s="51"/>
    </row>
    <row r="85" spans="1:14">
      <c r="B85" s="89" t="s">
        <v>973</v>
      </c>
      <c r="C85" s="90"/>
      <c r="D85" s="90"/>
      <c r="E85" s="90"/>
      <c r="F85" s="90"/>
      <c r="G85" s="90"/>
      <c r="H85" s="90"/>
      <c r="I85" s="87"/>
      <c r="J85" s="88"/>
      <c r="K85" s="304">
        <v>0.05</v>
      </c>
      <c r="L85" s="860">
        <f>N79*K85</f>
        <v>10321.528051577667</v>
      </c>
      <c r="M85" s="861"/>
      <c r="N85" s="51"/>
    </row>
    <row r="86" spans="1:14" ht="15.75" thickBot="1">
      <c r="B86" s="91" t="s">
        <v>974</v>
      </c>
      <c r="C86" s="92"/>
      <c r="D86" s="92"/>
      <c r="E86" s="92"/>
      <c r="F86" s="92"/>
      <c r="G86" s="92"/>
      <c r="H86" s="92"/>
      <c r="I86" s="93"/>
      <c r="J86" s="94"/>
      <c r="K86" s="305">
        <v>0.05</v>
      </c>
      <c r="L86" s="862">
        <f>N79*K86</f>
        <v>10321.528051577667</v>
      </c>
      <c r="M86" s="863"/>
      <c r="N86" s="51"/>
    </row>
    <row r="87" spans="1:14" ht="15.75" thickBot="1">
      <c r="B87" s="825" t="s">
        <v>953</v>
      </c>
      <c r="C87" s="826"/>
      <c r="D87" s="826"/>
      <c r="E87" s="826"/>
      <c r="F87" s="826"/>
      <c r="G87" s="826"/>
      <c r="H87" s="826"/>
      <c r="I87" s="826"/>
      <c r="J87" s="826"/>
      <c r="K87" s="826"/>
      <c r="L87" s="826"/>
      <c r="M87" s="827"/>
      <c r="N87" s="52">
        <f>L84+L85+L86</f>
        <v>61929.168309466004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268359.72934101929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11305.850572033949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47218.469466314069</v>
      </c>
      <c r="N48" s="272">
        <f>K48*M48</f>
        <v>94436.938932628138</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20593.587433366803</v>
      </c>
      <c r="N49" s="272">
        <f>K49*M49</f>
        <v>20593.587433366803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115030.52636599494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201708.71408492187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40341.742816984377</v>
      </c>
      <c r="M84" s="861"/>
      <c r="N84" s="51"/>
    </row>
    <row r="85" spans="1:14">
      <c r="B85" s="89" t="s">
        <v>973</v>
      </c>
      <c r="C85" s="90"/>
      <c r="D85" s="90"/>
      <c r="E85" s="90"/>
      <c r="F85" s="90"/>
      <c r="G85" s="90"/>
      <c r="H85" s="90"/>
      <c r="I85" s="87"/>
      <c r="J85" s="88"/>
      <c r="K85" s="304">
        <v>0.05</v>
      </c>
      <c r="L85" s="860">
        <f>N79*K85</f>
        <v>10085.435704246094</v>
      </c>
      <c r="M85" s="861"/>
      <c r="N85" s="51"/>
    </row>
    <row r="86" spans="1:14" ht="15.75" thickBot="1">
      <c r="B86" s="91" t="s">
        <v>974</v>
      </c>
      <c r="C86" s="92"/>
      <c r="D86" s="92"/>
      <c r="E86" s="92"/>
      <c r="F86" s="92"/>
      <c r="G86" s="92"/>
      <c r="H86" s="92"/>
      <c r="I86" s="93"/>
      <c r="J86" s="94"/>
      <c r="K86" s="305">
        <v>0.05</v>
      </c>
      <c r="L86" s="862">
        <f>N79*K86</f>
        <v>10085.435704246094</v>
      </c>
      <c r="M86" s="863"/>
      <c r="N86" s="51"/>
    </row>
    <row r="87" spans="1:14" ht="15.75" thickBot="1">
      <c r="B87" s="825" t="s">
        <v>953</v>
      </c>
      <c r="C87" s="826"/>
      <c r="D87" s="826"/>
      <c r="E87" s="826"/>
      <c r="F87" s="826"/>
      <c r="G87" s="826"/>
      <c r="H87" s="826"/>
      <c r="I87" s="826"/>
      <c r="J87" s="826"/>
      <c r="K87" s="826"/>
      <c r="L87" s="826"/>
      <c r="M87" s="827"/>
      <c r="N87" s="52">
        <f>L84+L85+L86</f>
        <v>60512.614225476558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262221.32831039844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4720.6884844632978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47218.469466314069</v>
      </c>
      <c r="N48" s="272">
        <f>K48*M48</f>
        <v>61856.195000871434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20593.587433366803</v>
      </c>
      <c r="N49" s="272">
        <f>K49*M49</f>
        <v>20593.587433366803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82449.782434238237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47206.884844632979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134377.35576333452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26875.471152666905</v>
      </c>
      <c r="M84" s="861"/>
      <c r="N84" s="51"/>
    </row>
    <row r="85" spans="1:14">
      <c r="B85" s="89" t="s">
        <v>973</v>
      </c>
      <c r="C85" s="90"/>
      <c r="D85" s="90"/>
      <c r="E85" s="90"/>
      <c r="F85" s="90"/>
      <c r="G85" s="90"/>
      <c r="H85" s="90"/>
      <c r="I85" s="87"/>
      <c r="J85" s="88"/>
      <c r="K85" s="304">
        <v>0.05</v>
      </c>
      <c r="L85" s="860">
        <f>N79*K85</f>
        <v>6718.8677881667263</v>
      </c>
      <c r="M85" s="861"/>
      <c r="N85" s="51"/>
    </row>
    <row r="86" spans="1:14" ht="15.75" thickBot="1">
      <c r="B86" s="91" t="s">
        <v>974</v>
      </c>
      <c r="C86" s="92"/>
      <c r="D86" s="92"/>
      <c r="E86" s="92"/>
      <c r="F86" s="92"/>
      <c r="G86" s="92"/>
      <c r="H86" s="92"/>
      <c r="I86" s="93"/>
      <c r="J86" s="94"/>
      <c r="K86" s="305">
        <v>0.05</v>
      </c>
      <c r="L86" s="862">
        <f>N79*K86</f>
        <v>6718.8677881667263</v>
      </c>
      <c r="M86" s="863"/>
      <c r="N86" s="51"/>
    </row>
    <row r="87" spans="1:14" ht="15.75" thickBot="1">
      <c r="B87" s="825" t="s">
        <v>953</v>
      </c>
      <c r="C87" s="826"/>
      <c r="D87" s="826"/>
      <c r="E87" s="826"/>
      <c r="F87" s="826"/>
      <c r="G87" s="826"/>
      <c r="H87" s="826"/>
      <c r="I87" s="826"/>
      <c r="J87" s="826"/>
      <c r="K87" s="826"/>
      <c r="L87" s="826"/>
      <c r="M87" s="827"/>
      <c r="N87" s="52">
        <f>L84+L85+L86</f>
        <v>40313.206729000354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174690.56249233487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3957.0477002118823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47218.469466314069</v>
      </c>
      <c r="N48" s="272">
        <f>K48*M48</f>
        <v>51940.316412945482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20593.587433366803</v>
      </c>
      <c r="N49" s="272">
        <f>K49*M49</f>
        <v>20593.587433366803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72533.903846312285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39570.477002118823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116061.42854864299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23212.2857097286</v>
      </c>
      <c r="M84" s="861"/>
      <c r="N84" s="51"/>
    </row>
    <row r="85" spans="1:14">
      <c r="B85" s="89" t="s">
        <v>973</v>
      </c>
      <c r="C85" s="90"/>
      <c r="D85" s="90"/>
      <c r="E85" s="90"/>
      <c r="F85" s="90"/>
      <c r="G85" s="90"/>
      <c r="H85" s="90"/>
      <c r="I85" s="87"/>
      <c r="J85" s="88"/>
      <c r="K85" s="304">
        <v>0.05</v>
      </c>
      <c r="L85" s="860">
        <f>N79*K85</f>
        <v>5803.0714274321499</v>
      </c>
      <c r="M85" s="861"/>
      <c r="N85" s="51"/>
    </row>
    <row r="86" spans="1:14" ht="15.75" thickBot="1">
      <c r="B86" s="91" t="s">
        <v>974</v>
      </c>
      <c r="C86" s="92"/>
      <c r="D86" s="92"/>
      <c r="E86" s="92"/>
      <c r="F86" s="92"/>
      <c r="G86" s="92"/>
      <c r="H86" s="92"/>
      <c r="I86" s="93"/>
      <c r="J86" s="94"/>
      <c r="K86" s="305">
        <v>0.05</v>
      </c>
      <c r="L86" s="862">
        <f>N79*K86</f>
        <v>5803.0714274321499</v>
      </c>
      <c r="M86" s="863"/>
      <c r="N86" s="51"/>
    </row>
    <row r="87" spans="1:14" ht="15.75" thickBot="1">
      <c r="B87" s="825" t="s">
        <v>953</v>
      </c>
      <c r="C87" s="826"/>
      <c r="D87" s="826"/>
      <c r="E87" s="826"/>
      <c r="F87" s="826"/>
      <c r="G87" s="826"/>
      <c r="H87" s="826"/>
      <c r="I87" s="826"/>
      <c r="J87" s="826"/>
      <c r="K87" s="826"/>
      <c r="L87" s="826"/>
      <c r="M87" s="827"/>
      <c r="N87" s="52">
        <f>L84+L85+L86</f>
        <v>34818.428564592898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150879.85711323589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269.07924361440803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47218.469466314069</v>
      </c>
      <c r="N48" s="272">
        <f>K48*M48</f>
        <v>2360.9234733157036</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54.493529154743527</v>
      </c>
      <c r="N49" s="272">
        <f>K49*M49</f>
        <v>272.46764577371766</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10412.776271607043</v>
      </c>
      <c r="N50" s="272">
        <f>K50*M50</f>
        <v>10412.776271607043</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13046.167390696464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16006.039070454952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3201.2078140909907</v>
      </c>
      <c r="M84" s="861"/>
      <c r="N84" s="51"/>
    </row>
    <row r="85" spans="1:14">
      <c r="B85" s="89" t="s">
        <v>973</v>
      </c>
      <c r="C85" s="90"/>
      <c r="D85" s="90"/>
      <c r="E85" s="90"/>
      <c r="F85" s="90"/>
      <c r="G85" s="90"/>
      <c r="H85" s="90"/>
      <c r="I85" s="87"/>
      <c r="J85" s="88"/>
      <c r="K85" s="304">
        <v>0.05</v>
      </c>
      <c r="L85" s="860">
        <f>N79*K85</f>
        <v>800.30195352274768</v>
      </c>
      <c r="M85" s="861"/>
      <c r="N85" s="51"/>
    </row>
    <row r="86" spans="1:14" ht="15.75" thickBot="1">
      <c r="B86" s="91" t="s">
        <v>974</v>
      </c>
      <c r="C86" s="92"/>
      <c r="D86" s="92"/>
      <c r="E86" s="92"/>
      <c r="F86" s="92"/>
      <c r="G86" s="92"/>
      <c r="H86" s="92"/>
      <c r="I86" s="93"/>
      <c r="J86" s="94"/>
      <c r="K86" s="305">
        <v>0.05</v>
      </c>
      <c r="L86" s="862">
        <f>N79*K86</f>
        <v>800.30195352274768</v>
      </c>
      <c r="M86" s="863"/>
      <c r="N86" s="51"/>
    </row>
    <row r="87" spans="1:14" ht="15.75" thickBot="1">
      <c r="B87" s="825" t="s">
        <v>953</v>
      </c>
      <c r="C87" s="826"/>
      <c r="D87" s="826"/>
      <c r="E87" s="826"/>
      <c r="F87" s="826"/>
      <c r="G87" s="826"/>
      <c r="H87" s="826"/>
      <c r="I87" s="826"/>
      <c r="J87" s="826"/>
      <c r="K87" s="826"/>
      <c r="L87" s="826"/>
      <c r="M87" s="827"/>
      <c r="N87" s="52">
        <f>L84+L85+L86</f>
        <v>4801.8117211364861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20807.850791591438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108.262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1857.2921943123097</v>
      </c>
      <c r="N48" s="272">
        <f>K48*M48</f>
        <v>1857.2921943123097</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35582.06467578344</v>
      </c>
      <c r="N49" s="272">
        <f>K49*M49</f>
        <v>1779.103233789172</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47218.469466314069</v>
      </c>
      <c r="N50" s="272">
        <f>K50*M50</f>
        <v>3541.385209973555</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54.493529154743527</v>
      </c>
      <c r="N51" s="272">
        <f>K51*M51</f>
        <v>272.46764577371766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7450.2482838487549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1082.6199999999999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8641.1302838487536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1728.2260567697508</v>
      </c>
      <c r="M84" s="861"/>
      <c r="N84" s="51"/>
    </row>
    <row r="85" spans="1:14">
      <c r="B85" s="89" t="s">
        <v>973</v>
      </c>
      <c r="C85" s="90"/>
      <c r="D85" s="90"/>
      <c r="E85" s="90"/>
      <c r="F85" s="90"/>
      <c r="G85" s="90"/>
      <c r="H85" s="90"/>
      <c r="I85" s="87"/>
      <c r="J85" s="88"/>
      <c r="K85" s="304">
        <v>0.05</v>
      </c>
      <c r="L85" s="860">
        <f>N79*K85</f>
        <v>432.0565141924377</v>
      </c>
      <c r="M85" s="861"/>
      <c r="N85" s="51"/>
    </row>
    <row r="86" spans="1:14" ht="15.75" thickBot="1">
      <c r="B86" s="91" t="s">
        <v>974</v>
      </c>
      <c r="C86" s="92"/>
      <c r="D86" s="92"/>
      <c r="E86" s="92"/>
      <c r="F86" s="92"/>
      <c r="G86" s="92"/>
      <c r="H86" s="92"/>
      <c r="I86" s="93"/>
      <c r="J86" s="94"/>
      <c r="K86" s="305">
        <v>0.05</v>
      </c>
      <c r="L86" s="862">
        <f>N79*K86</f>
        <v>432.0565141924377</v>
      </c>
      <c r="M86" s="863"/>
      <c r="N86" s="51"/>
    </row>
    <row r="87" spans="1:14" ht="15.75" thickBot="1">
      <c r="B87" s="825" t="s">
        <v>953</v>
      </c>
      <c r="C87" s="826"/>
      <c r="D87" s="826"/>
      <c r="E87" s="826"/>
      <c r="F87" s="826"/>
      <c r="G87" s="826"/>
      <c r="H87" s="826"/>
      <c r="I87" s="826"/>
      <c r="J87" s="826"/>
      <c r="K87" s="826"/>
      <c r="L87" s="826"/>
      <c r="M87" s="827"/>
      <c r="N87" s="52">
        <f>L84+L85+L86</f>
        <v>2592.339085154626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11233.46936900338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253</v>
      </c>
      <c r="B36" s="874" t="str">
        <f>VLOOKUP(A36,EQUIPOS!A6:D154,3,FALSE)</f>
        <v>Máquina hidrosembradora</v>
      </c>
      <c r="C36" s="875"/>
      <c r="D36" s="875"/>
      <c r="E36" s="875"/>
      <c r="F36" s="875"/>
      <c r="G36" s="875"/>
      <c r="H36" s="876"/>
      <c r="I36" s="267"/>
      <c r="J36" s="268"/>
      <c r="K36" s="269">
        <f>VLOOKUP(A36,EQUIPOS!A6:D163,4,FALSE)</f>
        <v>27210.434357877199</v>
      </c>
      <c r="L36" s="270"/>
      <c r="M36" s="336">
        <v>350</v>
      </c>
      <c r="N36" s="272">
        <f>K36/M36</f>
        <v>77.744098165363425</v>
      </c>
    </row>
    <row r="37" spans="1:14">
      <c r="A37" s="113" t="s">
        <v>138</v>
      </c>
      <c r="B37" s="874" t="str">
        <f>VLOOKUP(A37,EQUIPOS!A7:D154,3,FALSE)</f>
        <v>Camioneta D-300</v>
      </c>
      <c r="C37" s="875"/>
      <c r="D37" s="875"/>
      <c r="E37" s="875"/>
      <c r="F37" s="875"/>
      <c r="G37" s="875"/>
      <c r="H37" s="876"/>
      <c r="I37" s="421"/>
      <c r="J37" s="422"/>
      <c r="K37" s="269">
        <f>VLOOKUP(A37,EQUIPOS!A7:D164,4,FALSE)</f>
        <v>48988.953969172551</v>
      </c>
      <c r="L37" s="335"/>
      <c r="M37" s="336">
        <v>350</v>
      </c>
      <c r="N37" s="272">
        <f>K37/M37</f>
        <v>139.96843991192156</v>
      </c>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4.8049864931144288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222.51752457039942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1857.2921943123097</v>
      </c>
      <c r="N48" s="272">
        <f>K48*M48</f>
        <v>1857.2921943123097</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3540.3256331042408</v>
      </c>
      <c r="N49" s="272">
        <f>K49*M49</f>
        <v>1416.1302532416964</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54.493529154743527</v>
      </c>
      <c r="N50" s="272">
        <f>K50*M50</f>
        <v>272.46764577371766</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35582.06467578344</v>
      </c>
      <c r="N51" s="272">
        <f>K51*M51</f>
        <v>1779.103233789172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5324.9933271168957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96.099729862288569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5643.6105815495839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1128.7221163099168</v>
      </c>
      <c r="M84" s="861"/>
      <c r="N84" s="51"/>
    </row>
    <row r="85" spans="1:14">
      <c r="B85" s="89" t="s">
        <v>973</v>
      </c>
      <c r="C85" s="90"/>
      <c r="D85" s="90"/>
      <c r="E85" s="90"/>
      <c r="F85" s="90"/>
      <c r="G85" s="90"/>
      <c r="H85" s="90"/>
      <c r="I85" s="87"/>
      <c r="J85" s="88"/>
      <c r="K85" s="304">
        <v>0.05</v>
      </c>
      <c r="L85" s="860">
        <f>N79*K85</f>
        <v>282.18052907747921</v>
      </c>
      <c r="M85" s="861"/>
      <c r="N85" s="51"/>
    </row>
    <row r="86" spans="1:14" ht="15.75" thickBot="1">
      <c r="B86" s="91" t="s">
        <v>974</v>
      </c>
      <c r="C86" s="92"/>
      <c r="D86" s="92"/>
      <c r="E86" s="92"/>
      <c r="F86" s="92"/>
      <c r="G86" s="92"/>
      <c r="H86" s="92"/>
      <c r="I86" s="93"/>
      <c r="J86" s="94"/>
      <c r="K86" s="305">
        <v>0.05</v>
      </c>
      <c r="L86" s="862">
        <f>N79*K86</f>
        <v>282.18052907747921</v>
      </c>
      <c r="M86" s="863"/>
      <c r="N86" s="51"/>
    </row>
    <row r="87" spans="1:14" ht="15.75" thickBot="1">
      <c r="B87" s="825" t="s">
        <v>953</v>
      </c>
      <c r="C87" s="826"/>
      <c r="D87" s="826"/>
      <c r="E87" s="826"/>
      <c r="F87" s="826"/>
      <c r="G87" s="826"/>
      <c r="H87" s="826"/>
      <c r="I87" s="826"/>
      <c r="J87" s="826"/>
      <c r="K87" s="826"/>
      <c r="L87" s="826"/>
      <c r="M87" s="827"/>
      <c r="N87" s="52">
        <f>L84+L85+L86</f>
        <v>1693.0831744648751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7336.6937560144588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1726</v>
      </c>
      <c r="C31" s="967" t="s">
        <v>2049</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48988.953969172551</v>
      </c>
      <c r="L36" s="270"/>
      <c r="M36" s="336">
        <v>8000</v>
      </c>
      <c r="N36" s="272">
        <f>K36/M36</f>
        <v>6.1236192461465686</v>
      </c>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26.907924361440802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33.031543607587373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8147.6503399901239</v>
      </c>
      <c r="N48" s="272">
        <f>K48*M48</f>
        <v>8555.0328569896301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24432.39305739267</v>
      </c>
      <c r="N49" s="272">
        <f>K49*M49</f>
        <v>24432.39305739267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1400.5562006794539</v>
      </c>
      <c r="N50" s="272">
        <f>K50*M50</f>
        <v>2801.1124013589078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35788.538315741207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38512.36229549288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7702.4724590985761</v>
      </c>
      <c r="M84" s="861"/>
      <c r="N84" s="51"/>
    </row>
    <row r="85" spans="1:14">
      <c r="B85" s="89" t="s">
        <v>973</v>
      </c>
      <c r="C85" s="90"/>
      <c r="D85" s="90"/>
      <c r="E85" s="90"/>
      <c r="F85" s="90"/>
      <c r="G85" s="90"/>
      <c r="H85" s="90"/>
      <c r="I85" s="87"/>
      <c r="J85" s="88"/>
      <c r="K85" s="304">
        <v>0.05</v>
      </c>
      <c r="L85" s="860">
        <f>N79*K85</f>
        <v>1925.618114774644</v>
      </c>
      <c r="M85" s="861"/>
      <c r="N85" s="51"/>
    </row>
    <row r="86" spans="1:14" ht="15.75" thickBot="1">
      <c r="B86" s="91" t="s">
        <v>974</v>
      </c>
      <c r="C86" s="92"/>
      <c r="D86" s="92"/>
      <c r="E86" s="92"/>
      <c r="F86" s="92"/>
      <c r="G86" s="92"/>
      <c r="H86" s="92"/>
      <c r="I86" s="93"/>
      <c r="J86" s="94"/>
      <c r="K86" s="305">
        <v>0.05</v>
      </c>
      <c r="L86" s="862">
        <f>N79*K86</f>
        <v>1925.618114774644</v>
      </c>
      <c r="M86" s="863"/>
      <c r="N86" s="51"/>
    </row>
    <row r="87" spans="1:14" ht="15.75" thickBot="1">
      <c r="B87" s="825" t="s">
        <v>953</v>
      </c>
      <c r="C87" s="826"/>
      <c r="D87" s="826"/>
      <c r="E87" s="826"/>
      <c r="F87" s="826"/>
      <c r="G87" s="826"/>
      <c r="H87" s="826"/>
      <c r="I87" s="826"/>
      <c r="J87" s="826"/>
      <c r="K87" s="826"/>
      <c r="L87" s="826"/>
      <c r="M87" s="827"/>
      <c r="N87" s="52">
        <f>L84+L85+L86</f>
        <v>11553.708688647865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50066.070984140744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8.5" customHeight="1" thickBot="1">
      <c r="A31" t="s">
        <v>1845</v>
      </c>
      <c r="B31" s="80" t="s">
        <v>1727</v>
      </c>
      <c r="C31" s="967" t="s">
        <v>2052</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48988.953969172551</v>
      </c>
      <c r="L36" s="270"/>
      <c r="M36" s="336">
        <v>8000</v>
      </c>
      <c r="N36" s="272">
        <f>K36/M36</f>
        <v>6.1236192461465686</v>
      </c>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26.907924361440802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33.031543607587373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16823.228436950725</v>
      </c>
      <c r="N48" s="272">
        <f>K48*M48</f>
        <v>17664.389858798262</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24432.39305739267</v>
      </c>
      <c r="N49" s="272">
        <f>K49*M49</f>
        <v>24432.39305739267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1400.5562006794539</v>
      </c>
      <c r="N50" s="272">
        <f>K50*M50</f>
        <v>2801.1124013589078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44897.895317549839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47621.719297301512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9524.3438594603031</v>
      </c>
      <c r="M84" s="861"/>
      <c r="N84" s="51"/>
    </row>
    <row r="85" spans="1:14">
      <c r="B85" s="89" t="s">
        <v>973</v>
      </c>
      <c r="C85" s="90"/>
      <c r="D85" s="90"/>
      <c r="E85" s="90"/>
      <c r="F85" s="90"/>
      <c r="G85" s="90"/>
      <c r="H85" s="90"/>
      <c r="I85" s="87"/>
      <c r="J85" s="88"/>
      <c r="K85" s="304">
        <v>0.05</v>
      </c>
      <c r="L85" s="860">
        <f>N79*K85</f>
        <v>2381.0859648650758</v>
      </c>
      <c r="M85" s="861"/>
      <c r="N85" s="51"/>
    </row>
    <row r="86" spans="1:14" ht="15.75" thickBot="1">
      <c r="B86" s="91" t="s">
        <v>974</v>
      </c>
      <c r="C86" s="92"/>
      <c r="D86" s="92"/>
      <c r="E86" s="92"/>
      <c r="F86" s="92"/>
      <c r="G86" s="92"/>
      <c r="H86" s="92"/>
      <c r="I86" s="93"/>
      <c r="J86" s="94"/>
      <c r="K86" s="305">
        <v>0.05</v>
      </c>
      <c r="L86" s="862">
        <f>N79*K86</f>
        <v>2381.0859648650758</v>
      </c>
      <c r="M86" s="863"/>
      <c r="N86" s="51"/>
    </row>
    <row r="87" spans="1:14" ht="15.75" thickBot="1">
      <c r="B87" s="825" t="s">
        <v>953</v>
      </c>
      <c r="C87" s="826"/>
      <c r="D87" s="826"/>
      <c r="E87" s="826"/>
      <c r="F87" s="826"/>
      <c r="G87" s="826"/>
      <c r="H87" s="826"/>
      <c r="I87" s="826"/>
      <c r="J87" s="826"/>
      <c r="K87" s="826"/>
      <c r="L87" s="826"/>
      <c r="M87" s="827"/>
      <c r="N87" s="52">
        <f>L84+L85+L86</f>
        <v>14286.515789190456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61908.235086491972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119</v>
      </c>
      <c r="B36" s="874" t="str">
        <f>VLOOKUP(A36,EQUIPOS!A6:D154,3,FALSE)</f>
        <v xml:space="preserve">Bomba de concreto, Producción: 30 m3/h, POTENCIA: 67 HP, MAX PRESION DE CONCRETO: 1150 PSI
</v>
      </c>
      <c r="C36" s="875"/>
      <c r="D36" s="875"/>
      <c r="E36" s="875"/>
      <c r="F36" s="875"/>
      <c r="G36" s="875"/>
      <c r="H36" s="876"/>
      <c r="I36" s="267"/>
      <c r="J36" s="268"/>
      <c r="K36" s="269">
        <f>VLOOKUP(A36,EQUIPOS!A6:D163,4,FALSE)</f>
        <v>59161.078962771506</v>
      </c>
      <c r="L36" s="270"/>
      <c r="M36" s="336">
        <v>100</v>
      </c>
      <c r="N36" s="272">
        <f>K36/M36</f>
        <v>591.61078962771501</v>
      </c>
    </row>
    <row r="37" spans="1:14">
      <c r="A37" s="113" t="s">
        <v>138</v>
      </c>
      <c r="B37" s="874" t="str">
        <f>VLOOKUP(A37,EQUIPOS!A7:D154,3,FALSE)</f>
        <v>Camioneta D-300</v>
      </c>
      <c r="C37" s="875"/>
      <c r="D37" s="875"/>
      <c r="E37" s="875"/>
      <c r="F37" s="875"/>
      <c r="G37" s="875"/>
      <c r="H37" s="876"/>
      <c r="I37" s="421"/>
      <c r="J37" s="422"/>
      <c r="K37" s="269">
        <f>VLOOKUP(A37,EQUIPOS!A7:D164,4,FALSE)</f>
        <v>48988.953969172551</v>
      </c>
      <c r="L37" s="335"/>
      <c r="M37" s="336">
        <v>1000</v>
      </c>
      <c r="N37" s="272">
        <f>K37/M37</f>
        <v>48.988953969172549</v>
      </c>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4.0401280451800998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644.63987164206776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447654.58316599461</v>
      </c>
      <c r="N48" s="272">
        <f>K48*M48</f>
        <v>44765.458316599463</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3031.506265207197</v>
      </c>
      <c r="N49" s="272">
        <f>K49*M49</f>
        <v>3334.6568917279169</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18388.657454220735</v>
      </c>
      <c r="N50" s="272">
        <f>K50*M50</f>
        <v>18388.657454220735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66488.772662548115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404.01280451800994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67537.425338708184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13507.485067741638</v>
      </c>
      <c r="M84" s="861"/>
      <c r="N84" s="51"/>
    </row>
    <row r="85" spans="1:14">
      <c r="B85" s="89" t="s">
        <v>973</v>
      </c>
      <c r="C85" s="90"/>
      <c r="D85" s="90"/>
      <c r="E85" s="90"/>
      <c r="F85" s="90"/>
      <c r="G85" s="90"/>
      <c r="H85" s="90"/>
      <c r="I85" s="87"/>
      <c r="J85" s="88"/>
      <c r="K85" s="304">
        <v>0.05</v>
      </c>
      <c r="L85" s="860">
        <f>N79*K85</f>
        <v>3376.8712669354095</v>
      </c>
      <c r="M85" s="861"/>
      <c r="N85" s="51"/>
    </row>
    <row r="86" spans="1:14" ht="15.75" thickBot="1">
      <c r="B86" s="91" t="s">
        <v>974</v>
      </c>
      <c r="C86" s="92"/>
      <c r="D86" s="92"/>
      <c r="E86" s="92"/>
      <c r="F86" s="92"/>
      <c r="G86" s="92"/>
      <c r="H86" s="92"/>
      <c r="I86" s="93"/>
      <c r="J86" s="94"/>
      <c r="K86" s="305">
        <v>0.05</v>
      </c>
      <c r="L86" s="862">
        <f>N79*K86</f>
        <v>3376.8712669354095</v>
      </c>
      <c r="M86" s="863"/>
      <c r="N86" s="51"/>
    </row>
    <row r="87" spans="1:14" ht="15.75" thickBot="1">
      <c r="B87" s="825" t="s">
        <v>953</v>
      </c>
      <c r="C87" s="826"/>
      <c r="D87" s="826"/>
      <c r="E87" s="826"/>
      <c r="F87" s="826"/>
      <c r="G87" s="826"/>
      <c r="H87" s="826"/>
      <c r="I87" s="826"/>
      <c r="J87" s="826"/>
      <c r="K87" s="826"/>
      <c r="L87" s="826"/>
      <c r="M87" s="827"/>
      <c r="N87" s="52">
        <f>L84+L85+L86</f>
        <v>20261.227601612456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87798.652940320637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270.65500000000003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47218.469466314069</v>
      </c>
      <c r="N48" s="272">
        <f>K48*M48</f>
        <v>23609.234733157034</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15380.711830790762</v>
      </c>
      <c r="N49" s="272">
        <f>K49*M49</f>
        <v>15380.711830790762</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38989.9465639478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44673.701563947798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8934.7403127895595</v>
      </c>
      <c r="M84" s="861"/>
      <c r="N84" s="51"/>
    </row>
    <row r="85" spans="1:14">
      <c r="B85" s="89" t="s">
        <v>973</v>
      </c>
      <c r="C85" s="90"/>
      <c r="D85" s="90"/>
      <c r="E85" s="90"/>
      <c r="F85" s="90"/>
      <c r="G85" s="90"/>
      <c r="H85" s="90"/>
      <c r="I85" s="87"/>
      <c r="J85" s="88"/>
      <c r="K85" s="304">
        <v>0.05</v>
      </c>
      <c r="L85" s="860">
        <f>N79*K85</f>
        <v>2233.6850781973899</v>
      </c>
      <c r="M85" s="861"/>
      <c r="N85" s="51"/>
    </row>
    <row r="86" spans="1:14" ht="15.75" thickBot="1">
      <c r="B86" s="91" t="s">
        <v>974</v>
      </c>
      <c r="C86" s="92"/>
      <c r="D86" s="92"/>
      <c r="E86" s="92"/>
      <c r="F86" s="92"/>
      <c r="G86" s="92"/>
      <c r="H86" s="92"/>
      <c r="I86" s="93"/>
      <c r="J86" s="94"/>
      <c r="K86" s="305">
        <v>0.05</v>
      </c>
      <c r="L86" s="862">
        <f>N79*K86</f>
        <v>2233.6850781973899</v>
      </c>
      <c r="M86" s="863"/>
      <c r="N86" s="51"/>
    </row>
    <row r="87" spans="1:14" ht="15.75" thickBot="1">
      <c r="B87" s="825" t="s">
        <v>953</v>
      </c>
      <c r="C87" s="826"/>
      <c r="D87" s="826"/>
      <c r="E87" s="826"/>
      <c r="F87" s="826"/>
      <c r="G87" s="826"/>
      <c r="H87" s="826"/>
      <c r="I87" s="826"/>
      <c r="J87" s="826"/>
      <c r="K87" s="826"/>
      <c r="L87" s="826"/>
      <c r="M87" s="827"/>
      <c r="N87" s="52">
        <f>L84+L85+L86</f>
        <v>13402.110469184339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58075.812033132141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N76*M41</f>
        <v>90218.333333333343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3123.832881482113</v>
      </c>
      <c r="N48" s="272">
        <f>K48*M48</f>
        <v>3436216.1696303245</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5" t="s">
        <v>953</v>
      </c>
      <c r="C54" s="826"/>
      <c r="D54" s="826"/>
      <c r="E54" s="826"/>
      <c r="F54" s="826"/>
      <c r="G54" s="826"/>
      <c r="H54" s="826"/>
      <c r="I54" s="826"/>
      <c r="J54" s="826"/>
      <c r="K54" s="826"/>
      <c r="L54" s="826"/>
      <c r="M54" s="827"/>
      <c r="N54" s="394">
        <f>SUM(N48:N53)</f>
        <v>3436216.1696303245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5"/>
      <c r="M64" s="996"/>
      <c r="N64" s="485"/>
    </row>
    <row r="65" spans="1:15" ht="15.75" thickBot="1">
      <c r="B65" s="825" t="s">
        <v>953</v>
      </c>
      <c r="C65" s="826"/>
      <c r="D65" s="826"/>
      <c r="E65" s="826"/>
      <c r="F65" s="826"/>
      <c r="G65" s="826"/>
      <c r="H65" s="826"/>
      <c r="I65" s="826"/>
      <c r="J65" s="826"/>
      <c r="K65" s="826"/>
      <c r="L65" s="826"/>
      <c r="M65" s="827"/>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979"/>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7"/>
      <c r="C75" s="998"/>
      <c r="D75" s="998"/>
      <c r="E75" s="998"/>
      <c r="F75" s="998"/>
      <c r="G75" s="998"/>
      <c r="H75" s="998"/>
      <c r="I75" s="169"/>
      <c r="J75" s="169"/>
      <c r="K75" s="169"/>
      <c r="L75" s="999"/>
      <c r="M75" s="1000"/>
      <c r="N75" s="45"/>
    </row>
    <row r="76" spans="1:15" ht="15.75" thickBot="1">
      <c r="B76" s="825" t="s">
        <v>953</v>
      </c>
      <c r="C76" s="826"/>
      <c r="D76" s="826"/>
      <c r="E76" s="826"/>
      <c r="F76" s="826"/>
      <c r="G76" s="826"/>
      <c r="H76" s="826"/>
      <c r="I76" s="826"/>
      <c r="J76" s="826"/>
      <c r="K76" s="826"/>
      <c r="L76" s="826"/>
      <c r="M76" s="827"/>
      <c r="N76" s="301">
        <f>SUM(N70:N75)</f>
        <v>1804366.6666666667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5330801.1696303245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1066160.233926065</v>
      </c>
      <c r="M83" s="861"/>
      <c r="N83" s="51"/>
    </row>
    <row r="84" spans="1:14">
      <c r="B84" s="89" t="s">
        <v>973</v>
      </c>
      <c r="C84" s="90"/>
      <c r="D84" s="90"/>
      <c r="E84" s="90"/>
      <c r="F84" s="90"/>
      <c r="G84" s="90"/>
      <c r="H84" s="90"/>
      <c r="I84" s="87"/>
      <c r="J84" s="88"/>
      <c r="K84" s="304">
        <v>0.05</v>
      </c>
      <c r="L84" s="860">
        <f>N78*K84</f>
        <v>266540.05848151626</v>
      </c>
      <c r="M84" s="861"/>
      <c r="N84" s="51"/>
    </row>
    <row r="85" spans="1:14" ht="15.75" thickBot="1">
      <c r="B85" s="91" t="s">
        <v>974</v>
      </c>
      <c r="C85" s="92"/>
      <c r="D85" s="92"/>
      <c r="E85" s="92"/>
      <c r="F85" s="92"/>
      <c r="G85" s="92"/>
      <c r="H85" s="92"/>
      <c r="I85" s="93"/>
      <c r="J85" s="94"/>
      <c r="K85" s="305">
        <v>0.05</v>
      </c>
      <c r="L85" s="862">
        <f>N78*K85</f>
        <v>266540.05848151626</v>
      </c>
      <c r="M85" s="863"/>
      <c r="N85" s="51"/>
    </row>
    <row r="86" spans="1:14" ht="15.75" thickBot="1">
      <c r="B86" s="825" t="s">
        <v>953</v>
      </c>
      <c r="C86" s="826"/>
      <c r="D86" s="826"/>
      <c r="E86" s="826"/>
      <c r="F86" s="826"/>
      <c r="G86" s="826"/>
      <c r="H86" s="826"/>
      <c r="I86" s="826"/>
      <c r="J86" s="826"/>
      <c r="K86" s="826"/>
      <c r="L86" s="826"/>
      <c r="M86" s="827"/>
      <c r="N86" s="52">
        <f>L83+L84+L85</f>
        <v>1599240.3508890977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6930041.5205194224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28.5" customHeight="1" thickBot="1">
      <c r="A31" t="s">
        <v>1845</v>
      </c>
      <c r="B31" s="107" t="s">
        <v>1166</v>
      </c>
      <c r="C31" s="1001" t="s">
        <v>2193</v>
      </c>
      <c r="D31" s="1002"/>
      <c r="E31" s="1002"/>
      <c r="F31" s="1002"/>
      <c r="G31" s="1002"/>
      <c r="H31" s="1002"/>
      <c r="I31" s="1002"/>
      <c r="J31" s="1002"/>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71" t="s">
        <v>373</v>
      </c>
      <c r="B36" s="874" t="str">
        <f>VLOOKUP(A36,EQUIPOS!A6:D154,3,FALSE)</f>
        <v>Volqueta 6 m3</v>
      </c>
      <c r="C36" s="875"/>
      <c r="D36" s="875"/>
      <c r="E36" s="875"/>
      <c r="F36" s="875"/>
      <c r="G36" s="875"/>
      <c r="H36" s="876"/>
      <c r="I36" s="267"/>
      <c r="J36" s="268"/>
      <c r="K36" s="269">
        <f>VLOOKUP(A36,EQUIPOS!A6:D161,4,FALSE)</f>
        <v>71543.945788312631</v>
      </c>
      <c r="L36" s="270"/>
      <c r="M36" s="455">
        <v>81</v>
      </c>
      <c r="N36" s="272">
        <f>K36/M36</f>
        <v>883.25858997916828</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883.25858997916828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883.25858997916828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176.65171799583368</v>
      </c>
      <c r="M83" s="861"/>
      <c r="N83" s="51"/>
    </row>
    <row r="84" spans="1:14">
      <c r="B84" s="89" t="s">
        <v>973</v>
      </c>
      <c r="C84" s="90"/>
      <c r="D84" s="90"/>
      <c r="E84" s="90"/>
      <c r="F84" s="90"/>
      <c r="G84" s="90"/>
      <c r="H84" s="90"/>
      <c r="I84" s="87"/>
      <c r="J84" s="88"/>
      <c r="K84" s="304">
        <v>0.05</v>
      </c>
      <c r="L84" s="860">
        <f>N78*K84</f>
        <v>44.16292949895842</v>
      </c>
      <c r="M84" s="861"/>
      <c r="N84" s="51"/>
    </row>
    <row r="85" spans="1:14" ht="15.75" thickBot="1">
      <c r="B85" s="91" t="s">
        <v>974</v>
      </c>
      <c r="C85" s="92"/>
      <c r="D85" s="92"/>
      <c r="E85" s="92"/>
      <c r="F85" s="92"/>
      <c r="G85" s="92"/>
      <c r="H85" s="92"/>
      <c r="I85" s="93"/>
      <c r="J85" s="94"/>
      <c r="K85" s="305">
        <v>0.05</v>
      </c>
      <c r="L85" s="862">
        <f>N78*K85</f>
        <v>44.16292949895842</v>
      </c>
      <c r="M85" s="863"/>
      <c r="N85" s="51"/>
    </row>
    <row r="86" spans="1:14" ht="15.75" thickBot="1">
      <c r="B86" s="825" t="s">
        <v>953</v>
      </c>
      <c r="C86" s="826"/>
      <c r="D86" s="826"/>
      <c r="E86" s="826"/>
      <c r="F86" s="826"/>
      <c r="G86" s="826"/>
      <c r="H86" s="826"/>
      <c r="I86" s="826"/>
      <c r="J86" s="826"/>
      <c r="K86" s="826"/>
      <c r="L86" s="826"/>
      <c r="M86" s="827"/>
      <c r="N86" s="52">
        <f>L83+L84+L85</f>
        <v>264.97757699375052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1148.2361669729189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41.25" customHeight="1" thickBot="1">
      <c r="A31" t="s">
        <v>1845</v>
      </c>
      <c r="B31" s="107" t="s">
        <v>1167</v>
      </c>
      <c r="C31" s="1001" t="s">
        <v>2196</v>
      </c>
      <c r="D31" s="1002"/>
      <c r="E31" s="1002"/>
      <c r="F31" s="1002"/>
      <c r="G31" s="1002"/>
      <c r="H31" s="1002"/>
      <c r="I31" s="1002"/>
      <c r="J31" s="1002"/>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373</v>
      </c>
      <c r="B36" s="874" t="str">
        <f>VLOOKUP(A36,EQUIPOS!A6:D154,3,FALSE)</f>
        <v>Volqueta 6 m3</v>
      </c>
      <c r="C36" s="875"/>
      <c r="D36" s="875"/>
      <c r="E36" s="875"/>
      <c r="F36" s="875"/>
      <c r="G36" s="875"/>
      <c r="H36" s="876"/>
      <c r="I36" s="267"/>
      <c r="J36" s="268"/>
      <c r="K36" s="269">
        <f>VLOOKUP(A36,EQUIPOS!A6:D161,4,FALSE)</f>
        <v>71543.945788312631</v>
      </c>
      <c r="L36" s="270"/>
      <c r="M36" s="283">
        <v>66</v>
      </c>
      <c r="N36" s="272">
        <f>K36/M36</f>
        <v>1083.9991786107973</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1083.9991786107973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1083.9991786107973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216.79983572215949</v>
      </c>
      <c r="M83" s="861"/>
      <c r="N83" s="51"/>
    </row>
    <row r="84" spans="1:14">
      <c r="B84" s="89" t="s">
        <v>973</v>
      </c>
      <c r="C84" s="90"/>
      <c r="D84" s="90"/>
      <c r="E84" s="90"/>
      <c r="F84" s="90"/>
      <c r="G84" s="90"/>
      <c r="H84" s="90"/>
      <c r="I84" s="87"/>
      <c r="J84" s="88"/>
      <c r="K84" s="304">
        <v>0.05</v>
      </c>
      <c r="L84" s="860">
        <f>N78*K84</f>
        <v>54.199958930539871</v>
      </c>
      <c r="M84" s="861"/>
      <c r="N84" s="51"/>
    </row>
    <row r="85" spans="1:14" ht="15.75" thickBot="1">
      <c r="B85" s="91" t="s">
        <v>974</v>
      </c>
      <c r="C85" s="92"/>
      <c r="D85" s="92"/>
      <c r="E85" s="92"/>
      <c r="F85" s="92"/>
      <c r="G85" s="92"/>
      <c r="H85" s="92"/>
      <c r="I85" s="93"/>
      <c r="J85" s="94"/>
      <c r="K85" s="305">
        <v>0.05</v>
      </c>
      <c r="L85" s="862">
        <f>N78*K85</f>
        <v>54.199958930539871</v>
      </c>
      <c r="M85" s="863"/>
      <c r="N85" s="51"/>
    </row>
    <row r="86" spans="1:14" ht="15.75" thickBot="1">
      <c r="B86" s="825" t="s">
        <v>953</v>
      </c>
      <c r="C86" s="826"/>
      <c r="D86" s="826"/>
      <c r="E86" s="826"/>
      <c r="F86" s="826"/>
      <c r="G86" s="826"/>
      <c r="H86" s="826"/>
      <c r="I86" s="826"/>
      <c r="J86" s="826"/>
      <c r="K86" s="826"/>
      <c r="L86" s="826"/>
      <c r="M86" s="827"/>
      <c r="N86" s="52">
        <f>L83+L84+L85</f>
        <v>325.19975358323921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1409.1989321940366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3" t="s">
        <v>942</v>
      </c>
      <c r="C27" s="1004"/>
      <c r="D27" s="1004"/>
      <c r="E27" s="1004"/>
      <c r="F27" s="1004"/>
      <c r="G27" s="1004"/>
      <c r="H27" s="1004"/>
      <c r="I27" s="1004"/>
      <c r="J27" s="1004"/>
      <c r="K27" s="1004"/>
      <c r="L27" s="1004"/>
      <c r="M27" s="1004"/>
      <c r="N27" s="1005"/>
    </row>
    <row r="28" spans="1:14" ht="15.75" thickBot="1">
      <c r="B28" s="33"/>
      <c r="C28" s="34"/>
      <c r="D28" s="34"/>
      <c r="E28" s="34"/>
      <c r="F28" s="34"/>
      <c r="G28" s="34"/>
      <c r="H28" s="34"/>
      <c r="I28" s="34"/>
      <c r="J28" s="34"/>
      <c r="K28" s="34"/>
      <c r="L28" s="34"/>
      <c r="M28" s="34"/>
      <c r="N28" s="35"/>
    </row>
    <row r="29" spans="1:14" ht="26.25" thickBot="1">
      <c r="B29" s="71" t="s">
        <v>943</v>
      </c>
      <c r="C29" s="1008" t="s">
        <v>944</v>
      </c>
      <c r="D29" s="1009"/>
      <c r="E29" s="1009"/>
      <c r="F29" s="1009"/>
      <c r="G29" s="1009"/>
      <c r="H29" s="1009"/>
      <c r="I29" s="1009"/>
      <c r="J29" s="72"/>
      <c r="K29" s="342" t="s">
        <v>2215</v>
      </c>
      <c r="L29" s="1006" t="s">
        <v>945</v>
      </c>
      <c r="M29" s="1007"/>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373</v>
      </c>
      <c r="B36" s="874" t="str">
        <f>VLOOKUP(A36,EQUIPOS!A6:D154,3,FALSE)</f>
        <v>Volqueta 6 m3</v>
      </c>
      <c r="C36" s="875"/>
      <c r="D36" s="875"/>
      <c r="E36" s="875"/>
      <c r="F36" s="875"/>
      <c r="G36" s="875"/>
      <c r="H36" s="876"/>
      <c r="I36" s="267"/>
      <c r="J36" s="268"/>
      <c r="K36" s="269">
        <f>VLOOKUP(A36,EQUIPOS!A6:D161,4,FALSE)</f>
        <v>71543.945788312631</v>
      </c>
      <c r="L36" s="270"/>
      <c r="M36" s="283">
        <v>66</v>
      </c>
      <c r="N36" s="272">
        <f>K36/M36</f>
        <v>1083.9991786107973</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1083.9991786107973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1083.9991786107973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216.79983572215949</v>
      </c>
      <c r="M83" s="861"/>
      <c r="N83" s="51"/>
    </row>
    <row r="84" spans="1:14">
      <c r="B84" s="89" t="s">
        <v>973</v>
      </c>
      <c r="C84" s="90"/>
      <c r="D84" s="90"/>
      <c r="E84" s="90"/>
      <c r="F84" s="90"/>
      <c r="G84" s="90"/>
      <c r="H84" s="90"/>
      <c r="I84" s="87"/>
      <c r="J84" s="88"/>
      <c r="K84" s="304">
        <v>0.05</v>
      </c>
      <c r="L84" s="860">
        <f>N78*K84</f>
        <v>54.199958930539871</v>
      </c>
      <c r="M84" s="861"/>
      <c r="N84" s="51"/>
    </row>
    <row r="85" spans="1:14" ht="15.75" thickBot="1">
      <c r="B85" s="91" t="s">
        <v>974</v>
      </c>
      <c r="C85" s="92"/>
      <c r="D85" s="92"/>
      <c r="E85" s="92"/>
      <c r="F85" s="92"/>
      <c r="G85" s="92"/>
      <c r="H85" s="92"/>
      <c r="I85" s="93"/>
      <c r="J85" s="94"/>
      <c r="K85" s="305">
        <v>0.05</v>
      </c>
      <c r="L85" s="862">
        <f>N78*K85</f>
        <v>54.199958930539871</v>
      </c>
      <c r="M85" s="863"/>
      <c r="N85" s="51"/>
    </row>
    <row r="86" spans="1:14" ht="15.75" thickBot="1">
      <c r="B86" s="825" t="s">
        <v>953</v>
      </c>
      <c r="C86" s="826"/>
      <c r="D86" s="826"/>
      <c r="E86" s="826"/>
      <c r="F86" s="826"/>
      <c r="G86" s="826"/>
      <c r="H86" s="826"/>
      <c r="I86" s="826"/>
      <c r="J86" s="826"/>
      <c r="K86" s="826"/>
      <c r="L86" s="826"/>
      <c r="M86" s="827"/>
      <c r="N86" s="52">
        <f>L83+L84+L85</f>
        <v>325.19975358323921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1409.1989321940366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2021-04-20T18:10:56Z</dcterms:modified>
</cp:coreProperties>
</file>